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субсидий'!$A$1:$BO$369</definedName>
  </definedNames>
  <calcPr calcId="125725"/>
</workbook>
</file>

<file path=xl/calcChain.xml><?xml version="1.0" encoding="utf-8"?>
<calcChain xmlns="http://schemas.openxmlformats.org/spreadsheetml/2006/main">
  <c r="AJ7" i="8"/>
  <c r="BI7" i="7"/>
  <c r="AJ27" i="8"/>
  <c r="AJ19"/>
  <c r="AJ20"/>
  <c r="AJ21"/>
  <c r="AJ22"/>
  <c r="AJ23"/>
  <c r="AJ24"/>
  <c r="AJ25"/>
  <c r="AJ26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18"/>
  <c r="AJ8"/>
  <c r="AJ9"/>
  <c r="AJ10"/>
  <c r="AJ11"/>
  <c r="AJ12"/>
  <c r="AJ13"/>
  <c r="AJ14"/>
  <c r="AJ15"/>
  <c r="AJ16"/>
  <c r="AI7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18"/>
  <c r="AI17" s="1"/>
  <c r="AI8"/>
  <c r="AI9"/>
  <c r="AI10"/>
  <c r="AI11"/>
  <c r="AI12"/>
  <c r="AI13"/>
  <c r="AI14"/>
  <c r="AI15"/>
  <c r="AI16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8"/>
  <c r="AH9"/>
  <c r="AH10"/>
  <c r="AH11"/>
  <c r="AH12"/>
  <c r="AH13"/>
  <c r="AH14"/>
  <c r="AH15"/>
  <c r="AH16"/>
  <c r="AH7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18"/>
  <c r="AG8"/>
  <c r="AG9"/>
  <c r="AG10"/>
  <c r="AG11"/>
  <c r="AG12"/>
  <c r="AG13"/>
  <c r="AG14"/>
  <c r="AG15"/>
  <c r="AG16"/>
  <c r="AG7"/>
  <c r="AT19" i="7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18"/>
  <c r="AT8"/>
  <c r="AT9"/>
  <c r="AT10"/>
  <c r="AT11"/>
  <c r="AT12"/>
  <c r="AT13"/>
  <c r="AT14"/>
  <c r="AT15"/>
  <c r="AT16"/>
  <c r="AT7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8"/>
  <c r="AR9"/>
  <c r="AR10"/>
  <c r="AR11"/>
  <c r="AR12"/>
  <c r="AR13"/>
  <c r="AR14"/>
  <c r="AR15"/>
  <c r="AR16"/>
  <c r="AR18"/>
  <c r="AR7"/>
  <c r="AQ17"/>
  <c r="AP17"/>
  <c r="AQ6"/>
  <c r="AP6"/>
  <c r="AI6" i="8" l="1"/>
  <c r="AR17" i="7"/>
  <c r="AR6"/>
  <c r="AV48"/>
  <c r="AV49"/>
  <c r="AV50"/>
  <c r="AV51"/>
  <c r="AV53"/>
  <c r="AV54"/>
  <c r="AV55"/>
  <c r="AV56"/>
  <c r="AV57"/>
  <c r="AV58"/>
  <c r="AV59"/>
  <c r="AV60"/>
  <c r="AV61"/>
  <c r="AV62"/>
  <c r="AV63"/>
  <c r="AV64"/>
  <c r="AV66"/>
  <c r="AV67"/>
  <c r="AV68"/>
  <c r="AV69"/>
  <c r="AV70"/>
  <c r="AV72"/>
  <c r="AV73"/>
  <c r="AV74"/>
  <c r="AV75"/>
  <c r="AV76"/>
  <c r="AV77"/>
  <c r="AV78"/>
  <c r="AV79"/>
  <c r="AV81"/>
  <c r="AV82"/>
  <c r="AV83"/>
  <c r="AV84"/>
  <c r="AV85"/>
  <c r="AV86"/>
  <c r="AV87"/>
  <c r="AV88"/>
  <c r="AV89"/>
  <c r="AV91"/>
  <c r="AV92"/>
  <c r="AV93"/>
  <c r="AV94"/>
  <c r="AV95"/>
  <c r="AV96"/>
  <c r="AV97"/>
  <c r="AV98"/>
  <c r="AV99"/>
  <c r="AV100"/>
  <c r="AV101"/>
  <c r="AV102"/>
  <c r="AV103"/>
  <c r="AV105"/>
  <c r="AV106"/>
  <c r="AV107"/>
  <c r="AV108"/>
  <c r="AV109"/>
  <c r="AV110"/>
  <c r="AV111"/>
  <c r="AV112"/>
  <c r="AV113"/>
  <c r="AV114"/>
  <c r="AV115"/>
  <c r="AV116"/>
  <c r="AV117"/>
  <c r="AV118"/>
  <c r="AV119"/>
  <c r="AV121"/>
  <c r="AV122"/>
  <c r="AV123"/>
  <c r="AV124"/>
  <c r="AV125"/>
  <c r="AV126"/>
  <c r="AV127"/>
  <c r="AV129"/>
  <c r="AV130"/>
  <c r="AV131"/>
  <c r="AV132"/>
  <c r="AV133"/>
  <c r="AV134"/>
  <c r="AV135"/>
  <c r="AV136"/>
  <c r="AV138"/>
  <c r="AV139"/>
  <c r="AV140"/>
  <c r="AV141"/>
  <c r="AV142"/>
  <c r="AV143"/>
  <c r="AV145"/>
  <c r="AV146"/>
  <c r="AV147"/>
  <c r="AV148"/>
  <c r="AV149"/>
  <c r="AV150"/>
  <c r="AV151"/>
  <c r="AV152"/>
  <c r="AV153"/>
  <c r="AV154"/>
  <c r="AV155"/>
  <c r="AV156"/>
  <c r="AV158"/>
  <c r="AV159"/>
  <c r="AV160"/>
  <c r="AV161"/>
  <c r="AV162"/>
  <c r="AV163"/>
  <c r="AV164"/>
  <c r="AV165"/>
  <c r="AV166"/>
  <c r="AV167"/>
  <c r="AV168"/>
  <c r="AV169"/>
  <c r="AV170"/>
  <c r="AV172"/>
  <c r="AV173"/>
  <c r="AV174"/>
  <c r="AV175"/>
  <c r="AV176"/>
  <c r="AV177"/>
  <c r="AV179"/>
  <c r="AV180"/>
  <c r="AV181"/>
  <c r="AV182"/>
  <c r="AV183"/>
  <c r="AV184"/>
  <c r="AV185"/>
  <c r="AV186"/>
  <c r="AV187"/>
  <c r="AV188"/>
  <c r="AV189"/>
  <c r="AV190"/>
  <c r="AV191"/>
  <c r="AV193"/>
  <c r="AV194"/>
  <c r="AV195"/>
  <c r="AV196"/>
  <c r="AV197"/>
  <c r="AV198"/>
  <c r="AV199"/>
  <c r="AV200"/>
  <c r="AV201"/>
  <c r="AV202"/>
  <c r="AV203"/>
  <c r="AV204"/>
  <c r="AV206"/>
  <c r="AV207"/>
  <c r="AV208"/>
  <c r="AV209"/>
  <c r="AV210"/>
  <c r="AV211"/>
  <c r="AV212"/>
  <c r="AV213"/>
  <c r="AV214"/>
  <c r="AV215"/>
  <c r="AV216"/>
  <c r="AV217"/>
  <c r="AV218"/>
  <c r="AV220"/>
  <c r="AV221"/>
  <c r="AV222"/>
  <c r="AV223"/>
  <c r="AV224"/>
  <c r="AV225"/>
  <c r="AV226"/>
  <c r="AV227"/>
  <c r="AV228"/>
  <c r="AV230"/>
  <c r="AV231"/>
  <c r="AV232"/>
  <c r="AV233"/>
  <c r="AV234"/>
  <c r="AV235"/>
  <c r="AV236"/>
  <c r="AV237"/>
  <c r="AV239"/>
  <c r="AV240"/>
  <c r="AV241"/>
  <c r="AV242"/>
  <c r="AV243"/>
  <c r="AV244"/>
  <c r="AV245"/>
  <c r="AV246"/>
  <c r="AV247"/>
  <c r="AV248"/>
  <c r="AV249"/>
  <c r="AV250"/>
  <c r="AV251"/>
  <c r="AV252"/>
  <c r="AV253"/>
  <c r="AV255"/>
  <c r="AV256"/>
  <c r="AV257"/>
  <c r="AV258"/>
  <c r="AV259"/>
  <c r="AV260"/>
  <c r="AV261"/>
  <c r="AV263"/>
  <c r="AV264"/>
  <c r="AV265"/>
  <c r="AV266"/>
  <c r="AV267"/>
  <c r="AV268"/>
  <c r="AV269"/>
  <c r="AV270"/>
  <c r="AV271"/>
  <c r="AV272"/>
  <c r="AV273"/>
  <c r="AV274"/>
  <c r="AV275"/>
  <c r="AV276"/>
  <c r="AV277"/>
  <c r="AV278"/>
  <c r="AV279"/>
  <c r="AV281"/>
  <c r="AV282"/>
  <c r="AV283"/>
  <c r="AV284"/>
  <c r="AV285"/>
  <c r="AV286"/>
  <c r="AV287"/>
  <c r="AV288"/>
  <c r="AV289"/>
  <c r="AV290"/>
  <c r="AV291"/>
  <c r="AV292"/>
  <c r="AV293"/>
  <c r="AV294"/>
  <c r="AV295"/>
  <c r="AV296"/>
  <c r="AV297"/>
  <c r="AV298"/>
  <c r="AV299"/>
  <c r="AV300"/>
  <c r="AV301"/>
  <c r="AV302"/>
  <c r="AV303"/>
  <c r="AV304"/>
  <c r="AV306"/>
  <c r="AV307"/>
  <c r="AV308"/>
  <c r="AV309"/>
  <c r="AV310"/>
  <c r="AV311"/>
  <c r="AV312"/>
  <c r="AV313"/>
  <c r="AV314"/>
  <c r="AV315"/>
  <c r="AV316"/>
  <c r="AV317"/>
  <c r="AV318"/>
  <c r="AV319"/>
  <c r="AV320"/>
  <c r="AV322"/>
  <c r="AV323"/>
  <c r="AV324"/>
  <c r="AV325"/>
  <c r="AV326"/>
  <c r="AV327"/>
  <c r="AV328"/>
  <c r="AV329"/>
  <c r="AV330"/>
  <c r="AV331"/>
  <c r="AV332"/>
  <c r="AV334"/>
  <c r="AV335"/>
  <c r="AV336"/>
  <c r="AV337"/>
  <c r="AV338"/>
  <c r="AV339"/>
  <c r="AV340"/>
  <c r="AV341"/>
  <c r="AV342"/>
  <c r="AV343"/>
  <c r="AV344"/>
  <c r="AV346"/>
  <c r="AV347"/>
  <c r="AV348"/>
  <c r="AV349"/>
  <c r="AV350"/>
  <c r="AV351"/>
  <c r="AV352"/>
  <c r="AV353"/>
  <c r="AV354"/>
  <c r="AV355"/>
  <c r="AV357"/>
  <c r="AV358"/>
  <c r="AV359"/>
  <c r="AV360"/>
  <c r="AV361"/>
  <c r="AV362"/>
  <c r="AV363"/>
  <c r="AV364"/>
  <c r="AV365"/>
  <c r="AV366"/>
  <c r="AV367"/>
  <c r="AV368"/>
  <c r="AV47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18"/>
  <c r="AV8"/>
  <c r="AV9"/>
  <c r="AV10"/>
  <c r="AV11"/>
  <c r="AV12"/>
  <c r="AV13"/>
  <c r="AV14"/>
  <c r="AV15"/>
  <c r="AV16"/>
  <c r="AT48"/>
  <c r="AT49"/>
  <c r="AT50"/>
  <c r="AT51"/>
  <c r="AT53"/>
  <c r="AT54"/>
  <c r="AT55"/>
  <c r="AT56"/>
  <c r="AT57"/>
  <c r="AT58"/>
  <c r="AT59"/>
  <c r="AT60"/>
  <c r="AT61"/>
  <c r="AT62"/>
  <c r="AT63"/>
  <c r="AT64"/>
  <c r="AT66"/>
  <c r="AT67"/>
  <c r="AT68"/>
  <c r="AT69"/>
  <c r="AT70"/>
  <c r="AT72"/>
  <c r="AT73"/>
  <c r="AT74"/>
  <c r="AT75"/>
  <c r="AT76"/>
  <c r="AT77"/>
  <c r="AT78"/>
  <c r="AT79"/>
  <c r="AT81"/>
  <c r="AT82"/>
  <c r="AT83"/>
  <c r="AT84"/>
  <c r="AT85"/>
  <c r="AT86"/>
  <c r="AT87"/>
  <c r="AT88"/>
  <c r="AT89"/>
  <c r="AT91"/>
  <c r="AT92"/>
  <c r="AT93"/>
  <c r="AT94"/>
  <c r="AT95"/>
  <c r="AT96"/>
  <c r="AT97"/>
  <c r="AT98"/>
  <c r="AT99"/>
  <c r="AT100"/>
  <c r="AT101"/>
  <c r="AT102"/>
  <c r="AT103"/>
  <c r="AT105"/>
  <c r="AT106"/>
  <c r="AT107"/>
  <c r="AT108"/>
  <c r="AT109"/>
  <c r="AT110"/>
  <c r="AT111"/>
  <c r="AT112"/>
  <c r="AT113"/>
  <c r="AT114"/>
  <c r="AT115"/>
  <c r="AT116"/>
  <c r="AT117"/>
  <c r="AT118"/>
  <c r="AT119"/>
  <c r="AT121"/>
  <c r="AT122"/>
  <c r="AT123"/>
  <c r="AT124"/>
  <c r="AT125"/>
  <c r="AT126"/>
  <c r="AT127"/>
  <c r="AT129"/>
  <c r="AT130"/>
  <c r="AT131"/>
  <c r="AT132"/>
  <c r="AT133"/>
  <c r="AT134"/>
  <c r="AT135"/>
  <c r="AT136"/>
  <c r="AT138"/>
  <c r="AT139"/>
  <c r="AT140"/>
  <c r="AT141"/>
  <c r="AT142"/>
  <c r="AT143"/>
  <c r="AT145"/>
  <c r="AT146"/>
  <c r="AT147"/>
  <c r="AT148"/>
  <c r="AT149"/>
  <c r="AT150"/>
  <c r="AT151"/>
  <c r="AT152"/>
  <c r="AT153"/>
  <c r="AT154"/>
  <c r="AT155"/>
  <c r="AT156"/>
  <c r="AT158"/>
  <c r="AT159"/>
  <c r="AT160"/>
  <c r="AT161"/>
  <c r="AT162"/>
  <c r="AT163"/>
  <c r="AT164"/>
  <c r="AT165"/>
  <c r="AT166"/>
  <c r="AT167"/>
  <c r="AT168"/>
  <c r="AT169"/>
  <c r="AT170"/>
  <c r="AT172"/>
  <c r="AT173"/>
  <c r="AT174"/>
  <c r="AT175"/>
  <c r="AT176"/>
  <c r="AT177"/>
  <c r="AT179"/>
  <c r="AT180"/>
  <c r="AT181"/>
  <c r="AT182"/>
  <c r="AT183"/>
  <c r="AT184"/>
  <c r="AT185"/>
  <c r="AT186"/>
  <c r="AT187"/>
  <c r="AT188"/>
  <c r="AT189"/>
  <c r="AT190"/>
  <c r="AT191"/>
  <c r="AT193"/>
  <c r="AT194"/>
  <c r="AT195"/>
  <c r="AT196"/>
  <c r="AT197"/>
  <c r="AT198"/>
  <c r="AT199"/>
  <c r="AT200"/>
  <c r="AT201"/>
  <c r="AT202"/>
  <c r="AT203"/>
  <c r="AT204"/>
  <c r="AT206"/>
  <c r="AT207"/>
  <c r="AT208"/>
  <c r="AT209"/>
  <c r="AT210"/>
  <c r="AT211"/>
  <c r="AT212"/>
  <c r="AT213"/>
  <c r="AT214"/>
  <c r="AT215"/>
  <c r="AT216"/>
  <c r="AT217"/>
  <c r="AT218"/>
  <c r="AT220"/>
  <c r="AT221"/>
  <c r="AT222"/>
  <c r="AT223"/>
  <c r="AT224"/>
  <c r="AT225"/>
  <c r="AT226"/>
  <c r="AT227"/>
  <c r="AT228"/>
  <c r="AT230"/>
  <c r="AT231"/>
  <c r="AT232"/>
  <c r="AT233"/>
  <c r="AT234"/>
  <c r="AT235"/>
  <c r="AT236"/>
  <c r="AT237"/>
  <c r="AT239"/>
  <c r="AT240"/>
  <c r="AT241"/>
  <c r="AT242"/>
  <c r="AT243"/>
  <c r="AT244"/>
  <c r="AT245"/>
  <c r="AT246"/>
  <c r="AT247"/>
  <c r="AT248"/>
  <c r="AT249"/>
  <c r="AT250"/>
  <c r="AT251"/>
  <c r="AT252"/>
  <c r="AT253"/>
  <c r="AT255"/>
  <c r="AT256"/>
  <c r="AT257"/>
  <c r="AT258"/>
  <c r="AT259"/>
  <c r="AT260"/>
  <c r="AT261"/>
  <c r="AT263"/>
  <c r="AT264"/>
  <c r="AT265"/>
  <c r="AT266"/>
  <c r="AT267"/>
  <c r="AT268"/>
  <c r="AT269"/>
  <c r="AT270"/>
  <c r="AT271"/>
  <c r="AT272"/>
  <c r="AT273"/>
  <c r="AT274"/>
  <c r="AT275"/>
  <c r="AT276"/>
  <c r="AT277"/>
  <c r="AT278"/>
  <c r="AT279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6"/>
  <c r="AT307"/>
  <c r="AT308"/>
  <c r="AT309"/>
  <c r="AT310"/>
  <c r="AT311"/>
  <c r="AT312"/>
  <c r="AT313"/>
  <c r="AT314"/>
  <c r="AT315"/>
  <c r="AT316"/>
  <c r="AT317"/>
  <c r="AT318"/>
  <c r="AT319"/>
  <c r="AT320"/>
  <c r="AT322"/>
  <c r="AT323"/>
  <c r="AT324"/>
  <c r="AT325"/>
  <c r="AT326"/>
  <c r="AT327"/>
  <c r="AT328"/>
  <c r="AT329"/>
  <c r="AT330"/>
  <c r="AT331"/>
  <c r="AT332"/>
  <c r="AT334"/>
  <c r="AT335"/>
  <c r="AT336"/>
  <c r="AT337"/>
  <c r="AT338"/>
  <c r="AT339"/>
  <c r="AT340"/>
  <c r="AT341"/>
  <c r="AT342"/>
  <c r="AT343"/>
  <c r="AT344"/>
  <c r="AT346"/>
  <c r="AT347"/>
  <c r="AT348"/>
  <c r="AT349"/>
  <c r="AT350"/>
  <c r="AT351"/>
  <c r="AT352"/>
  <c r="AT353"/>
  <c r="AT354"/>
  <c r="AT355"/>
  <c r="AT357"/>
  <c r="AT358"/>
  <c r="AT359"/>
  <c r="AT360"/>
  <c r="AT361"/>
  <c r="AT362"/>
  <c r="AT363"/>
  <c r="AT364"/>
  <c r="AT365"/>
  <c r="AT366"/>
  <c r="AT367"/>
  <c r="AT368"/>
  <c r="AT47"/>
  <c r="AF48"/>
  <c r="AF49"/>
  <c r="AF50"/>
  <c r="AF51"/>
  <c r="AF53"/>
  <c r="AF54"/>
  <c r="AF55"/>
  <c r="AF56"/>
  <c r="AF57"/>
  <c r="AF58"/>
  <c r="AF59"/>
  <c r="AF60"/>
  <c r="AF61"/>
  <c r="AF62"/>
  <c r="AF63"/>
  <c r="AF64"/>
  <c r="AF66"/>
  <c r="AF67"/>
  <c r="AF68"/>
  <c r="AF69"/>
  <c r="AF70"/>
  <c r="AF72"/>
  <c r="AF73"/>
  <c r="AF74"/>
  <c r="AF75"/>
  <c r="AF76"/>
  <c r="AF77"/>
  <c r="AF78"/>
  <c r="AF79"/>
  <c r="AF81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0"/>
  <c r="AF101"/>
  <c r="AF102"/>
  <c r="AF103"/>
  <c r="AF105"/>
  <c r="AF106"/>
  <c r="AF107"/>
  <c r="AF108"/>
  <c r="AF109"/>
  <c r="AF110"/>
  <c r="AF111"/>
  <c r="AF112"/>
  <c r="AF113"/>
  <c r="AF114"/>
  <c r="AF115"/>
  <c r="AF116"/>
  <c r="AF117"/>
  <c r="AF118"/>
  <c r="AF119"/>
  <c r="AF121"/>
  <c r="AF122"/>
  <c r="AF123"/>
  <c r="AF124"/>
  <c r="AF125"/>
  <c r="AF126"/>
  <c r="AF127"/>
  <c r="AF129"/>
  <c r="AF130"/>
  <c r="AF131"/>
  <c r="AF132"/>
  <c r="AF133"/>
  <c r="AF134"/>
  <c r="AF135"/>
  <c r="AF136"/>
  <c r="AF138"/>
  <c r="AF139"/>
  <c r="AF140"/>
  <c r="AF141"/>
  <c r="AF142"/>
  <c r="AF143"/>
  <c r="AF145"/>
  <c r="AF146"/>
  <c r="AF147"/>
  <c r="AF148"/>
  <c r="AF149"/>
  <c r="AF150"/>
  <c r="AF151"/>
  <c r="AF152"/>
  <c r="AF153"/>
  <c r="AF154"/>
  <c r="AF155"/>
  <c r="AF156"/>
  <c r="AF158"/>
  <c r="AF159"/>
  <c r="AF160"/>
  <c r="AF161"/>
  <c r="AF162"/>
  <c r="AF163"/>
  <c r="AF164"/>
  <c r="AF165"/>
  <c r="AF166"/>
  <c r="AF167"/>
  <c r="AF168"/>
  <c r="AF169"/>
  <c r="AF170"/>
  <c r="AF172"/>
  <c r="AF173"/>
  <c r="AF174"/>
  <c r="AF175"/>
  <c r="AF176"/>
  <c r="AF177"/>
  <c r="AF179"/>
  <c r="AF180"/>
  <c r="AF181"/>
  <c r="AF182"/>
  <c r="AF183"/>
  <c r="AF184"/>
  <c r="AF185"/>
  <c r="AF186"/>
  <c r="AF187"/>
  <c r="AF188"/>
  <c r="AF189"/>
  <c r="AF190"/>
  <c r="AF191"/>
  <c r="AF193"/>
  <c r="AF194"/>
  <c r="AF195"/>
  <c r="AF196"/>
  <c r="AF197"/>
  <c r="AF198"/>
  <c r="AF199"/>
  <c r="AF200"/>
  <c r="AF201"/>
  <c r="AF202"/>
  <c r="AF203"/>
  <c r="AF204"/>
  <c r="AF206"/>
  <c r="AF207"/>
  <c r="AF208"/>
  <c r="AF209"/>
  <c r="AF210"/>
  <c r="AF211"/>
  <c r="AF212"/>
  <c r="AF213"/>
  <c r="AF214"/>
  <c r="AF215"/>
  <c r="AF216"/>
  <c r="AF217"/>
  <c r="AF218"/>
  <c r="AF220"/>
  <c r="AF221"/>
  <c r="AF222"/>
  <c r="AF223"/>
  <c r="AF224"/>
  <c r="AF225"/>
  <c r="AF226"/>
  <c r="AF227"/>
  <c r="AF228"/>
  <c r="AF230"/>
  <c r="AF231"/>
  <c r="AF232"/>
  <c r="AF233"/>
  <c r="AF234"/>
  <c r="AF235"/>
  <c r="AF236"/>
  <c r="AF237"/>
  <c r="AF239"/>
  <c r="AF240"/>
  <c r="AF241"/>
  <c r="AF242"/>
  <c r="AF243"/>
  <c r="AF244"/>
  <c r="AF245"/>
  <c r="AF246"/>
  <c r="AF247"/>
  <c r="AF248"/>
  <c r="AF249"/>
  <c r="AF250"/>
  <c r="AF251"/>
  <c r="AF252"/>
  <c r="AF253"/>
  <c r="AF255"/>
  <c r="AF256"/>
  <c r="AF257"/>
  <c r="AF258"/>
  <c r="AF259"/>
  <c r="AF260"/>
  <c r="AF261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6"/>
  <c r="AF307"/>
  <c r="AF308"/>
  <c r="AF309"/>
  <c r="AF310"/>
  <c r="AF311"/>
  <c r="AF312"/>
  <c r="AF313"/>
  <c r="AF314"/>
  <c r="AF315"/>
  <c r="AF316"/>
  <c r="AF317"/>
  <c r="AF318"/>
  <c r="AF319"/>
  <c r="AF320"/>
  <c r="AF322"/>
  <c r="AF323"/>
  <c r="AF324"/>
  <c r="AF325"/>
  <c r="AF326"/>
  <c r="AF327"/>
  <c r="AF328"/>
  <c r="AF329"/>
  <c r="AF330"/>
  <c r="AF331"/>
  <c r="AF332"/>
  <c r="AF334"/>
  <c r="AF335"/>
  <c r="AF336"/>
  <c r="AF337"/>
  <c r="AF338"/>
  <c r="AF339"/>
  <c r="AF340"/>
  <c r="AF341"/>
  <c r="AF342"/>
  <c r="AF343"/>
  <c r="AF344"/>
  <c r="AF346"/>
  <c r="AF347"/>
  <c r="AF348"/>
  <c r="AF349"/>
  <c r="AF350"/>
  <c r="AF351"/>
  <c r="AF352"/>
  <c r="AF353"/>
  <c r="AF354"/>
  <c r="AF355"/>
  <c r="AF357"/>
  <c r="AF358"/>
  <c r="AF359"/>
  <c r="AF360"/>
  <c r="AF361"/>
  <c r="AF362"/>
  <c r="AF363"/>
  <c r="AF364"/>
  <c r="AF365"/>
  <c r="AF366"/>
  <c r="AF367"/>
  <c r="AF368"/>
  <c r="AF47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18"/>
  <c r="X363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T363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4"/>
  <c r="T365"/>
  <c r="T366"/>
  <c r="T367"/>
  <c r="T36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18"/>
  <c r="P369"/>
  <c r="P48"/>
  <c r="P49"/>
  <c r="P50"/>
  <c r="P51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368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L8"/>
  <c r="L9"/>
  <c r="L10"/>
  <c r="L11"/>
  <c r="L12"/>
  <c r="L13"/>
  <c r="L14"/>
  <c r="L15"/>
  <c r="L16"/>
  <c r="L7"/>
  <c r="D7"/>
  <c r="D48"/>
  <c r="D49"/>
  <c r="D50"/>
  <c r="D51"/>
  <c r="D53"/>
  <c r="D54"/>
  <c r="D55"/>
  <c r="D56"/>
  <c r="D57"/>
  <c r="D58"/>
  <c r="D59"/>
  <c r="D60"/>
  <c r="D61"/>
  <c r="D62"/>
  <c r="D63"/>
  <c r="D64"/>
  <c r="D66"/>
  <c r="D67"/>
  <c r="D68"/>
  <c r="D69"/>
  <c r="D70"/>
  <c r="D72"/>
  <c r="D73"/>
  <c r="D74"/>
  <c r="D75"/>
  <c r="D76"/>
  <c r="D77"/>
  <c r="D78"/>
  <c r="D79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4"/>
  <c r="D125"/>
  <c r="D126"/>
  <c r="D127"/>
  <c r="D129"/>
  <c r="D130"/>
  <c r="D131"/>
  <c r="D132"/>
  <c r="D133"/>
  <c r="D134"/>
  <c r="D135"/>
  <c r="D136"/>
  <c r="D138"/>
  <c r="D139"/>
  <c r="D140"/>
  <c r="D141"/>
  <c r="D142"/>
  <c r="D143"/>
  <c r="D145"/>
  <c r="D146"/>
  <c r="D147"/>
  <c r="D148"/>
  <c r="D149"/>
  <c r="D150"/>
  <c r="D151"/>
  <c r="D152"/>
  <c r="D153"/>
  <c r="D154"/>
  <c r="D155"/>
  <c r="D156"/>
  <c r="D158"/>
  <c r="D159"/>
  <c r="D160"/>
  <c r="D161"/>
  <c r="D162"/>
  <c r="D163"/>
  <c r="D164"/>
  <c r="D165"/>
  <c r="D166"/>
  <c r="D167"/>
  <c r="D168"/>
  <c r="D169"/>
  <c r="D170"/>
  <c r="D172"/>
  <c r="D173"/>
  <c r="D174"/>
  <c r="D175"/>
  <c r="D176"/>
  <c r="D177"/>
  <c r="D179"/>
  <c r="D180"/>
  <c r="D181"/>
  <c r="D182"/>
  <c r="D183"/>
  <c r="D184"/>
  <c r="D185"/>
  <c r="D186"/>
  <c r="D187"/>
  <c r="D188"/>
  <c r="D189"/>
  <c r="D190"/>
  <c r="D191"/>
  <c r="D193"/>
  <c r="D194"/>
  <c r="D195"/>
  <c r="D196"/>
  <c r="D197"/>
  <c r="D198"/>
  <c r="D199"/>
  <c r="D200"/>
  <c r="D201"/>
  <c r="D202"/>
  <c r="D203"/>
  <c r="D204"/>
  <c r="D206"/>
  <c r="D207"/>
  <c r="D208"/>
  <c r="D209"/>
  <c r="D210"/>
  <c r="D211"/>
  <c r="D212"/>
  <c r="D213"/>
  <c r="D214"/>
  <c r="D215"/>
  <c r="D216"/>
  <c r="D217"/>
  <c r="D218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9"/>
  <c r="D240"/>
  <c r="D241"/>
  <c r="D242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1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6"/>
  <c r="D307"/>
  <c r="D308"/>
  <c r="D309"/>
  <c r="D310"/>
  <c r="D311"/>
  <c r="D312"/>
  <c r="D313"/>
  <c r="D314"/>
  <c r="D315"/>
  <c r="D316"/>
  <c r="D317"/>
  <c r="D318"/>
  <c r="D319"/>
  <c r="D320"/>
  <c r="D322"/>
  <c r="D323"/>
  <c r="D324"/>
  <c r="D325"/>
  <c r="D326"/>
  <c r="D327"/>
  <c r="D328"/>
  <c r="D329"/>
  <c r="D330"/>
  <c r="D331"/>
  <c r="D332"/>
  <c r="D334"/>
  <c r="D335"/>
  <c r="D336"/>
  <c r="D337"/>
  <c r="D338"/>
  <c r="D339"/>
  <c r="D340"/>
  <c r="D341"/>
  <c r="D342"/>
  <c r="D343"/>
  <c r="D344"/>
  <c r="D346"/>
  <c r="D347"/>
  <c r="D348"/>
  <c r="D349"/>
  <c r="D350"/>
  <c r="D351"/>
  <c r="D352"/>
  <c r="D353"/>
  <c r="D354"/>
  <c r="D355"/>
  <c r="D357"/>
  <c r="D358"/>
  <c r="D359"/>
  <c r="D360"/>
  <c r="D361"/>
  <c r="D362"/>
  <c r="D363"/>
  <c r="D364"/>
  <c r="D365"/>
  <c r="D366"/>
  <c r="D367"/>
  <c r="D368"/>
  <c r="D4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8"/>
  <c r="D8"/>
  <c r="D9"/>
  <c r="D10"/>
  <c r="D11"/>
  <c r="D12"/>
  <c r="D13"/>
  <c r="D14"/>
  <c r="D15"/>
  <c r="D16"/>
  <c r="BE45" l="1"/>
  <c r="BF45"/>
  <c r="BG45"/>
  <c r="BE17"/>
  <c r="BF17"/>
  <c r="BG17"/>
  <c r="BE6"/>
  <c r="BF6"/>
  <c r="BG6"/>
  <c r="BG369" l="1"/>
  <c r="BF369"/>
  <c r="BE369"/>
  <c r="AW7" l="1"/>
  <c r="BK7" s="1"/>
  <c r="BM7" s="1"/>
  <c r="BO7" s="1"/>
  <c r="AV7"/>
  <c r="AX7" l="1"/>
  <c r="AW48"/>
  <c r="AW49"/>
  <c r="AW50"/>
  <c r="AW51"/>
  <c r="AW53"/>
  <c r="AW54"/>
  <c r="AW55"/>
  <c r="AW56"/>
  <c r="AW57"/>
  <c r="AW58"/>
  <c r="AW59"/>
  <c r="AW60"/>
  <c r="AW61"/>
  <c r="AW62"/>
  <c r="AW63"/>
  <c r="AW64"/>
  <c r="AW66"/>
  <c r="AW67"/>
  <c r="AW68"/>
  <c r="AW69"/>
  <c r="AW70"/>
  <c r="AW72"/>
  <c r="AW73"/>
  <c r="AW74"/>
  <c r="AW75"/>
  <c r="AW76"/>
  <c r="AW77"/>
  <c r="AW78"/>
  <c r="AW79"/>
  <c r="AW81"/>
  <c r="AW82"/>
  <c r="AW83"/>
  <c r="AW84"/>
  <c r="AW85"/>
  <c r="AW86"/>
  <c r="AW87"/>
  <c r="AW88"/>
  <c r="AW89"/>
  <c r="AW91"/>
  <c r="AW92"/>
  <c r="AW93"/>
  <c r="AW94"/>
  <c r="AW95"/>
  <c r="AW96"/>
  <c r="AW97"/>
  <c r="AW98"/>
  <c r="AW99"/>
  <c r="AW100"/>
  <c r="AW101"/>
  <c r="AW102"/>
  <c r="AW103"/>
  <c r="AW105"/>
  <c r="AW106"/>
  <c r="AW107"/>
  <c r="AW108"/>
  <c r="AW109"/>
  <c r="AW110"/>
  <c r="AW111"/>
  <c r="AW112"/>
  <c r="AW113"/>
  <c r="AW114"/>
  <c r="AW115"/>
  <c r="AW116"/>
  <c r="AW117"/>
  <c r="AW118"/>
  <c r="AW119"/>
  <c r="AW121"/>
  <c r="AW122"/>
  <c r="AW123"/>
  <c r="AW124"/>
  <c r="AW125"/>
  <c r="AW126"/>
  <c r="AW127"/>
  <c r="AW129"/>
  <c r="AW130"/>
  <c r="AW131"/>
  <c r="AW132"/>
  <c r="AW133"/>
  <c r="AW134"/>
  <c r="AW135"/>
  <c r="AW136"/>
  <c r="AW138"/>
  <c r="AW139"/>
  <c r="AW140"/>
  <c r="AW141"/>
  <c r="AW142"/>
  <c r="AW143"/>
  <c r="AW145"/>
  <c r="AW146"/>
  <c r="AW147"/>
  <c r="AW148"/>
  <c r="AW149"/>
  <c r="AW150"/>
  <c r="AW151"/>
  <c r="AW152"/>
  <c r="AW153"/>
  <c r="AW154"/>
  <c r="AW155"/>
  <c r="AW156"/>
  <c r="AW158"/>
  <c r="AW159"/>
  <c r="AW160"/>
  <c r="AW161"/>
  <c r="AW162"/>
  <c r="AW163"/>
  <c r="AW164"/>
  <c r="AW165"/>
  <c r="AW166"/>
  <c r="AW167"/>
  <c r="AW168"/>
  <c r="AW169"/>
  <c r="AW170"/>
  <c r="AW172"/>
  <c r="AW173"/>
  <c r="AW174"/>
  <c r="AW175"/>
  <c r="AW176"/>
  <c r="AW177"/>
  <c r="AW179"/>
  <c r="AW180"/>
  <c r="AW181"/>
  <c r="AW182"/>
  <c r="AW183"/>
  <c r="AW184"/>
  <c r="AW185"/>
  <c r="AW186"/>
  <c r="AW187"/>
  <c r="AW188"/>
  <c r="AW189"/>
  <c r="AW190"/>
  <c r="AW191"/>
  <c r="AW193"/>
  <c r="AW194"/>
  <c r="AW195"/>
  <c r="AW196"/>
  <c r="AW197"/>
  <c r="AW198"/>
  <c r="AW199"/>
  <c r="AW200"/>
  <c r="AW201"/>
  <c r="AW202"/>
  <c r="AW203"/>
  <c r="AW204"/>
  <c r="AW206"/>
  <c r="AW207"/>
  <c r="AW208"/>
  <c r="AW209"/>
  <c r="AW210"/>
  <c r="AW211"/>
  <c r="AW212"/>
  <c r="AW213"/>
  <c r="AW214"/>
  <c r="AW215"/>
  <c r="AW216"/>
  <c r="AW217"/>
  <c r="AW218"/>
  <c r="AW220"/>
  <c r="AW221"/>
  <c r="AW222"/>
  <c r="AW223"/>
  <c r="AW224"/>
  <c r="AW225"/>
  <c r="AW226"/>
  <c r="AW227"/>
  <c r="AW228"/>
  <c r="AW230"/>
  <c r="AW231"/>
  <c r="AW232"/>
  <c r="AW233"/>
  <c r="AW234"/>
  <c r="AW235"/>
  <c r="AW236"/>
  <c r="AW237"/>
  <c r="AW239"/>
  <c r="AW240"/>
  <c r="AW241"/>
  <c r="AW242"/>
  <c r="AW243"/>
  <c r="AW244"/>
  <c r="AW245"/>
  <c r="AW246"/>
  <c r="AW247"/>
  <c r="AW248"/>
  <c r="AW249"/>
  <c r="AW250"/>
  <c r="AW251"/>
  <c r="AW252"/>
  <c r="AW253"/>
  <c r="AW255"/>
  <c r="AW256"/>
  <c r="AW257"/>
  <c r="AW258"/>
  <c r="AW259"/>
  <c r="AW260"/>
  <c r="AW261"/>
  <c r="AW263"/>
  <c r="AW264"/>
  <c r="AW265"/>
  <c r="AW266"/>
  <c r="AW267"/>
  <c r="AW268"/>
  <c r="AW269"/>
  <c r="AW270"/>
  <c r="AW271"/>
  <c r="AW272"/>
  <c r="AW273"/>
  <c r="AW274"/>
  <c r="AW275"/>
  <c r="AW276"/>
  <c r="AW277"/>
  <c r="AW278"/>
  <c r="AW279"/>
  <c r="AW281"/>
  <c r="AW282"/>
  <c r="AW283"/>
  <c r="AW284"/>
  <c r="AW285"/>
  <c r="AW286"/>
  <c r="AW287"/>
  <c r="AW288"/>
  <c r="AW289"/>
  <c r="AW290"/>
  <c r="AW291"/>
  <c r="AW292"/>
  <c r="AW293"/>
  <c r="AW294"/>
  <c r="AW295"/>
  <c r="AW296"/>
  <c r="AW297"/>
  <c r="AW298"/>
  <c r="AW299"/>
  <c r="AW300"/>
  <c r="AW301"/>
  <c r="AW302"/>
  <c r="AW303"/>
  <c r="AW304"/>
  <c r="AW306"/>
  <c r="AW307"/>
  <c r="AW308"/>
  <c r="AW309"/>
  <c r="AW310"/>
  <c r="AW311"/>
  <c r="AW312"/>
  <c r="AW313"/>
  <c r="AW314"/>
  <c r="AW315"/>
  <c r="AW316"/>
  <c r="AW317"/>
  <c r="AW318"/>
  <c r="AW319"/>
  <c r="AW320"/>
  <c r="AW322"/>
  <c r="AW323"/>
  <c r="AW324"/>
  <c r="AW325"/>
  <c r="AW326"/>
  <c r="AW327"/>
  <c r="AW328"/>
  <c r="AW329"/>
  <c r="AW330"/>
  <c r="AW331"/>
  <c r="AW332"/>
  <c r="AW334"/>
  <c r="AW335"/>
  <c r="AW336"/>
  <c r="AW337"/>
  <c r="AW338"/>
  <c r="AW339"/>
  <c r="AW340"/>
  <c r="AW341"/>
  <c r="AW342"/>
  <c r="AW343"/>
  <c r="AW344"/>
  <c r="AW346"/>
  <c r="AW347"/>
  <c r="AW348"/>
  <c r="AW349"/>
  <c r="AW350"/>
  <c r="AW351"/>
  <c r="AW352"/>
  <c r="AW353"/>
  <c r="AW354"/>
  <c r="AW355"/>
  <c r="AW357"/>
  <c r="AW358"/>
  <c r="AW359"/>
  <c r="AW360"/>
  <c r="AW361"/>
  <c r="AW362"/>
  <c r="AW363"/>
  <c r="AW364"/>
  <c r="AW365"/>
  <c r="AW366"/>
  <c r="AW367"/>
  <c r="AW368"/>
  <c r="AW47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18"/>
  <c r="AW8"/>
  <c r="AW9"/>
  <c r="AW10"/>
  <c r="AW11"/>
  <c r="AW12"/>
  <c r="AW13"/>
  <c r="AW14"/>
  <c r="AW15"/>
  <c r="AW16"/>
  <c r="BH45"/>
  <c r="BH17"/>
  <c r="BH6"/>
  <c r="BI289" l="1"/>
  <c r="BK289" s="1"/>
  <c r="BM289" s="1"/>
  <c r="BO289" s="1"/>
  <c r="AX289"/>
  <c r="BI368"/>
  <c r="BK368" s="1"/>
  <c r="BM368" s="1"/>
  <c r="BO368" s="1"/>
  <c r="AX368"/>
  <c r="BI366"/>
  <c r="BK366" s="1"/>
  <c r="BM366" s="1"/>
  <c r="BO366" s="1"/>
  <c r="AX366"/>
  <c r="BI364"/>
  <c r="BK364" s="1"/>
  <c r="BM364" s="1"/>
  <c r="BO364" s="1"/>
  <c r="AX364"/>
  <c r="BI362"/>
  <c r="BK362" s="1"/>
  <c r="BM362" s="1"/>
  <c r="BO362" s="1"/>
  <c r="AX362"/>
  <c r="BI360"/>
  <c r="BK360" s="1"/>
  <c r="BM360" s="1"/>
  <c r="AX360"/>
  <c r="BI358"/>
  <c r="BK358" s="1"/>
  <c r="BM358" s="1"/>
  <c r="BO358" s="1"/>
  <c r="AX358"/>
  <c r="BI355"/>
  <c r="BK355" s="1"/>
  <c r="BM355" s="1"/>
  <c r="BO355" s="1"/>
  <c r="AX355"/>
  <c r="BI353"/>
  <c r="BK353" s="1"/>
  <c r="BM353" s="1"/>
  <c r="BO353" s="1"/>
  <c r="AX353"/>
  <c r="BI351"/>
  <c r="BK351" s="1"/>
  <c r="BM351" s="1"/>
  <c r="BO351" s="1"/>
  <c r="AX351"/>
  <c r="BI349"/>
  <c r="BK349" s="1"/>
  <c r="BM349" s="1"/>
  <c r="BO349" s="1"/>
  <c r="AX349"/>
  <c r="BI347"/>
  <c r="BK347" s="1"/>
  <c r="BM347" s="1"/>
  <c r="BO347" s="1"/>
  <c r="AX347"/>
  <c r="BI344"/>
  <c r="BK344" s="1"/>
  <c r="BM344" s="1"/>
  <c r="BO344" s="1"/>
  <c r="AX344"/>
  <c r="BI342"/>
  <c r="BK342" s="1"/>
  <c r="BM342" s="1"/>
  <c r="BO342" s="1"/>
  <c r="AX342"/>
  <c r="BI340"/>
  <c r="BK340" s="1"/>
  <c r="BM340" s="1"/>
  <c r="BO340" s="1"/>
  <c r="AX340"/>
  <c r="BI338"/>
  <c r="BK338" s="1"/>
  <c r="BM338" s="1"/>
  <c r="BO338" s="1"/>
  <c r="AX338"/>
  <c r="BI336"/>
  <c r="BK336" s="1"/>
  <c r="BM336" s="1"/>
  <c r="BO336" s="1"/>
  <c r="AX336"/>
  <c r="BI334"/>
  <c r="BK334" s="1"/>
  <c r="BM334" s="1"/>
  <c r="BO334" s="1"/>
  <c r="AX334"/>
  <c r="BI331"/>
  <c r="BK331" s="1"/>
  <c r="BM331" s="1"/>
  <c r="BO331" s="1"/>
  <c r="AX331"/>
  <c r="BI329"/>
  <c r="BK329" s="1"/>
  <c r="BM329" s="1"/>
  <c r="BO329" s="1"/>
  <c r="AX329"/>
  <c r="BI327"/>
  <c r="BK327" s="1"/>
  <c r="BM327" s="1"/>
  <c r="BO327" s="1"/>
  <c r="AX327"/>
  <c r="BI325"/>
  <c r="BK325" s="1"/>
  <c r="BM325" s="1"/>
  <c r="BO325" s="1"/>
  <c r="AX325"/>
  <c r="BI323"/>
  <c r="BK323" s="1"/>
  <c r="BM323" s="1"/>
  <c r="BO323" s="1"/>
  <c r="AX323"/>
  <c r="BI320"/>
  <c r="BK320" s="1"/>
  <c r="BM320" s="1"/>
  <c r="BO320" s="1"/>
  <c r="AX320"/>
  <c r="BI318"/>
  <c r="BK318" s="1"/>
  <c r="BM318" s="1"/>
  <c r="BO318" s="1"/>
  <c r="AX318"/>
  <c r="BI316"/>
  <c r="BK316" s="1"/>
  <c r="BM316" s="1"/>
  <c r="BO316" s="1"/>
  <c r="AX316"/>
  <c r="BI314"/>
  <c r="BK314" s="1"/>
  <c r="BM314" s="1"/>
  <c r="BO314" s="1"/>
  <c r="AX314"/>
  <c r="BI312"/>
  <c r="BK312" s="1"/>
  <c r="BM312" s="1"/>
  <c r="BO312" s="1"/>
  <c r="AX312"/>
  <c r="BI310"/>
  <c r="BK310" s="1"/>
  <c r="BM310" s="1"/>
  <c r="BO310" s="1"/>
  <c r="AX310"/>
  <c r="BI308"/>
  <c r="BK308" s="1"/>
  <c r="BM308" s="1"/>
  <c r="BO308" s="1"/>
  <c r="AX308"/>
  <c r="BI306"/>
  <c r="BK306" s="1"/>
  <c r="BM306" s="1"/>
  <c r="AX306"/>
  <c r="BI303"/>
  <c r="BK303" s="1"/>
  <c r="BM303" s="1"/>
  <c r="BO303" s="1"/>
  <c r="AX303"/>
  <c r="BI301"/>
  <c r="BK301" s="1"/>
  <c r="BM301" s="1"/>
  <c r="BO301" s="1"/>
  <c r="AX301"/>
  <c r="BI299"/>
  <c r="BK299" s="1"/>
  <c r="BM299" s="1"/>
  <c r="BO299" s="1"/>
  <c r="AX299"/>
  <c r="BI297"/>
  <c r="BK297" s="1"/>
  <c r="BM297" s="1"/>
  <c r="BO297" s="1"/>
  <c r="AX297"/>
  <c r="BI295"/>
  <c r="BK295" s="1"/>
  <c r="BM295" s="1"/>
  <c r="BO295" s="1"/>
  <c r="AX295"/>
  <c r="BI293"/>
  <c r="BK293" s="1"/>
  <c r="BM293" s="1"/>
  <c r="BO293" s="1"/>
  <c r="AX293"/>
  <c r="BI291"/>
  <c r="BK291" s="1"/>
  <c r="BM291" s="1"/>
  <c r="BO291" s="1"/>
  <c r="AX291"/>
  <c r="BI287"/>
  <c r="BK287" s="1"/>
  <c r="BM287" s="1"/>
  <c r="BO287" s="1"/>
  <c r="AX287"/>
  <c r="BI285"/>
  <c r="BK285" s="1"/>
  <c r="BM285" s="1"/>
  <c r="BO285" s="1"/>
  <c r="AX285"/>
  <c r="BI283"/>
  <c r="BK283" s="1"/>
  <c r="BM283" s="1"/>
  <c r="BO283" s="1"/>
  <c r="AX283"/>
  <c r="BI281"/>
  <c r="BK281" s="1"/>
  <c r="BM281" s="1"/>
  <c r="BO281" s="1"/>
  <c r="AX281"/>
  <c r="BI278"/>
  <c r="BK278" s="1"/>
  <c r="BM278" s="1"/>
  <c r="BO278" s="1"/>
  <c r="AX278"/>
  <c r="BI276"/>
  <c r="BK276" s="1"/>
  <c r="BM276" s="1"/>
  <c r="AX276"/>
  <c r="BI274"/>
  <c r="BK274" s="1"/>
  <c r="BM274" s="1"/>
  <c r="BO274" s="1"/>
  <c r="AX274"/>
  <c r="BI272"/>
  <c r="BK272" s="1"/>
  <c r="BM272" s="1"/>
  <c r="BO272" s="1"/>
  <c r="AX272"/>
  <c r="BI270"/>
  <c r="BK270" s="1"/>
  <c r="BM270" s="1"/>
  <c r="BO270" s="1"/>
  <c r="AX270"/>
  <c r="BI268"/>
  <c r="BK268" s="1"/>
  <c r="BM268" s="1"/>
  <c r="BO268" s="1"/>
  <c r="AX268"/>
  <c r="BI266"/>
  <c r="BK266" s="1"/>
  <c r="BM266" s="1"/>
  <c r="BO266" s="1"/>
  <c r="AX266"/>
  <c r="BI264"/>
  <c r="BK264" s="1"/>
  <c r="BM264" s="1"/>
  <c r="BO264" s="1"/>
  <c r="AX264"/>
  <c r="BI261"/>
  <c r="BK261" s="1"/>
  <c r="BM261" s="1"/>
  <c r="BO261" s="1"/>
  <c r="AX261"/>
  <c r="BI259"/>
  <c r="BK259" s="1"/>
  <c r="BM259" s="1"/>
  <c r="BO259" s="1"/>
  <c r="AX259"/>
  <c r="BI257"/>
  <c r="BK257" s="1"/>
  <c r="BM257" s="1"/>
  <c r="BO257" s="1"/>
  <c r="AX257"/>
  <c r="BI255"/>
  <c r="BK255" s="1"/>
  <c r="BM255" s="1"/>
  <c r="BO255" s="1"/>
  <c r="AX255"/>
  <c r="BI252"/>
  <c r="BK252" s="1"/>
  <c r="BM252" s="1"/>
  <c r="BO252" s="1"/>
  <c r="AX252"/>
  <c r="BI250"/>
  <c r="BK250" s="1"/>
  <c r="BM250" s="1"/>
  <c r="BO250" s="1"/>
  <c r="AX250"/>
  <c r="BI248"/>
  <c r="BK248" s="1"/>
  <c r="BM248" s="1"/>
  <c r="BO248" s="1"/>
  <c r="AX248"/>
  <c r="BI246"/>
  <c r="BK246" s="1"/>
  <c r="BM246" s="1"/>
  <c r="BO246" s="1"/>
  <c r="AX246"/>
  <c r="BI244"/>
  <c r="BK244" s="1"/>
  <c r="BM244" s="1"/>
  <c r="BO244" s="1"/>
  <c r="AX244"/>
  <c r="BI242"/>
  <c r="BK242" s="1"/>
  <c r="BM242" s="1"/>
  <c r="BO242" s="1"/>
  <c r="AX242"/>
  <c r="BI240"/>
  <c r="BK240" s="1"/>
  <c r="BM240" s="1"/>
  <c r="BO240" s="1"/>
  <c r="AX240"/>
  <c r="BI237"/>
  <c r="BK237" s="1"/>
  <c r="BM237" s="1"/>
  <c r="BO237" s="1"/>
  <c r="AX237"/>
  <c r="BI235"/>
  <c r="BK235" s="1"/>
  <c r="BM235" s="1"/>
  <c r="BO235" s="1"/>
  <c r="AX235"/>
  <c r="BI233"/>
  <c r="BK233" s="1"/>
  <c r="BM233" s="1"/>
  <c r="BO233" s="1"/>
  <c r="AX233"/>
  <c r="BI231"/>
  <c r="BK231" s="1"/>
  <c r="BM231" s="1"/>
  <c r="BO231" s="1"/>
  <c r="AX231"/>
  <c r="BI228"/>
  <c r="BK228" s="1"/>
  <c r="BM228" s="1"/>
  <c r="BO228" s="1"/>
  <c r="AX228"/>
  <c r="BI226"/>
  <c r="BK226" s="1"/>
  <c r="BM226" s="1"/>
  <c r="BO226" s="1"/>
  <c r="AX226"/>
  <c r="BI224"/>
  <c r="BK224" s="1"/>
  <c r="BM224" s="1"/>
  <c r="BO224" s="1"/>
  <c r="AX224"/>
  <c r="BI222"/>
  <c r="BK222" s="1"/>
  <c r="BM222" s="1"/>
  <c r="BO222" s="1"/>
  <c r="AX222"/>
  <c r="BI220"/>
  <c r="BK220" s="1"/>
  <c r="BM220" s="1"/>
  <c r="BO220" s="1"/>
  <c r="AX220"/>
  <c r="BI217"/>
  <c r="BK217" s="1"/>
  <c r="BM217" s="1"/>
  <c r="BO217" s="1"/>
  <c r="AX217"/>
  <c r="BI215"/>
  <c r="BK215" s="1"/>
  <c r="BM215" s="1"/>
  <c r="BO215" s="1"/>
  <c r="AX215"/>
  <c r="BI213"/>
  <c r="BK213" s="1"/>
  <c r="BM213" s="1"/>
  <c r="BO213" s="1"/>
  <c r="AX213"/>
  <c r="BI211"/>
  <c r="BK211" s="1"/>
  <c r="BM211" s="1"/>
  <c r="BO211" s="1"/>
  <c r="AX211"/>
  <c r="BI209"/>
  <c r="BK209" s="1"/>
  <c r="BM209" s="1"/>
  <c r="BO209" s="1"/>
  <c r="AX209"/>
  <c r="BI207"/>
  <c r="BK207" s="1"/>
  <c r="BM207" s="1"/>
  <c r="BO207" s="1"/>
  <c r="AX207"/>
  <c r="BI204"/>
  <c r="BK204" s="1"/>
  <c r="BM204" s="1"/>
  <c r="BO204" s="1"/>
  <c r="AX204"/>
  <c r="BI202"/>
  <c r="BK202" s="1"/>
  <c r="BM202" s="1"/>
  <c r="BO202" s="1"/>
  <c r="AX202"/>
  <c r="BI200"/>
  <c r="BK200" s="1"/>
  <c r="BM200" s="1"/>
  <c r="BO200" s="1"/>
  <c r="AX200"/>
  <c r="BI198"/>
  <c r="BK198" s="1"/>
  <c r="BM198" s="1"/>
  <c r="BO198" s="1"/>
  <c r="AX198"/>
  <c r="BI196"/>
  <c r="BK196" s="1"/>
  <c r="BM196" s="1"/>
  <c r="BO196" s="1"/>
  <c r="AX196"/>
  <c r="BI194"/>
  <c r="BK194" s="1"/>
  <c r="BM194" s="1"/>
  <c r="BO194" s="1"/>
  <c r="AX194"/>
  <c r="BI191"/>
  <c r="BK191" s="1"/>
  <c r="BM191" s="1"/>
  <c r="BO191" s="1"/>
  <c r="AX191"/>
  <c r="BI189"/>
  <c r="BK189" s="1"/>
  <c r="BM189" s="1"/>
  <c r="BO189" s="1"/>
  <c r="AX189"/>
  <c r="BI187"/>
  <c r="BK187" s="1"/>
  <c r="BM187" s="1"/>
  <c r="BO187" s="1"/>
  <c r="AX187"/>
  <c r="BI185"/>
  <c r="BK185" s="1"/>
  <c r="BM185" s="1"/>
  <c r="BO185" s="1"/>
  <c r="AX185"/>
  <c r="BI183"/>
  <c r="BK183" s="1"/>
  <c r="BM183" s="1"/>
  <c r="BO183" s="1"/>
  <c r="AX183"/>
  <c r="BI181"/>
  <c r="BK181" s="1"/>
  <c r="BM181" s="1"/>
  <c r="BO181" s="1"/>
  <c r="AX181"/>
  <c r="BI179"/>
  <c r="BK179" s="1"/>
  <c r="BM179" s="1"/>
  <c r="BO179" s="1"/>
  <c r="AX179"/>
  <c r="BI176"/>
  <c r="BK176" s="1"/>
  <c r="BM176" s="1"/>
  <c r="BO176" s="1"/>
  <c r="AX176"/>
  <c r="BI174"/>
  <c r="BK174" s="1"/>
  <c r="BM174" s="1"/>
  <c r="BO174" s="1"/>
  <c r="AX174"/>
  <c r="BI172"/>
  <c r="BK172" s="1"/>
  <c r="BM172" s="1"/>
  <c r="BO172" s="1"/>
  <c r="AX172"/>
  <c r="BI169"/>
  <c r="BK169" s="1"/>
  <c r="BM169" s="1"/>
  <c r="BO169" s="1"/>
  <c r="AX169"/>
  <c r="BI167"/>
  <c r="BK167" s="1"/>
  <c r="BM167" s="1"/>
  <c r="BO167" s="1"/>
  <c r="AX167"/>
  <c r="BI165"/>
  <c r="BK165" s="1"/>
  <c r="BM165" s="1"/>
  <c r="BO165" s="1"/>
  <c r="AX165"/>
  <c r="BI163"/>
  <c r="BK163" s="1"/>
  <c r="BM163" s="1"/>
  <c r="BO163" s="1"/>
  <c r="AX163"/>
  <c r="BI161"/>
  <c r="BK161" s="1"/>
  <c r="BM161" s="1"/>
  <c r="BO161" s="1"/>
  <c r="AX161"/>
  <c r="BI159"/>
  <c r="BK159" s="1"/>
  <c r="BM159" s="1"/>
  <c r="BO159" s="1"/>
  <c r="AX159"/>
  <c r="BI156"/>
  <c r="BK156" s="1"/>
  <c r="BM156" s="1"/>
  <c r="BO156" s="1"/>
  <c r="AX156"/>
  <c r="BI154"/>
  <c r="BK154" s="1"/>
  <c r="BM154" s="1"/>
  <c r="BO154" s="1"/>
  <c r="AX154"/>
  <c r="BI152"/>
  <c r="BK152" s="1"/>
  <c r="BM152" s="1"/>
  <c r="BO152" s="1"/>
  <c r="AX152"/>
  <c r="BI150"/>
  <c r="BK150" s="1"/>
  <c r="BM150" s="1"/>
  <c r="BO150" s="1"/>
  <c r="AX150"/>
  <c r="BI148"/>
  <c r="BK148" s="1"/>
  <c r="BM148" s="1"/>
  <c r="BO148" s="1"/>
  <c r="AX148"/>
  <c r="BI146"/>
  <c r="BK146" s="1"/>
  <c r="BM146" s="1"/>
  <c r="BO146" s="1"/>
  <c r="AX146"/>
  <c r="BI143"/>
  <c r="BK143" s="1"/>
  <c r="BM143" s="1"/>
  <c r="BO143" s="1"/>
  <c r="AX143"/>
  <c r="BI141"/>
  <c r="BK141" s="1"/>
  <c r="BM141" s="1"/>
  <c r="BO141" s="1"/>
  <c r="AX141"/>
  <c r="BI139"/>
  <c r="BK139" s="1"/>
  <c r="BM139" s="1"/>
  <c r="BO139" s="1"/>
  <c r="AX139"/>
  <c r="BI136"/>
  <c r="BK136" s="1"/>
  <c r="BM136" s="1"/>
  <c r="BO136" s="1"/>
  <c r="AX136"/>
  <c r="BI134"/>
  <c r="BK134" s="1"/>
  <c r="BM134" s="1"/>
  <c r="BO134" s="1"/>
  <c r="AX134"/>
  <c r="BI132"/>
  <c r="BK132" s="1"/>
  <c r="BM132" s="1"/>
  <c r="BO132" s="1"/>
  <c r="AX132"/>
  <c r="BI130"/>
  <c r="BK130" s="1"/>
  <c r="BM130" s="1"/>
  <c r="BO130" s="1"/>
  <c r="AX130"/>
  <c r="BI127"/>
  <c r="BK127" s="1"/>
  <c r="BM127" s="1"/>
  <c r="BO127" s="1"/>
  <c r="AX127"/>
  <c r="BI125"/>
  <c r="BK125" s="1"/>
  <c r="BM125" s="1"/>
  <c r="BO125" s="1"/>
  <c r="AX125"/>
  <c r="BI123"/>
  <c r="BK123" s="1"/>
  <c r="BM123" s="1"/>
  <c r="BO123" s="1"/>
  <c r="AX123"/>
  <c r="BI121"/>
  <c r="BK121" s="1"/>
  <c r="BM121" s="1"/>
  <c r="BO121" s="1"/>
  <c r="AX121"/>
  <c r="BI118"/>
  <c r="BK118" s="1"/>
  <c r="BM118" s="1"/>
  <c r="BO118" s="1"/>
  <c r="AX118"/>
  <c r="BI116"/>
  <c r="BK116" s="1"/>
  <c r="BM116" s="1"/>
  <c r="BO116" s="1"/>
  <c r="AX116"/>
  <c r="BI114"/>
  <c r="BK114" s="1"/>
  <c r="BM114" s="1"/>
  <c r="BO114" s="1"/>
  <c r="AX114"/>
  <c r="BI112"/>
  <c r="BK112" s="1"/>
  <c r="BM112" s="1"/>
  <c r="BO112" s="1"/>
  <c r="AX112"/>
  <c r="BI110"/>
  <c r="BK110" s="1"/>
  <c r="BM110" s="1"/>
  <c r="BO110" s="1"/>
  <c r="AX110"/>
  <c r="BI108"/>
  <c r="BK108" s="1"/>
  <c r="BM108" s="1"/>
  <c r="BO108" s="1"/>
  <c r="AX108"/>
  <c r="BI106"/>
  <c r="BK106" s="1"/>
  <c r="BM106" s="1"/>
  <c r="BO106" s="1"/>
  <c r="AX106"/>
  <c r="BI103"/>
  <c r="BK103" s="1"/>
  <c r="BM103" s="1"/>
  <c r="BO103" s="1"/>
  <c r="AX103"/>
  <c r="BI101"/>
  <c r="BK101" s="1"/>
  <c r="BM101" s="1"/>
  <c r="BO101" s="1"/>
  <c r="AX101"/>
  <c r="BI99"/>
  <c r="BK99" s="1"/>
  <c r="BM99" s="1"/>
  <c r="BO99" s="1"/>
  <c r="AX99"/>
  <c r="BI97"/>
  <c r="BK97" s="1"/>
  <c r="BM97" s="1"/>
  <c r="BO97" s="1"/>
  <c r="AX97"/>
  <c r="BI95"/>
  <c r="BK95" s="1"/>
  <c r="BM95" s="1"/>
  <c r="BO95" s="1"/>
  <c r="AX95"/>
  <c r="BI93"/>
  <c r="BK93" s="1"/>
  <c r="BM93" s="1"/>
  <c r="BO93" s="1"/>
  <c r="AX93"/>
  <c r="BI91"/>
  <c r="BK91" s="1"/>
  <c r="BM91" s="1"/>
  <c r="BO91" s="1"/>
  <c r="AX91"/>
  <c r="BI88"/>
  <c r="BK88" s="1"/>
  <c r="BM88" s="1"/>
  <c r="BO88" s="1"/>
  <c r="AX88"/>
  <c r="BI86"/>
  <c r="BK86" s="1"/>
  <c r="BM86" s="1"/>
  <c r="BO86" s="1"/>
  <c r="AX86"/>
  <c r="BI84"/>
  <c r="BK84" s="1"/>
  <c r="BM84" s="1"/>
  <c r="BO84" s="1"/>
  <c r="AX84"/>
  <c r="BI82"/>
  <c r="BK82" s="1"/>
  <c r="BM82" s="1"/>
  <c r="BO82" s="1"/>
  <c r="AX82"/>
  <c r="BI79"/>
  <c r="BK79" s="1"/>
  <c r="BM79" s="1"/>
  <c r="BO79" s="1"/>
  <c r="AX79"/>
  <c r="BI77"/>
  <c r="BK77" s="1"/>
  <c r="BM77" s="1"/>
  <c r="BO77" s="1"/>
  <c r="AX77"/>
  <c r="BI75"/>
  <c r="BK75" s="1"/>
  <c r="BM75" s="1"/>
  <c r="BO75" s="1"/>
  <c r="AX75"/>
  <c r="BI73"/>
  <c r="BK73" s="1"/>
  <c r="BM73" s="1"/>
  <c r="BO73" s="1"/>
  <c r="AX73"/>
  <c r="BI70"/>
  <c r="BK70" s="1"/>
  <c r="BM70" s="1"/>
  <c r="BO70" s="1"/>
  <c r="AX70"/>
  <c r="BI68"/>
  <c r="BK68" s="1"/>
  <c r="BM68" s="1"/>
  <c r="BO68" s="1"/>
  <c r="AX68"/>
  <c r="BI66"/>
  <c r="BK66" s="1"/>
  <c r="BM66" s="1"/>
  <c r="BO66" s="1"/>
  <c r="AX66"/>
  <c r="BI63"/>
  <c r="BK63" s="1"/>
  <c r="BM63" s="1"/>
  <c r="BO63" s="1"/>
  <c r="AX63"/>
  <c r="BI61"/>
  <c r="BK61" s="1"/>
  <c r="BM61" s="1"/>
  <c r="BO61" s="1"/>
  <c r="AX61"/>
  <c r="BI59"/>
  <c r="BK59" s="1"/>
  <c r="BM59" s="1"/>
  <c r="BO59" s="1"/>
  <c r="AX59"/>
  <c r="BI57"/>
  <c r="BK57" s="1"/>
  <c r="BM57" s="1"/>
  <c r="BO57" s="1"/>
  <c r="AX57"/>
  <c r="BI55"/>
  <c r="BK55" s="1"/>
  <c r="BM55" s="1"/>
  <c r="BO55" s="1"/>
  <c r="AX55"/>
  <c r="BI53"/>
  <c r="BK53" s="1"/>
  <c r="BM53" s="1"/>
  <c r="BO53" s="1"/>
  <c r="AX53"/>
  <c r="BI50"/>
  <c r="BK50" s="1"/>
  <c r="BM50" s="1"/>
  <c r="BO50" s="1"/>
  <c r="AX50"/>
  <c r="BI48"/>
  <c r="BK48" s="1"/>
  <c r="BM48" s="1"/>
  <c r="BO48" s="1"/>
  <c r="AX48"/>
  <c r="BI367"/>
  <c r="BK367" s="1"/>
  <c r="BM367" s="1"/>
  <c r="BO367" s="1"/>
  <c r="AX367"/>
  <c r="BI365"/>
  <c r="BK365" s="1"/>
  <c r="BM365" s="1"/>
  <c r="BO365" s="1"/>
  <c r="AX365"/>
  <c r="BI363"/>
  <c r="BK363" s="1"/>
  <c r="BM363" s="1"/>
  <c r="BO363" s="1"/>
  <c r="AX363"/>
  <c r="BI361"/>
  <c r="BK361" s="1"/>
  <c r="BM361" s="1"/>
  <c r="BO361" s="1"/>
  <c r="AX361"/>
  <c r="BI359"/>
  <c r="BK359" s="1"/>
  <c r="BM359" s="1"/>
  <c r="AX359"/>
  <c r="BI357"/>
  <c r="BK357" s="1"/>
  <c r="BM357" s="1"/>
  <c r="BO357" s="1"/>
  <c r="AX357"/>
  <c r="BI354"/>
  <c r="BK354" s="1"/>
  <c r="BM354" s="1"/>
  <c r="BO354" s="1"/>
  <c r="AX354"/>
  <c r="BI352"/>
  <c r="BK352" s="1"/>
  <c r="BM352" s="1"/>
  <c r="BO352" s="1"/>
  <c r="AX352"/>
  <c r="BI350"/>
  <c r="BK350" s="1"/>
  <c r="BM350" s="1"/>
  <c r="BO350" s="1"/>
  <c r="AX350"/>
  <c r="BI348"/>
  <c r="BK348" s="1"/>
  <c r="BM348" s="1"/>
  <c r="BO348" s="1"/>
  <c r="AX348"/>
  <c r="BI346"/>
  <c r="BK346" s="1"/>
  <c r="BM346" s="1"/>
  <c r="BO346" s="1"/>
  <c r="AX346"/>
  <c r="BI343"/>
  <c r="BK343" s="1"/>
  <c r="BM343" s="1"/>
  <c r="BO343" s="1"/>
  <c r="AX343"/>
  <c r="BI341"/>
  <c r="BK341" s="1"/>
  <c r="BM341" s="1"/>
  <c r="BO341" s="1"/>
  <c r="AX341"/>
  <c r="BI339"/>
  <c r="BK339" s="1"/>
  <c r="BM339" s="1"/>
  <c r="BO339" s="1"/>
  <c r="AX339"/>
  <c r="BI337"/>
  <c r="BK337" s="1"/>
  <c r="BM337" s="1"/>
  <c r="BO337" s="1"/>
  <c r="AX337"/>
  <c r="BI335"/>
  <c r="BK335" s="1"/>
  <c r="BM335" s="1"/>
  <c r="BO335" s="1"/>
  <c r="AX335"/>
  <c r="BI332"/>
  <c r="BK332" s="1"/>
  <c r="BM332" s="1"/>
  <c r="BO332" s="1"/>
  <c r="AX332"/>
  <c r="BI330"/>
  <c r="BK330" s="1"/>
  <c r="BM330" s="1"/>
  <c r="BO330" s="1"/>
  <c r="AX330"/>
  <c r="BI328"/>
  <c r="BK328" s="1"/>
  <c r="BM328" s="1"/>
  <c r="BO328" s="1"/>
  <c r="AX328"/>
  <c r="BI326"/>
  <c r="BK326" s="1"/>
  <c r="BM326" s="1"/>
  <c r="BO326" s="1"/>
  <c r="AX326"/>
  <c r="BI324"/>
  <c r="BK324" s="1"/>
  <c r="BM324" s="1"/>
  <c r="BO324" s="1"/>
  <c r="AX324"/>
  <c r="BI322"/>
  <c r="BK322" s="1"/>
  <c r="BM322" s="1"/>
  <c r="BO322" s="1"/>
  <c r="AX322"/>
  <c r="BI319"/>
  <c r="BK319" s="1"/>
  <c r="BM319" s="1"/>
  <c r="BO319" s="1"/>
  <c r="AX319"/>
  <c r="BI317"/>
  <c r="BK317" s="1"/>
  <c r="BM317" s="1"/>
  <c r="BO317" s="1"/>
  <c r="AX317"/>
  <c r="BI315"/>
  <c r="BK315" s="1"/>
  <c r="BM315" s="1"/>
  <c r="AX315"/>
  <c r="BI313"/>
  <c r="BK313" s="1"/>
  <c r="BM313" s="1"/>
  <c r="BO313" s="1"/>
  <c r="AX313"/>
  <c r="BI311"/>
  <c r="BK311" s="1"/>
  <c r="BM311" s="1"/>
  <c r="BO311" s="1"/>
  <c r="AX311"/>
  <c r="BI309"/>
  <c r="BK309" s="1"/>
  <c r="BM309" s="1"/>
  <c r="BO309" s="1"/>
  <c r="AX309"/>
  <c r="BI307"/>
  <c r="BK307" s="1"/>
  <c r="BM307" s="1"/>
  <c r="BO307" s="1"/>
  <c r="AX307"/>
  <c r="BI304"/>
  <c r="BK304" s="1"/>
  <c r="BM304" s="1"/>
  <c r="BO304" s="1"/>
  <c r="AX304"/>
  <c r="BI302"/>
  <c r="BK302" s="1"/>
  <c r="BM302" s="1"/>
  <c r="BO302" s="1"/>
  <c r="AX302"/>
  <c r="BI300"/>
  <c r="BK300" s="1"/>
  <c r="BM300" s="1"/>
  <c r="BO300" s="1"/>
  <c r="AX300"/>
  <c r="BI298"/>
  <c r="BK298" s="1"/>
  <c r="BM298" s="1"/>
  <c r="BO298" s="1"/>
  <c r="AX298"/>
  <c r="BI296"/>
  <c r="BK296" s="1"/>
  <c r="BM296" s="1"/>
  <c r="BO296" s="1"/>
  <c r="AX296"/>
  <c r="BI294"/>
  <c r="BK294" s="1"/>
  <c r="BM294" s="1"/>
  <c r="BO294" s="1"/>
  <c r="AX294"/>
  <c r="BI292"/>
  <c r="BK292" s="1"/>
  <c r="BM292" s="1"/>
  <c r="BO292" s="1"/>
  <c r="AX292"/>
  <c r="BI290"/>
  <c r="BK290" s="1"/>
  <c r="BM290" s="1"/>
  <c r="BO290" s="1"/>
  <c r="AX290"/>
  <c r="BI288"/>
  <c r="BK288" s="1"/>
  <c r="BM288" s="1"/>
  <c r="BO288" s="1"/>
  <c r="AX288"/>
  <c r="BI286"/>
  <c r="BK286" s="1"/>
  <c r="BM286" s="1"/>
  <c r="BO286" s="1"/>
  <c r="AX286"/>
  <c r="BI284"/>
  <c r="BK284" s="1"/>
  <c r="BM284" s="1"/>
  <c r="BO284" s="1"/>
  <c r="AX284"/>
  <c r="BI282"/>
  <c r="BK282" s="1"/>
  <c r="BM282" s="1"/>
  <c r="BO282" s="1"/>
  <c r="AX282"/>
  <c r="BI279"/>
  <c r="BK279" s="1"/>
  <c r="BM279" s="1"/>
  <c r="BO279" s="1"/>
  <c r="AX279"/>
  <c r="BI277"/>
  <c r="BK277" s="1"/>
  <c r="BM277" s="1"/>
  <c r="BO277" s="1"/>
  <c r="AX277"/>
  <c r="BI275"/>
  <c r="BK275" s="1"/>
  <c r="BM275" s="1"/>
  <c r="BO275" s="1"/>
  <c r="AX275"/>
  <c r="BI273"/>
  <c r="BK273" s="1"/>
  <c r="BM273" s="1"/>
  <c r="BO273" s="1"/>
  <c r="AX273"/>
  <c r="BI271"/>
  <c r="BK271" s="1"/>
  <c r="BM271" s="1"/>
  <c r="BO271" s="1"/>
  <c r="AX271"/>
  <c r="BI269"/>
  <c r="BK269" s="1"/>
  <c r="BM269" s="1"/>
  <c r="BO269" s="1"/>
  <c r="AX269"/>
  <c r="BI267"/>
  <c r="BK267" s="1"/>
  <c r="BM267" s="1"/>
  <c r="BO267" s="1"/>
  <c r="AX267"/>
  <c r="BI265"/>
  <c r="BK265" s="1"/>
  <c r="BM265" s="1"/>
  <c r="BO265" s="1"/>
  <c r="AX265"/>
  <c r="BI263"/>
  <c r="BK263" s="1"/>
  <c r="BM263" s="1"/>
  <c r="AX263"/>
  <c r="BI260"/>
  <c r="BK260" s="1"/>
  <c r="BM260" s="1"/>
  <c r="BO260" s="1"/>
  <c r="AX260"/>
  <c r="BI258"/>
  <c r="BK258" s="1"/>
  <c r="BM258" s="1"/>
  <c r="BO258" s="1"/>
  <c r="AX258"/>
  <c r="BI256"/>
  <c r="BK256" s="1"/>
  <c r="BM256" s="1"/>
  <c r="BO256" s="1"/>
  <c r="AX256"/>
  <c r="BI253"/>
  <c r="BK253" s="1"/>
  <c r="BM253" s="1"/>
  <c r="BO253" s="1"/>
  <c r="AX253"/>
  <c r="BI251"/>
  <c r="BK251" s="1"/>
  <c r="BM251" s="1"/>
  <c r="BO251" s="1"/>
  <c r="AX251"/>
  <c r="BI249"/>
  <c r="BK249" s="1"/>
  <c r="BM249" s="1"/>
  <c r="BO249" s="1"/>
  <c r="AX249"/>
  <c r="BI247"/>
  <c r="BK247" s="1"/>
  <c r="BM247" s="1"/>
  <c r="BO247" s="1"/>
  <c r="AX247"/>
  <c r="BI245"/>
  <c r="BK245" s="1"/>
  <c r="BM245" s="1"/>
  <c r="BO245" s="1"/>
  <c r="AX245"/>
  <c r="BI243"/>
  <c r="BK243" s="1"/>
  <c r="BM243" s="1"/>
  <c r="BO243" s="1"/>
  <c r="AX243"/>
  <c r="BI241"/>
  <c r="BK241" s="1"/>
  <c r="BM241" s="1"/>
  <c r="BO241" s="1"/>
  <c r="AX241"/>
  <c r="BI239"/>
  <c r="BK239" s="1"/>
  <c r="BM239" s="1"/>
  <c r="BO239" s="1"/>
  <c r="AX239"/>
  <c r="BI236"/>
  <c r="BK236" s="1"/>
  <c r="BM236" s="1"/>
  <c r="BO236" s="1"/>
  <c r="AX236"/>
  <c r="BI234"/>
  <c r="BK234" s="1"/>
  <c r="BM234" s="1"/>
  <c r="BO234" s="1"/>
  <c r="AX234"/>
  <c r="BI232"/>
  <c r="BK232" s="1"/>
  <c r="BM232" s="1"/>
  <c r="BO232" s="1"/>
  <c r="AX232"/>
  <c r="BI230"/>
  <c r="BK230" s="1"/>
  <c r="BM230" s="1"/>
  <c r="BO230" s="1"/>
  <c r="AX230"/>
  <c r="BI227"/>
  <c r="BK227" s="1"/>
  <c r="BM227" s="1"/>
  <c r="BO227" s="1"/>
  <c r="AX227"/>
  <c r="BI225"/>
  <c r="BK225" s="1"/>
  <c r="BM225" s="1"/>
  <c r="BO225" s="1"/>
  <c r="AX225"/>
  <c r="BI223"/>
  <c r="BK223" s="1"/>
  <c r="BM223" s="1"/>
  <c r="BO223" s="1"/>
  <c r="AX223"/>
  <c r="BI221"/>
  <c r="BK221" s="1"/>
  <c r="BM221" s="1"/>
  <c r="BO221" s="1"/>
  <c r="AX221"/>
  <c r="BI218"/>
  <c r="BK218" s="1"/>
  <c r="BM218" s="1"/>
  <c r="BO218" s="1"/>
  <c r="AX218"/>
  <c r="BI216"/>
  <c r="BK216" s="1"/>
  <c r="BM216" s="1"/>
  <c r="BO216" s="1"/>
  <c r="AX216"/>
  <c r="BI214"/>
  <c r="BK214" s="1"/>
  <c r="BM214" s="1"/>
  <c r="BO214" s="1"/>
  <c r="AX214"/>
  <c r="BI212"/>
  <c r="BK212" s="1"/>
  <c r="BM212" s="1"/>
  <c r="BO212" s="1"/>
  <c r="AX212"/>
  <c r="BI210"/>
  <c r="BK210" s="1"/>
  <c r="BM210" s="1"/>
  <c r="BO210" s="1"/>
  <c r="AX210"/>
  <c r="BI208"/>
  <c r="BK208" s="1"/>
  <c r="BM208" s="1"/>
  <c r="BO208" s="1"/>
  <c r="AX208"/>
  <c r="BI206"/>
  <c r="BK206" s="1"/>
  <c r="BM206" s="1"/>
  <c r="BO206" s="1"/>
  <c r="AX206"/>
  <c r="BI203"/>
  <c r="BK203" s="1"/>
  <c r="BM203" s="1"/>
  <c r="BO203" s="1"/>
  <c r="AX203"/>
  <c r="BI201"/>
  <c r="BK201" s="1"/>
  <c r="BM201" s="1"/>
  <c r="BO201" s="1"/>
  <c r="AX201"/>
  <c r="BI199"/>
  <c r="BK199" s="1"/>
  <c r="BM199" s="1"/>
  <c r="BO199" s="1"/>
  <c r="AX199"/>
  <c r="BI197"/>
  <c r="BK197" s="1"/>
  <c r="BM197" s="1"/>
  <c r="BO197" s="1"/>
  <c r="AX197"/>
  <c r="BI195"/>
  <c r="BK195" s="1"/>
  <c r="BM195" s="1"/>
  <c r="BO195" s="1"/>
  <c r="AX195"/>
  <c r="BI193"/>
  <c r="BK193" s="1"/>
  <c r="BM193" s="1"/>
  <c r="BO193" s="1"/>
  <c r="AX193"/>
  <c r="BI190"/>
  <c r="BK190" s="1"/>
  <c r="BM190" s="1"/>
  <c r="BO190" s="1"/>
  <c r="AX190"/>
  <c r="BI188"/>
  <c r="BK188" s="1"/>
  <c r="BM188" s="1"/>
  <c r="BO188" s="1"/>
  <c r="AX188"/>
  <c r="BI186"/>
  <c r="BK186" s="1"/>
  <c r="BM186" s="1"/>
  <c r="BO186" s="1"/>
  <c r="AX186"/>
  <c r="BI184"/>
  <c r="BK184" s="1"/>
  <c r="BM184" s="1"/>
  <c r="BO184" s="1"/>
  <c r="AX184"/>
  <c r="BI182"/>
  <c r="BK182" s="1"/>
  <c r="BM182" s="1"/>
  <c r="BO182" s="1"/>
  <c r="AX182"/>
  <c r="BI180"/>
  <c r="BK180" s="1"/>
  <c r="BM180" s="1"/>
  <c r="BO180" s="1"/>
  <c r="AX180"/>
  <c r="BI177"/>
  <c r="BK177" s="1"/>
  <c r="BM177" s="1"/>
  <c r="BO177" s="1"/>
  <c r="AX177"/>
  <c r="BI175"/>
  <c r="BK175" s="1"/>
  <c r="BM175" s="1"/>
  <c r="BO175" s="1"/>
  <c r="AX175"/>
  <c r="BI173"/>
  <c r="BK173" s="1"/>
  <c r="BM173" s="1"/>
  <c r="BO173" s="1"/>
  <c r="AX173"/>
  <c r="BI170"/>
  <c r="BK170" s="1"/>
  <c r="BM170" s="1"/>
  <c r="BO170" s="1"/>
  <c r="AX170"/>
  <c r="BI168"/>
  <c r="BK168" s="1"/>
  <c r="BM168" s="1"/>
  <c r="BO168" s="1"/>
  <c r="AX168"/>
  <c r="BI166"/>
  <c r="BK166" s="1"/>
  <c r="BM166" s="1"/>
  <c r="BO166" s="1"/>
  <c r="AX166"/>
  <c r="BI164"/>
  <c r="BK164" s="1"/>
  <c r="BM164" s="1"/>
  <c r="BO164" s="1"/>
  <c r="AX164"/>
  <c r="BI162"/>
  <c r="BK162" s="1"/>
  <c r="BM162" s="1"/>
  <c r="BO162" s="1"/>
  <c r="AX162"/>
  <c r="BI160"/>
  <c r="BK160" s="1"/>
  <c r="BM160" s="1"/>
  <c r="BO160" s="1"/>
  <c r="AX160"/>
  <c r="BI158"/>
  <c r="BK158" s="1"/>
  <c r="BM158" s="1"/>
  <c r="BO158" s="1"/>
  <c r="AX158"/>
  <c r="BI155"/>
  <c r="BK155" s="1"/>
  <c r="BM155" s="1"/>
  <c r="BO155" s="1"/>
  <c r="AX155"/>
  <c r="BI153"/>
  <c r="BK153" s="1"/>
  <c r="BM153" s="1"/>
  <c r="BO153" s="1"/>
  <c r="AX153"/>
  <c r="BI151"/>
  <c r="BK151" s="1"/>
  <c r="BM151" s="1"/>
  <c r="BO151" s="1"/>
  <c r="AX151"/>
  <c r="BI149"/>
  <c r="BK149" s="1"/>
  <c r="BM149" s="1"/>
  <c r="BO149" s="1"/>
  <c r="AX149"/>
  <c r="BI147"/>
  <c r="BK147" s="1"/>
  <c r="BM147" s="1"/>
  <c r="BO147" s="1"/>
  <c r="AX147"/>
  <c r="BI145"/>
  <c r="BK145" s="1"/>
  <c r="BM145" s="1"/>
  <c r="BO145" s="1"/>
  <c r="AX145"/>
  <c r="BI142"/>
  <c r="BK142" s="1"/>
  <c r="BM142" s="1"/>
  <c r="BO142" s="1"/>
  <c r="AX142"/>
  <c r="BI140"/>
  <c r="BK140" s="1"/>
  <c r="BM140" s="1"/>
  <c r="BO140" s="1"/>
  <c r="AX140"/>
  <c r="BI138"/>
  <c r="BK138" s="1"/>
  <c r="BM138" s="1"/>
  <c r="BO138" s="1"/>
  <c r="AX138"/>
  <c r="BI135"/>
  <c r="BK135" s="1"/>
  <c r="BM135" s="1"/>
  <c r="BO135" s="1"/>
  <c r="AX135"/>
  <c r="BI133"/>
  <c r="BK133" s="1"/>
  <c r="BM133" s="1"/>
  <c r="BO133" s="1"/>
  <c r="AX133"/>
  <c r="BI131"/>
  <c r="BK131" s="1"/>
  <c r="BM131" s="1"/>
  <c r="BO131" s="1"/>
  <c r="AX131"/>
  <c r="BI129"/>
  <c r="BK129" s="1"/>
  <c r="BM129" s="1"/>
  <c r="BO129" s="1"/>
  <c r="AX129"/>
  <c r="BI126"/>
  <c r="BK126" s="1"/>
  <c r="BM126" s="1"/>
  <c r="BO126" s="1"/>
  <c r="AX126"/>
  <c r="BI124"/>
  <c r="BK124" s="1"/>
  <c r="BM124" s="1"/>
  <c r="BO124" s="1"/>
  <c r="AX124"/>
  <c r="BI122"/>
  <c r="BK122" s="1"/>
  <c r="BM122" s="1"/>
  <c r="BO122" s="1"/>
  <c r="AX122"/>
  <c r="BI119"/>
  <c r="BK119" s="1"/>
  <c r="BM119" s="1"/>
  <c r="BO119" s="1"/>
  <c r="AX119"/>
  <c r="BI117"/>
  <c r="BK117" s="1"/>
  <c r="BM117" s="1"/>
  <c r="BO117" s="1"/>
  <c r="AX117"/>
  <c r="BI115"/>
  <c r="BK115" s="1"/>
  <c r="BM115" s="1"/>
  <c r="BO115" s="1"/>
  <c r="AX115"/>
  <c r="BI113"/>
  <c r="BK113" s="1"/>
  <c r="BM113" s="1"/>
  <c r="BO113" s="1"/>
  <c r="AX113"/>
  <c r="BI111"/>
  <c r="BK111" s="1"/>
  <c r="BM111" s="1"/>
  <c r="BO111" s="1"/>
  <c r="AX111"/>
  <c r="BI109"/>
  <c r="BK109" s="1"/>
  <c r="BM109" s="1"/>
  <c r="BO109" s="1"/>
  <c r="AX109"/>
  <c r="BI107"/>
  <c r="BK107" s="1"/>
  <c r="BM107" s="1"/>
  <c r="BO107" s="1"/>
  <c r="AX107"/>
  <c r="BI105"/>
  <c r="BK105" s="1"/>
  <c r="BM105" s="1"/>
  <c r="BO105" s="1"/>
  <c r="AX105"/>
  <c r="BI102"/>
  <c r="BK102" s="1"/>
  <c r="BM102" s="1"/>
  <c r="BO102" s="1"/>
  <c r="AX102"/>
  <c r="BI100"/>
  <c r="BK100" s="1"/>
  <c r="BM100" s="1"/>
  <c r="BO100" s="1"/>
  <c r="AX100"/>
  <c r="BI98"/>
  <c r="BK98" s="1"/>
  <c r="BM98" s="1"/>
  <c r="BO98" s="1"/>
  <c r="AX98"/>
  <c r="BI96"/>
  <c r="BK96" s="1"/>
  <c r="BM96" s="1"/>
  <c r="BO96" s="1"/>
  <c r="AX96"/>
  <c r="BI94"/>
  <c r="BK94" s="1"/>
  <c r="BM94" s="1"/>
  <c r="BO94" s="1"/>
  <c r="AX94"/>
  <c r="BI92"/>
  <c r="BK92" s="1"/>
  <c r="BM92" s="1"/>
  <c r="BO92" s="1"/>
  <c r="AX92"/>
  <c r="BI89"/>
  <c r="BK89" s="1"/>
  <c r="BM89" s="1"/>
  <c r="BO89" s="1"/>
  <c r="AX89"/>
  <c r="BI87"/>
  <c r="BK87" s="1"/>
  <c r="BM87" s="1"/>
  <c r="BO87" s="1"/>
  <c r="AX87"/>
  <c r="BI85"/>
  <c r="BK85" s="1"/>
  <c r="BM85" s="1"/>
  <c r="BO85" s="1"/>
  <c r="AX85"/>
  <c r="BI83"/>
  <c r="BK83" s="1"/>
  <c r="BM83" s="1"/>
  <c r="BO83" s="1"/>
  <c r="AX83"/>
  <c r="BI81"/>
  <c r="BK81" s="1"/>
  <c r="BM81" s="1"/>
  <c r="BO81" s="1"/>
  <c r="AX81"/>
  <c r="BI78"/>
  <c r="BK78" s="1"/>
  <c r="BM78" s="1"/>
  <c r="BO78" s="1"/>
  <c r="AX78"/>
  <c r="BI76"/>
  <c r="BK76" s="1"/>
  <c r="BM76" s="1"/>
  <c r="BO76" s="1"/>
  <c r="AX76"/>
  <c r="BI74"/>
  <c r="BK74" s="1"/>
  <c r="BM74" s="1"/>
  <c r="BO74" s="1"/>
  <c r="AX74"/>
  <c r="BI72"/>
  <c r="BK72" s="1"/>
  <c r="BM72" s="1"/>
  <c r="BO72" s="1"/>
  <c r="AX72"/>
  <c r="BI69"/>
  <c r="BK69" s="1"/>
  <c r="BM69" s="1"/>
  <c r="BO69" s="1"/>
  <c r="AX69"/>
  <c r="BI67"/>
  <c r="BK67" s="1"/>
  <c r="BM67" s="1"/>
  <c r="BO67" s="1"/>
  <c r="AX67"/>
  <c r="BI64"/>
  <c r="BK64" s="1"/>
  <c r="BM64" s="1"/>
  <c r="BO64" s="1"/>
  <c r="AX64"/>
  <c r="BI62"/>
  <c r="BK62" s="1"/>
  <c r="BM62" s="1"/>
  <c r="BO62" s="1"/>
  <c r="AX62"/>
  <c r="BI60"/>
  <c r="BK60" s="1"/>
  <c r="BM60" s="1"/>
  <c r="BO60" s="1"/>
  <c r="AX60"/>
  <c r="BI58"/>
  <c r="BK58" s="1"/>
  <c r="BM58" s="1"/>
  <c r="BO58" s="1"/>
  <c r="AX58"/>
  <c r="BI56"/>
  <c r="BK56" s="1"/>
  <c r="BM56" s="1"/>
  <c r="BO56" s="1"/>
  <c r="AX56"/>
  <c r="BI54"/>
  <c r="BK54" s="1"/>
  <c r="BM54" s="1"/>
  <c r="BO54" s="1"/>
  <c r="AX54"/>
  <c r="BI51"/>
  <c r="BK51" s="1"/>
  <c r="BM51" s="1"/>
  <c r="BO51" s="1"/>
  <c r="AX51"/>
  <c r="BI49"/>
  <c r="BK49" s="1"/>
  <c r="BM49" s="1"/>
  <c r="BO49" s="1"/>
  <c r="AX49"/>
  <c r="BI47"/>
  <c r="BK47" s="1"/>
  <c r="AX47"/>
  <c r="BI43"/>
  <c r="BK43" s="1"/>
  <c r="BM43" s="1"/>
  <c r="BO43" s="1"/>
  <c r="AX43"/>
  <c r="BI41"/>
  <c r="BK41" s="1"/>
  <c r="BM41" s="1"/>
  <c r="BO41" s="1"/>
  <c r="AX41"/>
  <c r="BI39"/>
  <c r="BK39" s="1"/>
  <c r="BM39" s="1"/>
  <c r="BO39" s="1"/>
  <c r="AX39"/>
  <c r="BI37"/>
  <c r="BK37" s="1"/>
  <c r="BM37" s="1"/>
  <c r="BO37" s="1"/>
  <c r="AX37"/>
  <c r="BI35"/>
  <c r="BK35" s="1"/>
  <c r="BM35" s="1"/>
  <c r="BO35" s="1"/>
  <c r="AX35"/>
  <c r="BI33"/>
  <c r="BK33" s="1"/>
  <c r="BM33" s="1"/>
  <c r="BO33" s="1"/>
  <c r="AX33"/>
  <c r="BI31"/>
  <c r="BK31" s="1"/>
  <c r="BM31" s="1"/>
  <c r="BO31" s="1"/>
  <c r="AX31"/>
  <c r="BI29"/>
  <c r="BK29" s="1"/>
  <c r="BM29" s="1"/>
  <c r="BO29" s="1"/>
  <c r="AX29"/>
  <c r="BI27"/>
  <c r="BK27" s="1"/>
  <c r="BM27" s="1"/>
  <c r="BO27" s="1"/>
  <c r="AX27"/>
  <c r="BI25"/>
  <c r="BK25" s="1"/>
  <c r="BM25" s="1"/>
  <c r="BO25" s="1"/>
  <c r="AX25"/>
  <c r="BI23"/>
  <c r="BK23" s="1"/>
  <c r="BM23" s="1"/>
  <c r="BO23" s="1"/>
  <c r="AX23"/>
  <c r="BI21"/>
  <c r="BK21" s="1"/>
  <c r="BM21" s="1"/>
  <c r="BO21" s="1"/>
  <c r="AX21"/>
  <c r="BI19"/>
  <c r="BK19" s="1"/>
  <c r="BM19" s="1"/>
  <c r="BO19" s="1"/>
  <c r="AX19"/>
  <c r="BI44"/>
  <c r="BK44" s="1"/>
  <c r="BM44" s="1"/>
  <c r="BO44" s="1"/>
  <c r="AX44"/>
  <c r="BI42"/>
  <c r="BK42" s="1"/>
  <c r="BM42" s="1"/>
  <c r="BO42" s="1"/>
  <c r="AX42"/>
  <c r="BI40"/>
  <c r="BK40" s="1"/>
  <c r="BM40" s="1"/>
  <c r="BO40" s="1"/>
  <c r="AX40"/>
  <c r="BI38"/>
  <c r="BK38" s="1"/>
  <c r="BM38" s="1"/>
  <c r="BO38" s="1"/>
  <c r="AX38"/>
  <c r="BI36"/>
  <c r="BK36" s="1"/>
  <c r="BM36" s="1"/>
  <c r="BO36" s="1"/>
  <c r="AX36"/>
  <c r="BI34"/>
  <c r="BK34" s="1"/>
  <c r="BM34" s="1"/>
  <c r="BO34" s="1"/>
  <c r="AX34"/>
  <c r="BI32"/>
  <c r="BK32" s="1"/>
  <c r="BM32" s="1"/>
  <c r="BO32" s="1"/>
  <c r="AX32"/>
  <c r="BI30"/>
  <c r="BK30" s="1"/>
  <c r="BM30" s="1"/>
  <c r="BO30" s="1"/>
  <c r="AX30"/>
  <c r="BI28"/>
  <c r="BK28" s="1"/>
  <c r="BM28" s="1"/>
  <c r="BO28" s="1"/>
  <c r="AX28"/>
  <c r="BI26"/>
  <c r="BK26" s="1"/>
  <c r="BM26" s="1"/>
  <c r="BO26" s="1"/>
  <c r="AX26"/>
  <c r="BI24"/>
  <c r="BK24" s="1"/>
  <c r="BM24" s="1"/>
  <c r="BO24" s="1"/>
  <c r="AX24"/>
  <c r="BI22"/>
  <c r="BK22" s="1"/>
  <c r="BM22" s="1"/>
  <c r="BO22" s="1"/>
  <c r="AX22"/>
  <c r="BI20"/>
  <c r="BK20" s="1"/>
  <c r="BM20" s="1"/>
  <c r="BO20" s="1"/>
  <c r="AX20"/>
  <c r="BI18"/>
  <c r="BK18" s="1"/>
  <c r="BM18" s="1"/>
  <c r="BO18" s="1"/>
  <c r="AX18"/>
  <c r="AX16"/>
  <c r="BI16"/>
  <c r="BK16" s="1"/>
  <c r="BM16" s="1"/>
  <c r="BO16" s="1"/>
  <c r="AX14"/>
  <c r="BI14"/>
  <c r="BK14" s="1"/>
  <c r="BM14" s="1"/>
  <c r="BO14" s="1"/>
  <c r="BI12"/>
  <c r="BK12" s="1"/>
  <c r="BM12" s="1"/>
  <c r="BO12" s="1"/>
  <c r="AX12"/>
  <c r="AX10"/>
  <c r="BI10"/>
  <c r="BK10" s="1"/>
  <c r="BM10" s="1"/>
  <c r="BO10" s="1"/>
  <c r="AX8"/>
  <c r="BI8"/>
  <c r="BK8" s="1"/>
  <c r="BM8" s="1"/>
  <c r="BO8" s="1"/>
  <c r="AX15"/>
  <c r="BI15"/>
  <c r="BK15" s="1"/>
  <c r="BM15" s="1"/>
  <c r="BO15" s="1"/>
  <c r="AX13"/>
  <c r="BI13"/>
  <c r="BK13" s="1"/>
  <c r="BM13" s="1"/>
  <c r="BO13" s="1"/>
  <c r="AX11"/>
  <c r="BI11"/>
  <c r="BK11" s="1"/>
  <c r="BM11" s="1"/>
  <c r="BO11" s="1"/>
  <c r="AX9"/>
  <c r="BI9"/>
  <c r="BK9" s="1"/>
  <c r="BM9" s="1"/>
  <c r="BO9" s="1"/>
  <c r="BH369"/>
  <c r="BN263" l="1"/>
  <c r="BO263" s="1"/>
  <c r="BN315"/>
  <c r="BO315" s="1"/>
  <c r="BN359"/>
  <c r="BO359" s="1"/>
  <c r="BN276"/>
  <c r="BO276" s="1"/>
  <c r="BN306"/>
  <c r="BO306" s="1"/>
  <c r="BN360"/>
  <c r="BO360" s="1"/>
  <c r="BM47"/>
  <c r="BO47" s="1"/>
  <c r="BK45"/>
  <c r="BA45"/>
  <c r="BB45"/>
  <c r="BC45"/>
  <c r="BD45"/>
  <c r="BD369" s="1"/>
  <c r="BA17"/>
  <c r="BB17"/>
  <c r="BC17"/>
  <c r="BD17"/>
  <c r="BA6"/>
  <c r="BB6"/>
  <c r="BC6"/>
  <c r="BD6"/>
  <c r="BC369" l="1"/>
  <c r="BB369"/>
  <c r="BA369"/>
  <c r="H369" i="8"/>
  <c r="BL45" i="7" l="1"/>
  <c r="BL17"/>
  <c r="BL6"/>
  <c r="BJ369"/>
  <c r="BI45" l="1"/>
  <c r="BI6"/>
  <c r="BL369"/>
  <c r="AY45" l="1"/>
  <c r="AZ45"/>
  <c r="AY17"/>
  <c r="AZ17"/>
  <c r="AY6"/>
  <c r="AZ6"/>
  <c r="AY369" l="1"/>
  <c r="AZ369"/>
  <c r="AD44" i="8" l="1"/>
  <c r="AE44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18"/>
  <c r="AE18" s="1"/>
  <c r="AA44"/>
  <c r="AB44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18"/>
  <c r="AB18" s="1"/>
  <c r="AH17" i="7"/>
  <c r="AH369" s="1"/>
  <c r="AM17"/>
  <c r="AM369" s="1"/>
  <c r="AN369" s="1"/>
  <c r="AL17"/>
  <c r="AL369" s="1"/>
  <c r="AI17"/>
  <c r="AI369" s="1"/>
  <c r="AJ369" s="1"/>
  <c r="X48" i="8"/>
  <c r="Y48" s="1"/>
  <c r="X49"/>
  <c r="Y49" s="1"/>
  <c r="X50"/>
  <c r="Y50" s="1"/>
  <c r="X51"/>
  <c r="Y51" s="1"/>
  <c r="X53"/>
  <c r="Y53" s="1"/>
  <c r="X54"/>
  <c r="Y54" s="1"/>
  <c r="X55"/>
  <c r="Y55" s="1"/>
  <c r="X56"/>
  <c r="Y56" s="1"/>
  <c r="X57"/>
  <c r="Y57" s="1"/>
  <c r="X58"/>
  <c r="Y58" s="1"/>
  <c r="X59"/>
  <c r="Y59" s="1"/>
  <c r="X60"/>
  <c r="Y60" s="1"/>
  <c r="X61"/>
  <c r="Y61" s="1"/>
  <c r="X62"/>
  <c r="Y62" s="1"/>
  <c r="X63"/>
  <c r="Y63" s="1"/>
  <c r="X64"/>
  <c r="Y64" s="1"/>
  <c r="X66"/>
  <c r="Y66" s="1"/>
  <c r="X67"/>
  <c r="Y67" s="1"/>
  <c r="X68"/>
  <c r="Y68" s="1"/>
  <c r="X69"/>
  <c r="Y69" s="1"/>
  <c r="X70"/>
  <c r="Y70" s="1"/>
  <c r="X72"/>
  <c r="Y72" s="1"/>
  <c r="X73"/>
  <c r="Y73" s="1"/>
  <c r="X74"/>
  <c r="Y74" s="1"/>
  <c r="X75"/>
  <c r="Y75" s="1"/>
  <c r="X76"/>
  <c r="Y76" s="1"/>
  <c r="X77"/>
  <c r="Y77" s="1"/>
  <c r="X78"/>
  <c r="Y78" s="1"/>
  <c r="X79"/>
  <c r="Y79" s="1"/>
  <c r="X81"/>
  <c r="Y81" s="1"/>
  <c r="X82"/>
  <c r="Y82" s="1"/>
  <c r="X83"/>
  <c r="Y83" s="1"/>
  <c r="X84"/>
  <c r="Y84" s="1"/>
  <c r="X85"/>
  <c r="Y85" s="1"/>
  <c r="X86"/>
  <c r="Y86" s="1"/>
  <c r="X87"/>
  <c r="Y87" s="1"/>
  <c r="X88"/>
  <c r="Y88" s="1"/>
  <c r="X89"/>
  <c r="Y89" s="1"/>
  <c r="X91"/>
  <c r="Y91" s="1"/>
  <c r="X92"/>
  <c r="Y92" s="1"/>
  <c r="X93"/>
  <c r="Y93" s="1"/>
  <c r="X94"/>
  <c r="Y94" s="1"/>
  <c r="X95"/>
  <c r="Y95" s="1"/>
  <c r="X96"/>
  <c r="Y96" s="1"/>
  <c r="X97"/>
  <c r="Y97" s="1"/>
  <c r="X98"/>
  <c r="Y98" s="1"/>
  <c r="X99"/>
  <c r="Y99" s="1"/>
  <c r="X100"/>
  <c r="Y100" s="1"/>
  <c r="X101"/>
  <c r="Y101" s="1"/>
  <c r="X102"/>
  <c r="Y102" s="1"/>
  <c r="X103"/>
  <c r="Y103" s="1"/>
  <c r="X105"/>
  <c r="Y105" s="1"/>
  <c r="X106"/>
  <c r="Y106" s="1"/>
  <c r="X107"/>
  <c r="Y107" s="1"/>
  <c r="X108"/>
  <c r="Y108" s="1"/>
  <c r="X109"/>
  <c r="Y109" s="1"/>
  <c r="X110"/>
  <c r="Y110" s="1"/>
  <c r="X111"/>
  <c r="Y111" s="1"/>
  <c r="X112"/>
  <c r="Y112" s="1"/>
  <c r="X113"/>
  <c r="Y113" s="1"/>
  <c r="X114"/>
  <c r="Y114" s="1"/>
  <c r="X115"/>
  <c r="Y115" s="1"/>
  <c r="X116"/>
  <c r="Y116" s="1"/>
  <c r="X117"/>
  <c r="Y117" s="1"/>
  <c r="X118"/>
  <c r="Y118" s="1"/>
  <c r="X119"/>
  <c r="Y119" s="1"/>
  <c r="X121"/>
  <c r="Y121" s="1"/>
  <c r="X122"/>
  <c r="Y122" s="1"/>
  <c r="X123"/>
  <c r="Y123" s="1"/>
  <c r="X124"/>
  <c r="Y124" s="1"/>
  <c r="X125"/>
  <c r="Y125" s="1"/>
  <c r="X126"/>
  <c r="Y126" s="1"/>
  <c r="X127"/>
  <c r="Y127" s="1"/>
  <c r="X129"/>
  <c r="Y129" s="1"/>
  <c r="X130"/>
  <c r="Y130" s="1"/>
  <c r="X131"/>
  <c r="Y131" s="1"/>
  <c r="X132"/>
  <c r="Y132" s="1"/>
  <c r="X133"/>
  <c r="Y133" s="1"/>
  <c r="X134"/>
  <c r="Y134" s="1"/>
  <c r="X135"/>
  <c r="Y135" s="1"/>
  <c r="X136"/>
  <c r="Y136" s="1"/>
  <c r="X138"/>
  <c r="Y138" s="1"/>
  <c r="X139"/>
  <c r="Y139" s="1"/>
  <c r="X140"/>
  <c r="Y140" s="1"/>
  <c r="X141"/>
  <c r="Y141" s="1"/>
  <c r="X142"/>
  <c r="Y142" s="1"/>
  <c r="X143"/>
  <c r="Y143" s="1"/>
  <c r="X145"/>
  <c r="Y145" s="1"/>
  <c r="X146"/>
  <c r="Y146" s="1"/>
  <c r="X147"/>
  <c r="Y147" s="1"/>
  <c r="X148"/>
  <c r="Y148" s="1"/>
  <c r="X149"/>
  <c r="Y149" s="1"/>
  <c r="X150"/>
  <c r="Y150" s="1"/>
  <c r="X151"/>
  <c r="Y151" s="1"/>
  <c r="X152"/>
  <c r="Y152" s="1"/>
  <c r="X153"/>
  <c r="Y153" s="1"/>
  <c r="X154"/>
  <c r="Y154" s="1"/>
  <c r="X155"/>
  <c r="Y155" s="1"/>
  <c r="X156"/>
  <c r="Y156" s="1"/>
  <c r="X158"/>
  <c r="Y158" s="1"/>
  <c r="X159"/>
  <c r="Y159" s="1"/>
  <c r="X160"/>
  <c r="Y160" s="1"/>
  <c r="X161"/>
  <c r="Y161" s="1"/>
  <c r="X162"/>
  <c r="Y162" s="1"/>
  <c r="X163"/>
  <c r="Y163" s="1"/>
  <c r="X164"/>
  <c r="Y164" s="1"/>
  <c r="X165"/>
  <c r="Y165" s="1"/>
  <c r="X166"/>
  <c r="Y166" s="1"/>
  <c r="X167"/>
  <c r="Y167" s="1"/>
  <c r="X168"/>
  <c r="Y168" s="1"/>
  <c r="X169"/>
  <c r="Y169" s="1"/>
  <c r="X170"/>
  <c r="Y170" s="1"/>
  <c r="X172"/>
  <c r="Y172" s="1"/>
  <c r="X173"/>
  <c r="Y173" s="1"/>
  <c r="X174"/>
  <c r="Y174" s="1"/>
  <c r="X175"/>
  <c r="Y175" s="1"/>
  <c r="X176"/>
  <c r="Y176" s="1"/>
  <c r="X177"/>
  <c r="Y177" s="1"/>
  <c r="X179"/>
  <c r="Y179" s="1"/>
  <c r="X180"/>
  <c r="Y180" s="1"/>
  <c r="X181"/>
  <c r="Y181" s="1"/>
  <c r="X182"/>
  <c r="Y182" s="1"/>
  <c r="X183"/>
  <c r="Y183" s="1"/>
  <c r="X184"/>
  <c r="Y184" s="1"/>
  <c r="X185"/>
  <c r="Y185" s="1"/>
  <c r="X186"/>
  <c r="Y186" s="1"/>
  <c r="X187"/>
  <c r="Y187" s="1"/>
  <c r="X188"/>
  <c r="Y188" s="1"/>
  <c r="X189"/>
  <c r="Y189" s="1"/>
  <c r="X190"/>
  <c r="Y190" s="1"/>
  <c r="X191"/>
  <c r="Y191" s="1"/>
  <c r="X193"/>
  <c r="Y193" s="1"/>
  <c r="X194"/>
  <c r="Y194" s="1"/>
  <c r="X195"/>
  <c r="Y195" s="1"/>
  <c r="X196"/>
  <c r="Y196" s="1"/>
  <c r="X197"/>
  <c r="Y197" s="1"/>
  <c r="X198"/>
  <c r="Y198" s="1"/>
  <c r="X199"/>
  <c r="Y199" s="1"/>
  <c r="X200"/>
  <c r="Y200" s="1"/>
  <c r="X201"/>
  <c r="Y201" s="1"/>
  <c r="X202"/>
  <c r="Y202" s="1"/>
  <c r="X203"/>
  <c r="Y203" s="1"/>
  <c r="X204"/>
  <c r="Y204" s="1"/>
  <c r="X206"/>
  <c r="Y206" s="1"/>
  <c r="X207"/>
  <c r="Y207" s="1"/>
  <c r="X208"/>
  <c r="Y208" s="1"/>
  <c r="X209"/>
  <c r="Y209" s="1"/>
  <c r="X210"/>
  <c r="Y210" s="1"/>
  <c r="X211"/>
  <c r="Y211" s="1"/>
  <c r="X212"/>
  <c r="Y212" s="1"/>
  <c r="X213"/>
  <c r="Y213" s="1"/>
  <c r="X214"/>
  <c r="Y214" s="1"/>
  <c r="X215"/>
  <c r="Y215" s="1"/>
  <c r="X216"/>
  <c r="Y216" s="1"/>
  <c r="X217"/>
  <c r="Y217" s="1"/>
  <c r="X218"/>
  <c r="Y218" s="1"/>
  <c r="X220"/>
  <c r="Y220" s="1"/>
  <c r="X221"/>
  <c r="Y221" s="1"/>
  <c r="X222"/>
  <c r="Y222" s="1"/>
  <c r="X223"/>
  <c r="Y223" s="1"/>
  <c r="X224"/>
  <c r="Y224" s="1"/>
  <c r="X225"/>
  <c r="Y225" s="1"/>
  <c r="X226"/>
  <c r="Y226" s="1"/>
  <c r="X227"/>
  <c r="Y227" s="1"/>
  <c r="X228"/>
  <c r="Y228" s="1"/>
  <c r="X230"/>
  <c r="Y230" s="1"/>
  <c r="X231"/>
  <c r="Y231" s="1"/>
  <c r="X232"/>
  <c r="Y232" s="1"/>
  <c r="X233"/>
  <c r="Y233" s="1"/>
  <c r="X234"/>
  <c r="Y234" s="1"/>
  <c r="X235"/>
  <c r="Y235" s="1"/>
  <c r="X236"/>
  <c r="Y236" s="1"/>
  <c r="X237"/>
  <c r="Y237" s="1"/>
  <c r="X239"/>
  <c r="Y239" s="1"/>
  <c r="X240"/>
  <c r="Y240" s="1"/>
  <c r="X241"/>
  <c r="Y241" s="1"/>
  <c r="X242"/>
  <c r="Y242" s="1"/>
  <c r="X243"/>
  <c r="Y243" s="1"/>
  <c r="X244"/>
  <c r="Y244" s="1"/>
  <c r="X245"/>
  <c r="Y245" s="1"/>
  <c r="X246"/>
  <c r="Y246" s="1"/>
  <c r="X247"/>
  <c r="Y247" s="1"/>
  <c r="X248"/>
  <c r="Y248" s="1"/>
  <c r="X249"/>
  <c r="Y249" s="1"/>
  <c r="X250"/>
  <c r="Y250" s="1"/>
  <c r="X251"/>
  <c r="Y251" s="1"/>
  <c r="X252"/>
  <c r="Y252" s="1"/>
  <c r="X253"/>
  <c r="Y253" s="1"/>
  <c r="X255"/>
  <c r="Y255" s="1"/>
  <c r="X256"/>
  <c r="Y256" s="1"/>
  <c r="X257"/>
  <c r="Y257" s="1"/>
  <c r="X258"/>
  <c r="Y258" s="1"/>
  <c r="X259"/>
  <c r="Y259" s="1"/>
  <c r="X260"/>
  <c r="Y260" s="1"/>
  <c r="X261"/>
  <c r="Y261" s="1"/>
  <c r="X263"/>
  <c r="Y263" s="1"/>
  <c r="X264"/>
  <c r="Y264" s="1"/>
  <c r="X265"/>
  <c r="Y265" s="1"/>
  <c r="X266"/>
  <c r="Y266" s="1"/>
  <c r="X267"/>
  <c r="Y267" s="1"/>
  <c r="X268"/>
  <c r="Y268" s="1"/>
  <c r="X269"/>
  <c r="Y269" s="1"/>
  <c r="X270"/>
  <c r="Y270" s="1"/>
  <c r="X271"/>
  <c r="Y271" s="1"/>
  <c r="X272"/>
  <c r="Y272" s="1"/>
  <c r="X273"/>
  <c r="Y273" s="1"/>
  <c r="X274"/>
  <c r="Y274" s="1"/>
  <c r="X275"/>
  <c r="Y275" s="1"/>
  <c r="X276"/>
  <c r="Y276" s="1"/>
  <c r="X277"/>
  <c r="Y277" s="1"/>
  <c r="X278"/>
  <c r="Y278" s="1"/>
  <c r="X279"/>
  <c r="Y279" s="1"/>
  <c r="X281"/>
  <c r="Y281" s="1"/>
  <c r="X282"/>
  <c r="Y282" s="1"/>
  <c r="X283"/>
  <c r="Y283" s="1"/>
  <c r="X284"/>
  <c r="Y284" s="1"/>
  <c r="X285"/>
  <c r="Y285" s="1"/>
  <c r="X286"/>
  <c r="Y286" s="1"/>
  <c r="X287"/>
  <c r="Y287" s="1"/>
  <c r="X288"/>
  <c r="Y288" s="1"/>
  <c r="X289"/>
  <c r="Y289" s="1"/>
  <c r="X290"/>
  <c r="Y290" s="1"/>
  <c r="X291"/>
  <c r="Y291" s="1"/>
  <c r="X292"/>
  <c r="Y292" s="1"/>
  <c r="X293"/>
  <c r="Y293" s="1"/>
  <c r="X294"/>
  <c r="Y294" s="1"/>
  <c r="X295"/>
  <c r="Y295" s="1"/>
  <c r="X296"/>
  <c r="Y296" s="1"/>
  <c r="X297"/>
  <c r="Y297" s="1"/>
  <c r="X298"/>
  <c r="Y298" s="1"/>
  <c r="X299"/>
  <c r="Y299" s="1"/>
  <c r="X300"/>
  <c r="Y300" s="1"/>
  <c r="X301"/>
  <c r="Y301" s="1"/>
  <c r="X302"/>
  <c r="Y302" s="1"/>
  <c r="X303"/>
  <c r="Y303" s="1"/>
  <c r="X304"/>
  <c r="Y304" s="1"/>
  <c r="X306"/>
  <c r="Y306" s="1"/>
  <c r="X307"/>
  <c r="Y307" s="1"/>
  <c r="X308"/>
  <c r="Y308" s="1"/>
  <c r="X309"/>
  <c r="Y309" s="1"/>
  <c r="X310"/>
  <c r="Y310" s="1"/>
  <c r="X311"/>
  <c r="Y311" s="1"/>
  <c r="X312"/>
  <c r="Y312" s="1"/>
  <c r="X313"/>
  <c r="Y313" s="1"/>
  <c r="X314"/>
  <c r="Y314" s="1"/>
  <c r="X315"/>
  <c r="Y315" s="1"/>
  <c r="X316"/>
  <c r="Y316" s="1"/>
  <c r="X317"/>
  <c r="Y317" s="1"/>
  <c r="X318"/>
  <c r="Y318" s="1"/>
  <c r="X319"/>
  <c r="Y319" s="1"/>
  <c r="X320"/>
  <c r="Y320" s="1"/>
  <c r="X322"/>
  <c r="Y322" s="1"/>
  <c r="X323"/>
  <c r="Y323" s="1"/>
  <c r="X324"/>
  <c r="Y324" s="1"/>
  <c r="X325"/>
  <c r="Y325" s="1"/>
  <c r="X326"/>
  <c r="Y326" s="1"/>
  <c r="X327"/>
  <c r="Y327" s="1"/>
  <c r="X328"/>
  <c r="Y328" s="1"/>
  <c r="X329"/>
  <c r="Y329" s="1"/>
  <c r="X330"/>
  <c r="Y330" s="1"/>
  <c r="X331"/>
  <c r="Y331" s="1"/>
  <c r="X332"/>
  <c r="Y332" s="1"/>
  <c r="X334"/>
  <c r="Y334" s="1"/>
  <c r="X335"/>
  <c r="Y335" s="1"/>
  <c r="X336"/>
  <c r="Y336" s="1"/>
  <c r="X337"/>
  <c r="Y337" s="1"/>
  <c r="X338"/>
  <c r="Y338" s="1"/>
  <c r="X339"/>
  <c r="Y339" s="1"/>
  <c r="X340"/>
  <c r="Y340" s="1"/>
  <c r="X341"/>
  <c r="Y341" s="1"/>
  <c r="X342"/>
  <c r="Y342" s="1"/>
  <c r="X343"/>
  <c r="Y343" s="1"/>
  <c r="X344"/>
  <c r="Y344" s="1"/>
  <c r="X346"/>
  <c r="Y346" s="1"/>
  <c r="X347"/>
  <c r="Y347" s="1"/>
  <c r="X348"/>
  <c r="Y348" s="1"/>
  <c r="X349"/>
  <c r="Y349" s="1"/>
  <c r="X350"/>
  <c r="Y350" s="1"/>
  <c r="X351"/>
  <c r="Y351" s="1"/>
  <c r="X352"/>
  <c r="Y352" s="1"/>
  <c r="X353"/>
  <c r="Y353" s="1"/>
  <c r="X354"/>
  <c r="Y354" s="1"/>
  <c r="X355"/>
  <c r="Y355" s="1"/>
  <c r="X357"/>
  <c r="Y357" s="1"/>
  <c r="X358"/>
  <c r="Y358" s="1"/>
  <c r="X359"/>
  <c r="Y359" s="1"/>
  <c r="X360"/>
  <c r="Y360" s="1"/>
  <c r="X361"/>
  <c r="Y361" s="1"/>
  <c r="X362"/>
  <c r="Y362" s="1"/>
  <c r="X363"/>
  <c r="Y363" s="1"/>
  <c r="X364"/>
  <c r="Y364" s="1"/>
  <c r="X365"/>
  <c r="Y365" s="1"/>
  <c r="X366"/>
  <c r="Y366" s="1"/>
  <c r="X367"/>
  <c r="Y367" s="1"/>
  <c r="X368"/>
  <c r="Y368" s="1"/>
  <c r="X47"/>
  <c r="Y47" s="1"/>
  <c r="AE45" i="7"/>
  <c r="AD45"/>
  <c r="AE17"/>
  <c r="AE369" s="1"/>
  <c r="AF369" s="1"/>
  <c r="AD17"/>
  <c r="AD369" s="1"/>
  <c r="X18" i="8" l="1"/>
  <c r="Y18" s="1"/>
  <c r="X23"/>
  <c r="Y23" s="1"/>
  <c r="X21"/>
  <c r="Y21" s="1"/>
  <c r="X19"/>
  <c r="Y19" s="1"/>
  <c r="X43"/>
  <c r="Y43" s="1"/>
  <c r="X41"/>
  <c r="Y41" s="1"/>
  <c r="X39"/>
  <c r="Y39" s="1"/>
  <c r="X37"/>
  <c r="Y37" s="1"/>
  <c r="X35"/>
  <c r="Y35" s="1"/>
  <c r="X33"/>
  <c r="Y33" s="1"/>
  <c r="X31"/>
  <c r="Y31" s="1"/>
  <c r="X29"/>
  <c r="Y29" s="1"/>
  <c r="X27"/>
  <c r="Y27" s="1"/>
  <c r="X25"/>
  <c r="Y25" s="1"/>
  <c r="X24"/>
  <c r="Y24" s="1"/>
  <c r="X22"/>
  <c r="Y22" s="1"/>
  <c r="X20"/>
  <c r="Y20" s="1"/>
  <c r="X44"/>
  <c r="Y44" s="1"/>
  <c r="X42"/>
  <c r="Y42" s="1"/>
  <c r="X40"/>
  <c r="Y40" s="1"/>
  <c r="X38"/>
  <c r="Y38" s="1"/>
  <c r="X36"/>
  <c r="Y36" s="1"/>
  <c r="X34"/>
  <c r="Y34" s="1"/>
  <c r="X32"/>
  <c r="Y32" s="1"/>
  <c r="X30"/>
  <c r="Y30" s="1"/>
  <c r="X28"/>
  <c r="Y28" s="1"/>
  <c r="X26"/>
  <c r="Y26" s="1"/>
  <c r="AF17" i="7"/>
  <c r="AF45"/>
  <c r="AN17"/>
  <c r="AJ17"/>
  <c r="BM45" l="1"/>
  <c r="O17"/>
  <c r="N17"/>
  <c r="O6"/>
  <c r="N6"/>
  <c r="BO17" l="1"/>
  <c r="BI17"/>
  <c r="BI369" s="1"/>
  <c r="BN45"/>
  <c r="BK6"/>
  <c r="B58" i="8"/>
  <c r="B47"/>
  <c r="AV17" i="7"/>
  <c r="AV6"/>
  <c r="AU6"/>
  <c r="AU17"/>
  <c r="AU45"/>
  <c r="R17"/>
  <c r="S17"/>
  <c r="S369" s="1"/>
  <c r="P17"/>
  <c r="N369"/>
  <c r="P6"/>
  <c r="K17"/>
  <c r="J17"/>
  <c r="K6"/>
  <c r="K369" s="1"/>
  <c r="J6"/>
  <c r="J369" s="1"/>
  <c r="B6"/>
  <c r="B57" i="8"/>
  <c r="C7"/>
  <c r="BK17" i="7" l="1"/>
  <c r="BK369" s="1"/>
  <c r="BM17"/>
  <c r="BM369" s="1"/>
  <c r="BN17"/>
  <c r="BM6"/>
  <c r="L17"/>
  <c r="BO45"/>
  <c r="L369"/>
  <c r="AU369"/>
  <c r="L6"/>
  <c r="O369"/>
  <c r="T17"/>
  <c r="BN6" l="1"/>
  <c r="BN369"/>
  <c r="BO6"/>
  <c r="B7" i="8"/>
  <c r="AW6" i="7"/>
  <c r="R19" i="8"/>
  <c r="W45" i="7"/>
  <c r="V45"/>
  <c r="W17"/>
  <c r="V17"/>
  <c r="S45"/>
  <c r="R45"/>
  <c r="L8" i="8"/>
  <c r="O45" i="7"/>
  <c r="N45"/>
  <c r="C45"/>
  <c r="B45"/>
  <c r="C17"/>
  <c r="B17"/>
  <c r="B369" s="1"/>
  <c r="C6"/>
  <c r="C369" s="1"/>
  <c r="D369" s="1"/>
  <c r="X17" l="1"/>
  <c r="BO369"/>
  <c r="D6"/>
  <c r="D17"/>
  <c r="T45"/>
  <c r="X45"/>
  <c r="D45"/>
  <c r="P45"/>
  <c r="AV45" l="1"/>
  <c r="AV369" s="1"/>
  <c r="I7" i="8" l="1"/>
  <c r="J7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AJ50" s="1"/>
  <c r="C58"/>
  <c r="D58" s="1"/>
  <c r="AJ58" s="1"/>
  <c r="Z58" s="1"/>
  <c r="C62"/>
  <c r="D62" s="1"/>
  <c r="AJ62" s="1"/>
  <c r="C72"/>
  <c r="D72" s="1"/>
  <c r="AJ72" s="1"/>
  <c r="C81"/>
  <c r="D81" s="1"/>
  <c r="AJ81" s="1"/>
  <c r="C89"/>
  <c r="D89" s="1"/>
  <c r="AJ89" s="1"/>
  <c r="C98"/>
  <c r="D98" s="1"/>
  <c r="AJ98" s="1"/>
  <c r="C107"/>
  <c r="D107" s="1"/>
  <c r="AJ107" s="1"/>
  <c r="C115"/>
  <c r="D115" s="1"/>
  <c r="AJ115" s="1"/>
  <c r="C119"/>
  <c r="D119" s="1"/>
  <c r="AJ119" s="1"/>
  <c r="C129"/>
  <c r="D129" s="1"/>
  <c r="AJ129" s="1"/>
  <c r="C136"/>
  <c r="D136" s="1"/>
  <c r="AJ136" s="1"/>
  <c r="C146"/>
  <c r="D146" s="1"/>
  <c r="AJ146" s="1"/>
  <c r="C154"/>
  <c r="D154" s="1"/>
  <c r="AJ154" s="1"/>
  <c r="C167"/>
  <c r="D167" s="1"/>
  <c r="AJ167" s="1"/>
  <c r="C184"/>
  <c r="D184" s="1"/>
  <c r="AJ184" s="1"/>
  <c r="C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AJ47" s="1"/>
  <c r="Z47" s="1"/>
  <c r="C51"/>
  <c r="D51" s="1"/>
  <c r="AJ51" s="1"/>
  <c r="C56"/>
  <c r="D56" s="1"/>
  <c r="AJ56" s="1"/>
  <c r="C59"/>
  <c r="D59" s="1"/>
  <c r="AJ59" s="1"/>
  <c r="C63"/>
  <c r="D63" s="1"/>
  <c r="AJ63" s="1"/>
  <c r="C68"/>
  <c r="D68" s="1"/>
  <c r="AJ68" s="1"/>
  <c r="C73"/>
  <c r="D73" s="1"/>
  <c r="AJ73" s="1"/>
  <c r="C77"/>
  <c r="D77" s="1"/>
  <c r="AJ77" s="1"/>
  <c r="C82"/>
  <c r="D82" s="1"/>
  <c r="AJ82" s="1"/>
  <c r="C86"/>
  <c r="D86" s="1"/>
  <c r="C91"/>
  <c r="D91" s="1"/>
  <c r="AJ91" s="1"/>
  <c r="C95"/>
  <c r="D95" s="1"/>
  <c r="C99"/>
  <c r="D99" s="1"/>
  <c r="AJ99" s="1"/>
  <c r="C103"/>
  <c r="D103" s="1"/>
  <c r="C108"/>
  <c r="D108" s="1"/>
  <c r="AJ108" s="1"/>
  <c r="C112"/>
  <c r="D112" s="1"/>
  <c r="C116"/>
  <c r="D116" s="1"/>
  <c r="AJ116" s="1"/>
  <c r="C121"/>
  <c r="D121" s="1"/>
  <c r="C125"/>
  <c r="D125" s="1"/>
  <c r="AJ125" s="1"/>
  <c r="C130"/>
  <c r="D130" s="1"/>
  <c r="C133"/>
  <c r="D133" s="1"/>
  <c r="AJ133" s="1"/>
  <c r="C138"/>
  <c r="D138" s="1"/>
  <c r="C142"/>
  <c r="D142" s="1"/>
  <c r="AJ142" s="1"/>
  <c r="C147"/>
  <c r="D147" s="1"/>
  <c r="C151"/>
  <c r="D151" s="1"/>
  <c r="AJ151" s="1"/>
  <c r="C155"/>
  <c r="D155" s="1"/>
  <c r="C160"/>
  <c r="D160" s="1"/>
  <c r="AJ160" s="1"/>
  <c r="C164"/>
  <c r="D164" s="1"/>
  <c r="C168"/>
  <c r="D168" s="1"/>
  <c r="AJ168" s="1"/>
  <c r="C173"/>
  <c r="D173" s="1"/>
  <c r="C175"/>
  <c r="D175" s="1"/>
  <c r="AJ175" s="1"/>
  <c r="C181"/>
  <c r="D181" s="1"/>
  <c r="AJ181" s="1"/>
  <c r="C185"/>
  <c r="D185" s="1"/>
  <c r="AJ185" s="1"/>
  <c r="C189"/>
  <c r="D189" s="1"/>
  <c r="AJ189" s="1"/>
  <c r="C194"/>
  <c r="D194" s="1"/>
  <c r="AJ194" s="1"/>
  <c r="C198"/>
  <c r="D198" s="1"/>
  <c r="AJ198" s="1"/>
  <c r="C202"/>
  <c r="D202" s="1"/>
  <c r="AJ202" s="1"/>
  <c r="C207"/>
  <c r="D207" s="1"/>
  <c r="AJ207" s="1"/>
  <c r="C211"/>
  <c r="D211" s="1"/>
  <c r="AJ211" s="1"/>
  <c r="C215"/>
  <c r="D215" s="1"/>
  <c r="AJ215" s="1"/>
  <c r="C220"/>
  <c r="D220" s="1"/>
  <c r="AJ220" s="1"/>
  <c r="C224"/>
  <c r="D224" s="1"/>
  <c r="AJ224" s="1"/>
  <c r="C228"/>
  <c r="D228" s="1"/>
  <c r="AJ228" s="1"/>
  <c r="C233"/>
  <c r="D233" s="1"/>
  <c r="AJ233" s="1"/>
  <c r="C237"/>
  <c r="D237" s="1"/>
  <c r="AJ237" s="1"/>
  <c r="C242"/>
  <c r="D242" s="1"/>
  <c r="AJ242" s="1"/>
  <c r="C246"/>
  <c r="D246" s="1"/>
  <c r="AJ246" s="1"/>
  <c r="C250"/>
  <c r="D250" s="1"/>
  <c r="AJ250" s="1"/>
  <c r="C255"/>
  <c r="D255" s="1"/>
  <c r="AJ255" s="1"/>
  <c r="C259"/>
  <c r="D259" s="1"/>
  <c r="AJ259" s="1"/>
  <c r="C264"/>
  <c r="D264" s="1"/>
  <c r="AJ264" s="1"/>
  <c r="C268"/>
  <c r="D268" s="1"/>
  <c r="AJ268" s="1"/>
  <c r="C272"/>
  <c r="D272" s="1"/>
  <c r="AJ272" s="1"/>
  <c r="C276"/>
  <c r="D276" s="1"/>
  <c r="AJ276" s="1"/>
  <c r="C281"/>
  <c r="D281" s="1"/>
  <c r="AJ281" s="1"/>
  <c r="C285"/>
  <c r="D285" s="1"/>
  <c r="AJ285" s="1"/>
  <c r="C289"/>
  <c r="D289" s="1"/>
  <c r="AJ289" s="1"/>
  <c r="C293"/>
  <c r="D293" s="1"/>
  <c r="AJ293" s="1"/>
  <c r="C297"/>
  <c r="D297" s="1"/>
  <c r="AJ297" s="1"/>
  <c r="C301"/>
  <c r="D301" s="1"/>
  <c r="AJ301" s="1"/>
  <c r="C306"/>
  <c r="D306" s="1"/>
  <c r="AJ306" s="1"/>
  <c r="C310"/>
  <c r="D310" s="1"/>
  <c r="AJ310" s="1"/>
  <c r="C314"/>
  <c r="D314" s="1"/>
  <c r="AJ314" s="1"/>
  <c r="C318"/>
  <c r="D318" s="1"/>
  <c r="AJ318" s="1"/>
  <c r="C323"/>
  <c r="D323" s="1"/>
  <c r="AJ323" s="1"/>
  <c r="C327"/>
  <c r="D327" s="1"/>
  <c r="AJ327" s="1"/>
  <c r="C331"/>
  <c r="D331" s="1"/>
  <c r="AJ331" s="1"/>
  <c r="C336"/>
  <c r="D336" s="1"/>
  <c r="AJ336" s="1"/>
  <c r="C340"/>
  <c r="D340" s="1"/>
  <c r="AJ340" s="1"/>
  <c r="C344"/>
  <c r="D344" s="1"/>
  <c r="AJ344" s="1"/>
  <c r="C349"/>
  <c r="D349" s="1"/>
  <c r="AJ349" s="1"/>
  <c r="C352"/>
  <c r="D352" s="1"/>
  <c r="C357"/>
  <c r="D357" s="1"/>
  <c r="AJ357" s="1"/>
  <c r="C361"/>
  <c r="D361" s="1"/>
  <c r="C365"/>
  <c r="D365" s="1"/>
  <c r="AJ365" s="1"/>
  <c r="C9"/>
  <c r="D9" s="1"/>
  <c r="C26"/>
  <c r="D26" s="1"/>
  <c r="C42"/>
  <c r="D42" s="1"/>
  <c r="C53"/>
  <c r="D53" s="1"/>
  <c r="AJ53" s="1"/>
  <c r="C60"/>
  <c r="D60" s="1"/>
  <c r="AJ60" s="1"/>
  <c r="C74"/>
  <c r="D74" s="1"/>
  <c r="AJ74" s="1"/>
  <c r="C83"/>
  <c r="D83" s="1"/>
  <c r="AJ83" s="1"/>
  <c r="C92"/>
  <c r="D92" s="1"/>
  <c r="AJ92" s="1"/>
  <c r="C100"/>
  <c r="D100" s="1"/>
  <c r="AJ100" s="1"/>
  <c r="C113"/>
  <c r="D113" s="1"/>
  <c r="AJ113" s="1"/>
  <c r="C122"/>
  <c r="D122" s="1"/>
  <c r="AJ122" s="1"/>
  <c r="C126"/>
  <c r="D126" s="1"/>
  <c r="AJ126" s="1"/>
  <c r="C134"/>
  <c r="D134" s="1"/>
  <c r="AJ134" s="1"/>
  <c r="C139"/>
  <c r="D139" s="1"/>
  <c r="AJ139" s="1"/>
  <c r="C143"/>
  <c r="D143" s="1"/>
  <c r="AJ143" s="1"/>
  <c r="C148"/>
  <c r="D148" s="1"/>
  <c r="AJ148" s="1"/>
  <c r="C152"/>
  <c r="D152" s="1"/>
  <c r="AJ152" s="1"/>
  <c r="C156"/>
  <c r="D156" s="1"/>
  <c r="AJ156" s="1"/>
  <c r="C161"/>
  <c r="D161" s="1"/>
  <c r="AJ161" s="1"/>
  <c r="C165"/>
  <c r="D165" s="1"/>
  <c r="AJ165" s="1"/>
  <c r="C169"/>
  <c r="D169" s="1"/>
  <c r="AJ169" s="1"/>
  <c r="C174"/>
  <c r="D174" s="1"/>
  <c r="AJ174" s="1"/>
  <c r="C177"/>
  <c r="D177" s="1"/>
  <c r="AJ177" s="1"/>
  <c r="C182"/>
  <c r="D182" s="1"/>
  <c r="AJ182" s="1"/>
  <c r="C186"/>
  <c r="D186" s="1"/>
  <c r="AJ186" s="1"/>
  <c r="C190"/>
  <c r="D190" s="1"/>
  <c r="AJ190" s="1"/>
  <c r="C195"/>
  <c r="D195" s="1"/>
  <c r="AJ195" s="1"/>
  <c r="C199"/>
  <c r="D199" s="1"/>
  <c r="AJ199" s="1"/>
  <c r="C203"/>
  <c r="D203" s="1"/>
  <c r="AJ203" s="1"/>
  <c r="C208"/>
  <c r="D208" s="1"/>
  <c r="AJ208" s="1"/>
  <c r="C212"/>
  <c r="D212" s="1"/>
  <c r="AJ212" s="1"/>
  <c r="C216"/>
  <c r="D216" s="1"/>
  <c r="AJ216" s="1"/>
  <c r="C221"/>
  <c r="D221" s="1"/>
  <c r="AJ221" s="1"/>
  <c r="C225"/>
  <c r="D225" s="1"/>
  <c r="AJ225" s="1"/>
  <c r="C230"/>
  <c r="D230" s="1"/>
  <c r="AJ230" s="1"/>
  <c r="C234"/>
  <c r="D234" s="1"/>
  <c r="AJ234" s="1"/>
  <c r="C239"/>
  <c r="D239" s="1"/>
  <c r="AJ239" s="1"/>
  <c r="C243"/>
  <c r="D243" s="1"/>
  <c r="AJ243" s="1"/>
  <c r="C247"/>
  <c r="D247" s="1"/>
  <c r="AJ247" s="1"/>
  <c r="C251"/>
  <c r="D251" s="1"/>
  <c r="AJ251" s="1"/>
  <c r="C256"/>
  <c r="D256" s="1"/>
  <c r="AJ256" s="1"/>
  <c r="C260"/>
  <c r="D260" s="1"/>
  <c r="AJ260" s="1"/>
  <c r="C265"/>
  <c r="D265" s="1"/>
  <c r="AJ265" s="1"/>
  <c r="C269"/>
  <c r="D269" s="1"/>
  <c r="AJ269" s="1"/>
  <c r="C273"/>
  <c r="D273" s="1"/>
  <c r="AJ273" s="1"/>
  <c r="C277"/>
  <c r="D277" s="1"/>
  <c r="AJ277" s="1"/>
  <c r="C282"/>
  <c r="D282" s="1"/>
  <c r="AJ282" s="1"/>
  <c r="C286"/>
  <c r="D286" s="1"/>
  <c r="AJ286" s="1"/>
  <c r="C290"/>
  <c r="D290" s="1"/>
  <c r="AJ290" s="1"/>
  <c r="C294"/>
  <c r="D294" s="1"/>
  <c r="AJ294" s="1"/>
  <c r="C298"/>
  <c r="D298" s="1"/>
  <c r="AJ298" s="1"/>
  <c r="C302"/>
  <c r="D302" s="1"/>
  <c r="AJ302" s="1"/>
  <c r="C307"/>
  <c r="D307" s="1"/>
  <c r="AJ307" s="1"/>
  <c r="C311"/>
  <c r="D311" s="1"/>
  <c r="AJ311" s="1"/>
  <c r="C315"/>
  <c r="D315" s="1"/>
  <c r="AJ315" s="1"/>
  <c r="C319"/>
  <c r="D319" s="1"/>
  <c r="AJ319" s="1"/>
  <c r="C324"/>
  <c r="D324" s="1"/>
  <c r="AJ324" s="1"/>
  <c r="C328"/>
  <c r="D328" s="1"/>
  <c r="AJ328" s="1"/>
  <c r="C332"/>
  <c r="D332" s="1"/>
  <c r="AJ332" s="1"/>
  <c r="C337"/>
  <c r="D337" s="1"/>
  <c r="AJ337" s="1"/>
  <c r="C341"/>
  <c r="D341" s="1"/>
  <c r="AJ341" s="1"/>
  <c r="C346"/>
  <c r="D346" s="1"/>
  <c r="AJ346" s="1"/>
  <c r="C350"/>
  <c r="D350" s="1"/>
  <c r="AJ350" s="1"/>
  <c r="C353"/>
  <c r="D353" s="1"/>
  <c r="AJ353" s="1"/>
  <c r="C358"/>
  <c r="D358" s="1"/>
  <c r="AJ358" s="1"/>
  <c r="C362"/>
  <c r="D362" s="1"/>
  <c r="AJ362" s="1"/>
  <c r="C366"/>
  <c r="D366" s="1"/>
  <c r="AJ366" s="1"/>
  <c r="C22"/>
  <c r="D22" s="1"/>
  <c r="C38"/>
  <c r="D38" s="1"/>
  <c r="C48"/>
  <c r="D48" s="1"/>
  <c r="AJ48" s="1"/>
  <c r="C57"/>
  <c r="D57" s="1"/>
  <c r="AJ57" s="1"/>
  <c r="Z57" s="1"/>
  <c r="C64"/>
  <c r="D64" s="1"/>
  <c r="AJ64" s="1"/>
  <c r="C69"/>
  <c r="D69" s="1"/>
  <c r="AJ69" s="1"/>
  <c r="C78"/>
  <c r="D78" s="1"/>
  <c r="AJ78" s="1"/>
  <c r="C87"/>
  <c r="D87" s="1"/>
  <c r="AJ87" s="1"/>
  <c r="C96"/>
  <c r="D96" s="1"/>
  <c r="AJ96" s="1"/>
  <c r="C105"/>
  <c r="D105" s="1"/>
  <c r="AJ105" s="1"/>
  <c r="C109"/>
  <c r="D109" s="1"/>
  <c r="AJ109" s="1"/>
  <c r="C117"/>
  <c r="D117" s="1"/>
  <c r="AJ117" s="1"/>
  <c r="C131"/>
  <c r="D131" s="1"/>
  <c r="AJ131" s="1"/>
  <c r="C10"/>
  <c r="D10" s="1"/>
  <c r="C14"/>
  <c r="D14" s="1"/>
  <c r="C19"/>
  <c r="D19" s="1"/>
  <c r="C23"/>
  <c r="D23" s="1"/>
  <c r="C27"/>
  <c r="D27" s="1"/>
  <c r="C31"/>
  <c r="D31" s="1"/>
  <c r="C35"/>
  <c r="D35" s="1"/>
  <c r="C39"/>
  <c r="D39" s="1"/>
  <c r="C43"/>
  <c r="D43" s="1"/>
  <c r="C49"/>
  <c r="D49" s="1"/>
  <c r="AJ49" s="1"/>
  <c r="C54"/>
  <c r="D54" s="1"/>
  <c r="AJ54" s="1"/>
  <c r="C61"/>
  <c r="D61" s="1"/>
  <c r="AJ61" s="1"/>
  <c r="C66"/>
  <c r="D66" s="1"/>
  <c r="AJ66" s="1"/>
  <c r="C70"/>
  <c r="D70" s="1"/>
  <c r="AJ70" s="1"/>
  <c r="C75"/>
  <c r="D75" s="1"/>
  <c r="AJ75" s="1"/>
  <c r="C79"/>
  <c r="D79" s="1"/>
  <c r="AJ79" s="1"/>
  <c r="C84"/>
  <c r="D84" s="1"/>
  <c r="AJ84" s="1"/>
  <c r="C88"/>
  <c r="D88" s="1"/>
  <c r="AJ88" s="1"/>
  <c r="C93"/>
  <c r="D93" s="1"/>
  <c r="AJ93" s="1"/>
  <c r="C97"/>
  <c r="D97" s="1"/>
  <c r="AJ97" s="1"/>
  <c r="C101"/>
  <c r="D101" s="1"/>
  <c r="AJ101" s="1"/>
  <c r="C106"/>
  <c r="D106" s="1"/>
  <c r="AJ106" s="1"/>
  <c r="C110"/>
  <c r="D110" s="1"/>
  <c r="AJ110" s="1"/>
  <c r="C114"/>
  <c r="D114" s="1"/>
  <c r="AJ114" s="1"/>
  <c r="C118"/>
  <c r="D118" s="1"/>
  <c r="AJ118" s="1"/>
  <c r="C123"/>
  <c r="D123" s="1"/>
  <c r="AJ123" s="1"/>
  <c r="C127"/>
  <c r="D127" s="1"/>
  <c r="AJ127" s="1"/>
  <c r="C132"/>
  <c r="D132" s="1"/>
  <c r="AJ132" s="1"/>
  <c r="C135"/>
  <c r="D135" s="1"/>
  <c r="AJ135" s="1"/>
  <c r="C140"/>
  <c r="D140" s="1"/>
  <c r="AJ140" s="1"/>
  <c r="C145"/>
  <c r="D145" s="1"/>
  <c r="AJ145" s="1"/>
  <c r="C149"/>
  <c r="D149" s="1"/>
  <c r="AJ149" s="1"/>
  <c r="C153"/>
  <c r="D153" s="1"/>
  <c r="AJ153" s="1"/>
  <c r="C158"/>
  <c r="D158" s="1"/>
  <c r="AJ158" s="1"/>
  <c r="C162"/>
  <c r="D162" s="1"/>
  <c r="AJ162" s="1"/>
  <c r="C166"/>
  <c r="D166" s="1"/>
  <c r="AJ166" s="1"/>
  <c r="C170"/>
  <c r="D170" s="1"/>
  <c r="AJ170" s="1"/>
  <c r="C179"/>
  <c r="D179" s="1"/>
  <c r="AJ179" s="1"/>
  <c r="C183"/>
  <c r="D183" s="1"/>
  <c r="AJ183" s="1"/>
  <c r="C187"/>
  <c r="D187" s="1"/>
  <c r="AJ187" s="1"/>
  <c r="C191"/>
  <c r="D191" s="1"/>
  <c r="AJ191" s="1"/>
  <c r="C196"/>
  <c r="D196" s="1"/>
  <c r="AJ196" s="1"/>
  <c r="C200"/>
  <c r="D200" s="1"/>
  <c r="AJ200" s="1"/>
  <c r="C204"/>
  <c r="D204" s="1"/>
  <c r="AJ204" s="1"/>
  <c r="C209"/>
  <c r="D209" s="1"/>
  <c r="AJ209" s="1"/>
  <c r="C213"/>
  <c r="D213" s="1"/>
  <c r="AJ213" s="1"/>
  <c r="C217"/>
  <c r="D217" s="1"/>
  <c r="AJ217" s="1"/>
  <c r="C222"/>
  <c r="D222" s="1"/>
  <c r="AJ222" s="1"/>
  <c r="C226"/>
  <c r="D226" s="1"/>
  <c r="AJ226" s="1"/>
  <c r="C231"/>
  <c r="D231" s="1"/>
  <c r="AJ231" s="1"/>
  <c r="C235"/>
  <c r="D235" s="1"/>
  <c r="AJ235" s="1"/>
  <c r="C240"/>
  <c r="D240" s="1"/>
  <c r="AJ240" s="1"/>
  <c r="C244"/>
  <c r="D244" s="1"/>
  <c r="AJ244" s="1"/>
  <c r="C248"/>
  <c r="D248" s="1"/>
  <c r="AJ248" s="1"/>
  <c r="C252"/>
  <c r="D252" s="1"/>
  <c r="AJ252" s="1"/>
  <c r="C257"/>
  <c r="D257" s="1"/>
  <c r="AJ257" s="1"/>
  <c r="C261"/>
  <c r="D261" s="1"/>
  <c r="AJ261" s="1"/>
  <c r="C266"/>
  <c r="D266" s="1"/>
  <c r="AJ266" s="1"/>
  <c r="C270"/>
  <c r="D270" s="1"/>
  <c r="AJ270" s="1"/>
  <c r="C274"/>
  <c r="D274" s="1"/>
  <c r="AJ274" s="1"/>
  <c r="C278"/>
  <c r="D278" s="1"/>
  <c r="AJ278" s="1"/>
  <c r="C283"/>
  <c r="D283" s="1"/>
  <c r="AJ283" s="1"/>
  <c r="C287"/>
  <c r="D287" s="1"/>
  <c r="AJ287" s="1"/>
  <c r="C291"/>
  <c r="D291" s="1"/>
  <c r="AJ291" s="1"/>
  <c r="C295"/>
  <c r="D295" s="1"/>
  <c r="AJ295" s="1"/>
  <c r="C299"/>
  <c r="D299" s="1"/>
  <c r="AJ299" s="1"/>
  <c r="C303"/>
  <c r="D303" s="1"/>
  <c r="AJ303" s="1"/>
  <c r="C308"/>
  <c r="D308" s="1"/>
  <c r="AJ308" s="1"/>
  <c r="C312"/>
  <c r="D312" s="1"/>
  <c r="AJ312" s="1"/>
  <c r="C316"/>
  <c r="D316" s="1"/>
  <c r="AJ316" s="1"/>
  <c r="C320"/>
  <c r="D320" s="1"/>
  <c r="AJ320" s="1"/>
  <c r="C325"/>
  <c r="D325" s="1"/>
  <c r="AJ325" s="1"/>
  <c r="C329"/>
  <c r="D329" s="1"/>
  <c r="AJ329" s="1"/>
  <c r="C334"/>
  <c r="D334" s="1"/>
  <c r="AJ334" s="1"/>
  <c r="C338"/>
  <c r="D338" s="1"/>
  <c r="AJ338" s="1"/>
  <c r="C342"/>
  <c r="D342" s="1"/>
  <c r="AJ342" s="1"/>
  <c r="C347"/>
  <c r="D347" s="1"/>
  <c r="AJ347" s="1"/>
  <c r="C354"/>
  <c r="D354" s="1"/>
  <c r="AJ354" s="1"/>
  <c r="C359"/>
  <c r="D359" s="1"/>
  <c r="AJ359" s="1"/>
  <c r="C363"/>
  <c r="D363" s="1"/>
  <c r="AJ363" s="1"/>
  <c r="C367"/>
  <c r="D367" s="1"/>
  <c r="AJ367" s="1"/>
  <c r="C13"/>
  <c r="D13" s="1"/>
  <c r="C30"/>
  <c r="D30" s="1"/>
  <c r="D7"/>
  <c r="K7" s="1"/>
  <c r="C15"/>
  <c r="D15" s="1"/>
  <c r="C24"/>
  <c r="D24" s="1"/>
  <c r="C32"/>
  <c r="D32" s="1"/>
  <c r="C40"/>
  <c r="D40" s="1"/>
  <c r="C55"/>
  <c r="D55" s="1"/>
  <c r="AJ55" s="1"/>
  <c r="C67"/>
  <c r="D67" s="1"/>
  <c r="AJ67" s="1"/>
  <c r="C76"/>
  <c r="D76" s="1"/>
  <c r="AJ76" s="1"/>
  <c r="C85"/>
  <c r="D85" s="1"/>
  <c r="AJ85" s="1"/>
  <c r="C94"/>
  <c r="D94" s="1"/>
  <c r="AJ94" s="1"/>
  <c r="C102"/>
  <c r="D102" s="1"/>
  <c r="AJ102" s="1"/>
  <c r="C111"/>
  <c r="D111" s="1"/>
  <c r="AJ111" s="1"/>
  <c r="C124"/>
  <c r="D124" s="1"/>
  <c r="AJ124" s="1"/>
  <c r="C141"/>
  <c r="D141" s="1"/>
  <c r="AJ141" s="1"/>
  <c r="C150"/>
  <c r="D150" s="1"/>
  <c r="AJ150" s="1"/>
  <c r="C159"/>
  <c r="D159" s="1"/>
  <c r="AJ159" s="1"/>
  <c r="C163"/>
  <c r="D163" s="1"/>
  <c r="AJ163" s="1"/>
  <c r="C172"/>
  <c r="D172" s="1"/>
  <c r="AJ172" s="1"/>
  <c r="C176"/>
  <c r="D176" s="1"/>
  <c r="AJ176" s="1"/>
  <c r="C180"/>
  <c r="D180" s="1"/>
  <c r="AJ180" s="1"/>
  <c r="C188"/>
  <c r="D188" s="1"/>
  <c r="AJ188" s="1"/>
  <c r="C193"/>
  <c r="D193" s="1"/>
  <c r="AJ193" s="1"/>
  <c r="C197"/>
  <c r="D197" s="1"/>
  <c r="AJ197" s="1"/>
  <c r="C201"/>
  <c r="D201" s="1"/>
  <c r="AJ201" s="1"/>
  <c r="C206"/>
  <c r="D206" s="1"/>
  <c r="AJ206" s="1"/>
  <c r="C210"/>
  <c r="D210" s="1"/>
  <c r="AJ210" s="1"/>
  <c r="C214"/>
  <c r="D214" s="1"/>
  <c r="AJ214" s="1"/>
  <c r="C218"/>
  <c r="D218" s="1"/>
  <c r="AJ218" s="1"/>
  <c r="C223"/>
  <c r="D223" s="1"/>
  <c r="AJ223" s="1"/>
  <c r="C227"/>
  <c r="D227" s="1"/>
  <c r="AJ227" s="1"/>
  <c r="C232"/>
  <c r="D232" s="1"/>
  <c r="AJ232" s="1"/>
  <c r="C236"/>
  <c r="D236" s="1"/>
  <c r="AJ236" s="1"/>
  <c r="C241"/>
  <c r="D241" s="1"/>
  <c r="AJ241" s="1"/>
  <c r="C245"/>
  <c r="D245" s="1"/>
  <c r="AJ245" s="1"/>
  <c r="C249"/>
  <c r="D249" s="1"/>
  <c r="AJ249" s="1"/>
  <c r="C253"/>
  <c r="D253" s="1"/>
  <c r="AJ253" s="1"/>
  <c r="C258"/>
  <c r="D258" s="1"/>
  <c r="AJ258" s="1"/>
  <c r="C263"/>
  <c r="D263" s="1"/>
  <c r="AJ263" s="1"/>
  <c r="C267"/>
  <c r="D267" s="1"/>
  <c r="AJ267" s="1"/>
  <c r="C271"/>
  <c r="D271" s="1"/>
  <c r="AJ271" s="1"/>
  <c r="C275"/>
  <c r="D275" s="1"/>
  <c r="AJ275" s="1"/>
  <c r="C279"/>
  <c r="D279" s="1"/>
  <c r="AJ279" s="1"/>
  <c r="C284"/>
  <c r="D284" s="1"/>
  <c r="AJ284" s="1"/>
  <c r="C288"/>
  <c r="D288" s="1"/>
  <c r="AJ288" s="1"/>
  <c r="C292"/>
  <c r="D292" s="1"/>
  <c r="AJ292" s="1"/>
  <c r="C296"/>
  <c r="D296" s="1"/>
  <c r="AJ296" s="1"/>
  <c r="C300"/>
  <c r="D300" s="1"/>
  <c r="AJ300" s="1"/>
  <c r="C304"/>
  <c r="D304" s="1"/>
  <c r="AJ304" s="1"/>
  <c r="C309"/>
  <c r="D309" s="1"/>
  <c r="AJ309" s="1"/>
  <c r="C313"/>
  <c r="D313" s="1"/>
  <c r="AJ313" s="1"/>
  <c r="C317"/>
  <c r="D317" s="1"/>
  <c r="AJ317" s="1"/>
  <c r="C322"/>
  <c r="D322" s="1"/>
  <c r="AJ322" s="1"/>
  <c r="C326"/>
  <c r="D326" s="1"/>
  <c r="AJ326" s="1"/>
  <c r="C330"/>
  <c r="D330" s="1"/>
  <c r="AJ330" s="1"/>
  <c r="C335"/>
  <c r="D335" s="1"/>
  <c r="AJ335" s="1"/>
  <c r="C339"/>
  <c r="D339" s="1"/>
  <c r="AJ339" s="1"/>
  <c r="C343"/>
  <c r="D343" s="1"/>
  <c r="AJ343" s="1"/>
  <c r="C348"/>
  <c r="D348" s="1"/>
  <c r="AJ348" s="1"/>
  <c r="C351"/>
  <c r="D351" s="1"/>
  <c r="AJ351" s="1"/>
  <c r="C355"/>
  <c r="D355" s="1"/>
  <c r="AJ355" s="1"/>
  <c r="C360"/>
  <c r="D360" s="1"/>
  <c r="AJ360" s="1"/>
  <c r="C364"/>
  <c r="D364" s="1"/>
  <c r="AJ364" s="1"/>
  <c r="C368"/>
  <c r="D368" s="1"/>
  <c r="AJ368" s="1"/>
  <c r="AJ361" l="1"/>
  <c r="AJ352"/>
  <c r="AJ173"/>
  <c r="AJ164"/>
  <c r="AJ155"/>
  <c r="AJ147"/>
  <c r="AJ138"/>
  <c r="AJ130"/>
  <c r="AJ121"/>
  <c r="AJ112"/>
  <c r="AJ103"/>
  <c r="AJ95"/>
  <c r="AJ86"/>
  <c r="E7"/>
  <c r="B367"/>
  <c r="Z367" s="1"/>
  <c r="B334"/>
  <c r="Z334" s="1"/>
  <c r="B316"/>
  <c r="Z316" s="1"/>
  <c r="B299"/>
  <c r="Z299" s="1"/>
  <c r="B283"/>
  <c r="Z283" s="1"/>
  <c r="B266"/>
  <c r="Z266" s="1"/>
  <c r="B248"/>
  <c r="Z248" s="1"/>
  <c r="B231"/>
  <c r="Z231" s="1"/>
  <c r="B213"/>
  <c r="Z213" s="1"/>
  <c r="B196"/>
  <c r="Z196" s="1"/>
  <c r="B187"/>
  <c r="Z187" s="1"/>
  <c r="B158"/>
  <c r="Z158" s="1"/>
  <c r="B140"/>
  <c r="Z140" s="1"/>
  <c r="B123"/>
  <c r="Z123" s="1"/>
  <c r="B106"/>
  <c r="Z106" s="1"/>
  <c r="B88"/>
  <c r="Z88" s="1"/>
  <c r="B61"/>
  <c r="Z61" s="1"/>
  <c r="B368"/>
  <c r="Z368" s="1"/>
  <c r="B360"/>
  <c r="Z360" s="1"/>
  <c r="B351"/>
  <c r="Z351" s="1"/>
  <c r="B343"/>
  <c r="Z343" s="1"/>
  <c r="B335"/>
  <c r="Z335" s="1"/>
  <c r="B326"/>
  <c r="Z326" s="1"/>
  <c r="B317"/>
  <c r="Z317" s="1"/>
  <c r="B309"/>
  <c r="Z309" s="1"/>
  <c r="B300"/>
  <c r="Z300" s="1"/>
  <c r="B292"/>
  <c r="Z292" s="1"/>
  <c r="B284"/>
  <c r="Z284" s="1"/>
  <c r="B275"/>
  <c r="Z275" s="1"/>
  <c r="B267"/>
  <c r="Z267" s="1"/>
  <c r="B258"/>
  <c r="Z258" s="1"/>
  <c r="B249"/>
  <c r="Z249" s="1"/>
  <c r="B241"/>
  <c r="Z241" s="1"/>
  <c r="B232"/>
  <c r="Z232" s="1"/>
  <c r="B223"/>
  <c r="Z223" s="1"/>
  <c r="B214"/>
  <c r="Z214" s="1"/>
  <c r="B206"/>
  <c r="Z206" s="1"/>
  <c r="B197"/>
  <c r="Z197" s="1"/>
  <c r="B188"/>
  <c r="Z188" s="1"/>
  <c r="B176"/>
  <c r="Z176" s="1"/>
  <c r="B172"/>
  <c r="Z172" s="1"/>
  <c r="B159"/>
  <c r="Z159" s="1"/>
  <c r="B141"/>
  <c r="Z141" s="1"/>
  <c r="B124"/>
  <c r="Z124" s="1"/>
  <c r="B102"/>
  <c r="Z102" s="1"/>
  <c r="B85"/>
  <c r="Z85" s="1"/>
  <c r="B67"/>
  <c r="Z67" s="1"/>
  <c r="B40"/>
  <c r="B24"/>
  <c r="B13"/>
  <c r="B167"/>
  <c r="Z167" s="1"/>
  <c r="B146"/>
  <c r="Z146" s="1"/>
  <c r="B129"/>
  <c r="Z129" s="1"/>
  <c r="B115"/>
  <c r="Z115" s="1"/>
  <c r="B98"/>
  <c r="Z98" s="1"/>
  <c r="B81"/>
  <c r="Z81" s="1"/>
  <c r="B62"/>
  <c r="Z62" s="1"/>
  <c r="B50"/>
  <c r="Z50" s="1"/>
  <c r="B36"/>
  <c r="B20"/>
  <c r="B34"/>
  <c r="B354"/>
  <c r="Z354" s="1"/>
  <c r="B338"/>
  <c r="Z338" s="1"/>
  <c r="B320"/>
  <c r="Z320" s="1"/>
  <c r="B303"/>
  <c r="Z303" s="1"/>
  <c r="B287"/>
  <c r="Z287" s="1"/>
  <c r="B270"/>
  <c r="Z270" s="1"/>
  <c r="B252"/>
  <c r="Z252" s="1"/>
  <c r="B235"/>
  <c r="Z235" s="1"/>
  <c r="B217"/>
  <c r="Z217" s="1"/>
  <c r="B200"/>
  <c r="Z200" s="1"/>
  <c r="B162"/>
  <c r="Z162" s="1"/>
  <c r="B145"/>
  <c r="Z145" s="1"/>
  <c r="B127"/>
  <c r="Z127" s="1"/>
  <c r="B110"/>
  <c r="Z110" s="1"/>
  <c r="B93"/>
  <c r="Z93" s="1"/>
  <c r="B75"/>
  <c r="Z75" s="1"/>
  <c r="B66"/>
  <c r="Z66" s="1"/>
  <c r="B49"/>
  <c r="Z49" s="1"/>
  <c r="B39"/>
  <c r="B31"/>
  <c r="B23"/>
  <c r="B14"/>
  <c r="B131"/>
  <c r="Z131" s="1"/>
  <c r="B109"/>
  <c r="Z109" s="1"/>
  <c r="B96"/>
  <c r="Z96" s="1"/>
  <c r="B78"/>
  <c r="Z78" s="1"/>
  <c r="B64"/>
  <c r="Z64" s="1"/>
  <c r="B48"/>
  <c r="Z48" s="1"/>
  <c r="B22"/>
  <c r="B362"/>
  <c r="Z362" s="1"/>
  <c r="B353"/>
  <c r="Z353" s="1"/>
  <c r="B346"/>
  <c r="Z346" s="1"/>
  <c r="B337"/>
  <c r="Z337" s="1"/>
  <c r="B328"/>
  <c r="Z328" s="1"/>
  <c r="B319"/>
  <c r="Z319" s="1"/>
  <c r="B311"/>
  <c r="Z311" s="1"/>
  <c r="B302"/>
  <c r="Z302" s="1"/>
  <c r="B294"/>
  <c r="Z294" s="1"/>
  <c r="B286"/>
  <c r="Z286" s="1"/>
  <c r="B277"/>
  <c r="Z277" s="1"/>
  <c r="B269"/>
  <c r="Z269" s="1"/>
  <c r="B260"/>
  <c r="Z260" s="1"/>
  <c r="B251"/>
  <c r="Z251" s="1"/>
  <c r="B243"/>
  <c r="Z243" s="1"/>
  <c r="B234"/>
  <c r="Z234" s="1"/>
  <c r="B225"/>
  <c r="Z225" s="1"/>
  <c r="B216"/>
  <c r="Z216" s="1"/>
  <c r="B208"/>
  <c r="Z208" s="1"/>
  <c r="B199"/>
  <c r="Z199" s="1"/>
  <c r="B190"/>
  <c r="Z190" s="1"/>
  <c r="B182"/>
  <c r="Z182" s="1"/>
  <c r="B169"/>
  <c r="Z169" s="1"/>
  <c r="B161"/>
  <c r="Z161" s="1"/>
  <c r="B152"/>
  <c r="Z152" s="1"/>
  <c r="B143"/>
  <c r="Z143" s="1"/>
  <c r="B134"/>
  <c r="Z134" s="1"/>
  <c r="B122"/>
  <c r="Z122" s="1"/>
  <c r="B100"/>
  <c r="Z100" s="1"/>
  <c r="B83"/>
  <c r="Z83" s="1"/>
  <c r="B60"/>
  <c r="Z60" s="1"/>
  <c r="B42"/>
  <c r="B9"/>
  <c r="B361"/>
  <c r="Z361" s="1"/>
  <c r="B352"/>
  <c r="Z352" s="1"/>
  <c r="B344"/>
  <c r="Z344" s="1"/>
  <c r="B336"/>
  <c r="Z336" s="1"/>
  <c r="B327"/>
  <c r="Z327" s="1"/>
  <c r="B318"/>
  <c r="Z318" s="1"/>
  <c r="B310"/>
  <c r="Z310" s="1"/>
  <c r="B301"/>
  <c r="Z301" s="1"/>
  <c r="B293"/>
  <c r="Z293" s="1"/>
  <c r="B285"/>
  <c r="Z285" s="1"/>
  <c r="B276"/>
  <c r="Z276" s="1"/>
  <c r="B268"/>
  <c r="Z268" s="1"/>
  <c r="B259"/>
  <c r="Z259" s="1"/>
  <c r="B250"/>
  <c r="Z250" s="1"/>
  <c r="B242"/>
  <c r="Z242" s="1"/>
  <c r="B233"/>
  <c r="Z233" s="1"/>
  <c r="B224"/>
  <c r="Z224" s="1"/>
  <c r="B215"/>
  <c r="Z215" s="1"/>
  <c r="B207"/>
  <c r="Z207" s="1"/>
  <c r="B198"/>
  <c r="Z198" s="1"/>
  <c r="B189"/>
  <c r="Z189" s="1"/>
  <c r="B181"/>
  <c r="Z181" s="1"/>
  <c r="B175"/>
  <c r="Z175" s="1"/>
  <c r="B168"/>
  <c r="Z168" s="1"/>
  <c r="B160"/>
  <c r="Z160" s="1"/>
  <c r="B151"/>
  <c r="Z151" s="1"/>
  <c r="B142"/>
  <c r="Z142" s="1"/>
  <c r="B133"/>
  <c r="Z133" s="1"/>
  <c r="B125"/>
  <c r="Z125" s="1"/>
  <c r="B116"/>
  <c r="Z116" s="1"/>
  <c r="B108"/>
  <c r="Z108" s="1"/>
  <c r="B99"/>
  <c r="Z99" s="1"/>
  <c r="B91"/>
  <c r="Z91" s="1"/>
  <c r="B82"/>
  <c r="Z82" s="1"/>
  <c r="B73"/>
  <c r="Z73" s="1"/>
  <c r="B63"/>
  <c r="Z63" s="1"/>
  <c r="B56"/>
  <c r="Z56" s="1"/>
  <c r="AW45" i="7"/>
  <c r="B37" i="8"/>
  <c r="B29"/>
  <c r="B21"/>
  <c r="B12"/>
  <c r="B363"/>
  <c r="Z363" s="1"/>
  <c r="B347"/>
  <c r="Z347" s="1"/>
  <c r="B329"/>
  <c r="Z329" s="1"/>
  <c r="B312"/>
  <c r="Z312" s="1"/>
  <c r="B295"/>
  <c r="Z295" s="1"/>
  <c r="B278"/>
  <c r="Z278" s="1"/>
  <c r="B261"/>
  <c r="Z261" s="1"/>
  <c r="B244"/>
  <c r="Z244" s="1"/>
  <c r="B226"/>
  <c r="Z226" s="1"/>
  <c r="B209"/>
  <c r="Z209" s="1"/>
  <c r="B191"/>
  <c r="Z191" s="1"/>
  <c r="B183"/>
  <c r="Z183" s="1"/>
  <c r="B170"/>
  <c r="Z170" s="1"/>
  <c r="B153"/>
  <c r="Z153" s="1"/>
  <c r="B135"/>
  <c r="Z135" s="1"/>
  <c r="B118"/>
  <c r="Z118" s="1"/>
  <c r="B101"/>
  <c r="Z101" s="1"/>
  <c r="B84"/>
  <c r="Z84" s="1"/>
  <c r="B364"/>
  <c r="Z364" s="1"/>
  <c r="B355"/>
  <c r="Z355" s="1"/>
  <c r="B348"/>
  <c r="Z348" s="1"/>
  <c r="B339"/>
  <c r="Z339" s="1"/>
  <c r="B330"/>
  <c r="Z330" s="1"/>
  <c r="B322"/>
  <c r="Z322" s="1"/>
  <c r="B313"/>
  <c r="Z313" s="1"/>
  <c r="B304"/>
  <c r="Z304" s="1"/>
  <c r="B296"/>
  <c r="Z296" s="1"/>
  <c r="B288"/>
  <c r="Z288" s="1"/>
  <c r="B279"/>
  <c r="Z279" s="1"/>
  <c r="B271"/>
  <c r="Z271" s="1"/>
  <c r="B263"/>
  <c r="Z263" s="1"/>
  <c r="B253"/>
  <c r="Z253" s="1"/>
  <c r="B245"/>
  <c r="Z245" s="1"/>
  <c r="B236"/>
  <c r="Z236" s="1"/>
  <c r="B227"/>
  <c r="Z227" s="1"/>
  <c r="B218"/>
  <c r="Z218" s="1"/>
  <c r="B210"/>
  <c r="Z210" s="1"/>
  <c r="B201"/>
  <c r="Z201" s="1"/>
  <c r="B193"/>
  <c r="Z193" s="1"/>
  <c r="B180"/>
  <c r="Z180" s="1"/>
  <c r="B163"/>
  <c r="Z163" s="1"/>
  <c r="B150"/>
  <c r="Z150" s="1"/>
  <c r="B111"/>
  <c r="Z111" s="1"/>
  <c r="B94"/>
  <c r="Z94" s="1"/>
  <c r="B76"/>
  <c r="Z76" s="1"/>
  <c r="B55"/>
  <c r="Z55" s="1"/>
  <c r="B32"/>
  <c r="B15"/>
  <c r="B30"/>
  <c r="B184"/>
  <c r="Z184" s="1"/>
  <c r="B154"/>
  <c r="Z154" s="1"/>
  <c r="B136"/>
  <c r="Z136" s="1"/>
  <c r="B119"/>
  <c r="Z119" s="1"/>
  <c r="B107"/>
  <c r="Z107" s="1"/>
  <c r="B89"/>
  <c r="Z89" s="1"/>
  <c r="B72"/>
  <c r="Z72" s="1"/>
  <c r="B44"/>
  <c r="B28"/>
  <c r="B11"/>
  <c r="AW17" i="7"/>
  <c r="B359" i="8"/>
  <c r="Z359" s="1"/>
  <c r="B342"/>
  <c r="Z342" s="1"/>
  <c r="B325"/>
  <c r="Z325" s="1"/>
  <c r="B308"/>
  <c r="Z308" s="1"/>
  <c r="B291"/>
  <c r="Z291" s="1"/>
  <c r="B274"/>
  <c r="Z274" s="1"/>
  <c r="B257"/>
  <c r="Z257" s="1"/>
  <c r="B240"/>
  <c r="Z240" s="1"/>
  <c r="B222"/>
  <c r="Z222" s="1"/>
  <c r="B204"/>
  <c r="Z204" s="1"/>
  <c r="B179"/>
  <c r="Z179" s="1"/>
  <c r="B166"/>
  <c r="Z166" s="1"/>
  <c r="B149"/>
  <c r="Z149" s="1"/>
  <c r="B132"/>
  <c r="Z132" s="1"/>
  <c r="B114"/>
  <c r="Z114" s="1"/>
  <c r="B97"/>
  <c r="Z97" s="1"/>
  <c r="B79"/>
  <c r="Z79" s="1"/>
  <c r="B70"/>
  <c r="Z70" s="1"/>
  <c r="B54"/>
  <c r="Z54" s="1"/>
  <c r="B43"/>
  <c r="B35"/>
  <c r="B27"/>
  <c r="B19"/>
  <c r="B10"/>
  <c r="B117"/>
  <c r="Z117" s="1"/>
  <c r="B105"/>
  <c r="Z105" s="1"/>
  <c r="B87"/>
  <c r="Z87" s="1"/>
  <c r="B69"/>
  <c r="Z69" s="1"/>
  <c r="B38"/>
  <c r="B366"/>
  <c r="Z366" s="1"/>
  <c r="B358"/>
  <c r="Z358" s="1"/>
  <c r="B350"/>
  <c r="Z350" s="1"/>
  <c r="B341"/>
  <c r="Z341" s="1"/>
  <c r="B332"/>
  <c r="Z332" s="1"/>
  <c r="B324"/>
  <c r="Z324" s="1"/>
  <c r="B315"/>
  <c r="Z315" s="1"/>
  <c r="B307"/>
  <c r="Z307" s="1"/>
  <c r="B298"/>
  <c r="Z298" s="1"/>
  <c r="B290"/>
  <c r="Z290" s="1"/>
  <c r="B282"/>
  <c r="Z282" s="1"/>
  <c r="B273"/>
  <c r="Z273" s="1"/>
  <c r="B265"/>
  <c r="Z265" s="1"/>
  <c r="B256"/>
  <c r="Z256" s="1"/>
  <c r="B247"/>
  <c r="Z247" s="1"/>
  <c r="B239"/>
  <c r="Z239" s="1"/>
  <c r="B230"/>
  <c r="Z230" s="1"/>
  <c r="B221"/>
  <c r="Z221" s="1"/>
  <c r="B212"/>
  <c r="Z212" s="1"/>
  <c r="B203"/>
  <c r="Z203" s="1"/>
  <c r="B195"/>
  <c r="Z195" s="1"/>
  <c r="B186"/>
  <c r="Z186" s="1"/>
  <c r="B177"/>
  <c r="Z177" s="1"/>
  <c r="B174"/>
  <c r="Z174" s="1"/>
  <c r="B165"/>
  <c r="Z165" s="1"/>
  <c r="B156"/>
  <c r="Z156" s="1"/>
  <c r="B148"/>
  <c r="Z148" s="1"/>
  <c r="B139"/>
  <c r="Z139" s="1"/>
  <c r="B126"/>
  <c r="Z126" s="1"/>
  <c r="B113"/>
  <c r="Z113" s="1"/>
  <c r="B92"/>
  <c r="Z92" s="1"/>
  <c r="B74"/>
  <c r="Z74" s="1"/>
  <c r="B53"/>
  <c r="Z53" s="1"/>
  <c r="B26"/>
  <c r="B365"/>
  <c r="Z365" s="1"/>
  <c r="B357"/>
  <c r="Z357" s="1"/>
  <c r="B349"/>
  <c r="Z349" s="1"/>
  <c r="B340"/>
  <c r="Z340" s="1"/>
  <c r="B331"/>
  <c r="Z331" s="1"/>
  <c r="B323"/>
  <c r="Z323" s="1"/>
  <c r="B314"/>
  <c r="Z314" s="1"/>
  <c r="B306"/>
  <c r="Z306" s="1"/>
  <c r="B297"/>
  <c r="Z297" s="1"/>
  <c r="B289"/>
  <c r="Z289" s="1"/>
  <c r="B281"/>
  <c r="Z281" s="1"/>
  <c r="B272"/>
  <c r="Z272" s="1"/>
  <c r="B264"/>
  <c r="Z264" s="1"/>
  <c r="B255"/>
  <c r="Z255" s="1"/>
  <c r="B246"/>
  <c r="Z246" s="1"/>
  <c r="B237"/>
  <c r="Z237" s="1"/>
  <c r="B228"/>
  <c r="Z228" s="1"/>
  <c r="B220"/>
  <c r="Z220" s="1"/>
  <c r="B211"/>
  <c r="Z211" s="1"/>
  <c r="B202"/>
  <c r="Z202" s="1"/>
  <c r="B194"/>
  <c r="Z194" s="1"/>
  <c r="B185"/>
  <c r="Z185" s="1"/>
  <c r="B173"/>
  <c r="Z173" s="1"/>
  <c r="B164"/>
  <c r="Z164" s="1"/>
  <c r="B155"/>
  <c r="Z155" s="1"/>
  <c r="B147"/>
  <c r="Z147" s="1"/>
  <c r="B138"/>
  <c r="Z138" s="1"/>
  <c r="B130"/>
  <c r="Z130" s="1"/>
  <c r="B121"/>
  <c r="Z121" s="1"/>
  <c r="B112"/>
  <c r="Z112" s="1"/>
  <c r="B103"/>
  <c r="Z103" s="1"/>
  <c r="B95"/>
  <c r="Z95" s="1"/>
  <c r="B86"/>
  <c r="Z86" s="1"/>
  <c r="B77"/>
  <c r="Z77" s="1"/>
  <c r="B68"/>
  <c r="Z68" s="1"/>
  <c r="B59"/>
  <c r="Z59" s="1"/>
  <c r="B51"/>
  <c r="Z51" s="1"/>
  <c r="B41"/>
  <c r="B33"/>
  <c r="B25"/>
  <c r="B16"/>
  <c r="B8"/>
  <c r="N8" s="1"/>
  <c r="Z45" l="1"/>
  <c r="Z33"/>
  <c r="AC33"/>
  <c r="AF33"/>
  <c r="Z25"/>
  <c r="AC25"/>
  <c r="AF25"/>
  <c r="Z41"/>
  <c r="AC41"/>
  <c r="AF41"/>
  <c r="Z26"/>
  <c r="AC26"/>
  <c r="AF26"/>
  <c r="Z38"/>
  <c r="AF38"/>
  <c r="AC38"/>
  <c r="T19"/>
  <c r="Z19"/>
  <c r="AC19"/>
  <c r="AF19"/>
  <c r="Z35"/>
  <c r="AC35"/>
  <c r="AF35"/>
  <c r="Z44"/>
  <c r="AF44"/>
  <c r="AC44"/>
  <c r="Z30"/>
  <c r="AC30"/>
  <c r="AF30"/>
  <c r="AF32"/>
  <c r="Z32"/>
  <c r="AC32"/>
  <c r="Z21"/>
  <c r="AF21"/>
  <c r="AC21"/>
  <c r="Z37"/>
  <c r="AC37"/>
  <c r="AF37"/>
  <c r="Z42"/>
  <c r="AF42"/>
  <c r="AC42"/>
  <c r="Z22"/>
  <c r="AF22"/>
  <c r="AC22"/>
  <c r="Z23"/>
  <c r="AF23"/>
  <c r="AC23"/>
  <c r="Z39"/>
  <c r="AF39"/>
  <c r="AC39"/>
  <c r="Z20"/>
  <c r="AC20"/>
  <c r="AF20"/>
  <c r="Z40"/>
  <c r="AC40"/>
  <c r="AF40"/>
  <c r="Z27"/>
  <c r="AC27"/>
  <c r="AF27"/>
  <c r="Z43"/>
  <c r="AF43"/>
  <c r="AC43"/>
  <c r="Z28"/>
  <c r="AC28"/>
  <c r="AF28"/>
  <c r="Z29"/>
  <c r="AF29"/>
  <c r="AC29"/>
  <c r="Z31"/>
  <c r="AF31"/>
  <c r="AC31"/>
  <c r="Z34"/>
  <c r="AF34"/>
  <c r="AC34"/>
  <c r="Z36"/>
  <c r="AF36"/>
  <c r="AC36"/>
  <c r="Z24"/>
  <c r="AF24"/>
  <c r="AC24"/>
  <c r="Q19"/>
  <c r="K8"/>
  <c r="AW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AX45" i="7"/>
  <c r="B18" i="8"/>
  <c r="AX17" i="7"/>
  <c r="B17" i="8" s="1"/>
  <c r="AX6" i="7"/>
  <c r="B6" i="8" s="1"/>
  <c r="AC18" l="1"/>
  <c r="AC17" s="1"/>
  <c r="AC369" s="1"/>
  <c r="AF18"/>
  <c r="AF17" s="1"/>
  <c r="AF369" s="1"/>
  <c r="Z18"/>
  <c r="Z17" s="1"/>
  <c r="Z369" s="1"/>
  <c r="B45"/>
  <c r="AX369" i="7"/>
  <c r="B369" i="8" s="1"/>
  <c r="Q18"/>
  <c r="Q17" s="1"/>
  <c r="T18"/>
  <c r="T17" s="1"/>
  <c r="N7"/>
  <c r="N6" s="1"/>
  <c r="K6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T369" l="1"/>
  <c r="Q369"/>
  <c r="E369"/>
  <c r="K369"/>
  <c r="N369"/>
</calcChain>
</file>

<file path=xl/sharedStrings.xml><?xml version="1.0" encoding="utf-8"?>
<sst xmlns="http://schemas.openxmlformats.org/spreadsheetml/2006/main" count="14177" uniqueCount="447">
  <si>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</si>
  <si>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</si>
  <si>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</si>
  <si>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</si>
  <si>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</si>
  <si>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</si>
  <si>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</si>
  <si>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</si>
  <si>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</si>
  <si>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</si>
  <si>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</si>
  <si>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</si>
  <si>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</si>
  <si>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</si>
  <si>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</si>
  <si>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</si>
  <si>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</si>
  <si>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</si>
  <si>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</si>
  <si>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</si>
  <si>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</si>
  <si>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</si>
  <si>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</si>
  <si>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</si>
  <si>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</si>
  <si>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</si>
  <si>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</si>
  <si>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</si>
  <si>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</si>
  <si>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</si>
  <si>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</si>
  <si>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</si>
  <si>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</si>
  <si>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</si>
  <si>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</si>
  <si>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</si>
  <si>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</si>
  <si>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</si>
  <si>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</si>
  <si>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</si>
  <si>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</si>
  <si>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</si>
  <si>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</si>
  <si>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</si>
  <si>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</si>
  <si>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</si>
  <si>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</si>
  <si>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</si>
  <si>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</si>
  <si>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</si>
  <si>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</si>
  <si>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</si>
  <si>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</si>
  <si>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</si>
  <si>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</si>
  <si>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</si>
  <si>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</si>
  <si>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</si>
  <si>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</si>
  <si>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</si>
  <si>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</si>
  <si>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</si>
  <si>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</si>
  <si>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</si>
  <si>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</si>
  <si>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</si>
  <si>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</si>
  <si>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</si>
  <si>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</si>
  <si>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</si>
  <si>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</si>
  <si>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</si>
  <si>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</si>
  <si>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</si>
  <si>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</si>
  <si>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</si>
  <si>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</si>
  <si>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</si>
  <si>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</si>
  <si>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</si>
  <si>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</si>
  <si>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</si>
  <si>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</si>
  <si>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</si>
  <si>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</si>
  <si>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</si>
  <si>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</si>
  <si>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</si>
  <si>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</si>
  <si>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</si>
  <si>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</si>
  <si>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</si>
  <si>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</si>
  <si>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</si>
  <si>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</si>
  <si>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</si>
  <si>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</si>
  <si>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</si>
  <si>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</si>
  <si>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</si>
  <si>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</si>
  <si>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</si>
  <si>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</si>
  <si>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</si>
  <si>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</si>
  <si>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</si>
  <si>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</si>
  <si>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</si>
  <si>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</si>
  <si>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</si>
  <si>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</si>
  <si>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</si>
  <si>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</si>
  <si>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</si>
  <si>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</si>
  <si>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</si>
  <si>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</si>
  <si>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</si>
  <si>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</si>
  <si>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</si>
  <si>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</si>
  <si>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</si>
  <si>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</si>
  <si>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</si>
  <si>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</si>
  <si>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</si>
  <si>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</si>
  <si>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</si>
  <si>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</si>
  <si>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</si>
  <si>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</si>
  <si>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</si>
  <si>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</si>
  <si>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</si>
  <si>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</si>
  <si>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</si>
  <si>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</si>
  <si>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</si>
  <si>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</si>
  <si>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</si>
  <si>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</si>
  <si>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</si>
  <si>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</si>
  <si>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</si>
  <si>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</si>
  <si>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</si>
  <si>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</si>
  <si>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</si>
  <si>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</si>
  <si>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</si>
  <si>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</si>
  <si>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</si>
  <si>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</si>
  <si>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</si>
  <si>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</si>
  <si>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</si>
  <si>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</si>
  <si>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</si>
  <si>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</si>
  <si>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</si>
  <si>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</si>
  <si>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</si>
  <si>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</si>
  <si>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</si>
  <si>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</si>
  <si>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</si>
  <si>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</si>
  <si>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</si>
  <si>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</si>
  <si>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</si>
  <si>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</si>
  <si>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</si>
  <si>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</si>
  <si>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</si>
  <si>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</si>
  <si>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</si>
  <si>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</si>
  <si>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</si>
  <si>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</si>
  <si>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</si>
  <si>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</si>
  <si>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</si>
  <si>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</si>
  <si>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</si>
  <si>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</si>
  <si>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</si>
  <si>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</si>
  <si>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</si>
  <si>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</si>
  <si>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</si>
  <si>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</si>
  <si>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</si>
  <si>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</si>
  <si>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</si>
  <si>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</si>
  <si>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</si>
  <si>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</si>
  <si>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</si>
  <si>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</si>
  <si>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</si>
  <si>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</si>
  <si>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</si>
  <si>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</si>
  <si>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</si>
  <si>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</si>
  <si>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</si>
  <si>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</si>
  <si>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</si>
  <si>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</si>
  <si>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</si>
  <si>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</si>
  <si>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</si>
  <si>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</si>
  <si>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</si>
  <si>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</si>
  <si>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</si>
  <si>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</si>
  <si>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</si>
  <si>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</si>
  <si>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</si>
  <si>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</si>
  <si>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</si>
  <si>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</si>
  <si>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</si>
  <si>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</si>
  <si>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</si>
  <si>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</si>
  <si>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</si>
  <si>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</si>
  <si>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</si>
  <si>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</si>
  <si>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</si>
  <si>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</si>
  <si>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</si>
  <si>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</si>
  <si>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</si>
  <si>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</si>
  <si>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</si>
  <si>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</si>
  <si>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</si>
  <si>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</si>
  <si>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</si>
  <si>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</si>
  <si>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</si>
  <si>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</si>
  <si>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</si>
  <si>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</si>
  <si>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</si>
  <si>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</si>
  <si>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</si>
  <si>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</si>
  <si>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</si>
  <si>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</si>
  <si>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</si>
  <si>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</si>
  <si>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</si>
  <si>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</si>
  <si>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</si>
  <si>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</si>
  <si>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</si>
  <si>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</si>
  <si>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</si>
  <si>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</si>
  <si>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</si>
  <si>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</si>
  <si>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</si>
  <si>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</si>
  <si>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</si>
  <si>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</si>
  <si>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</si>
  <si>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</si>
  <si>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</si>
  <si>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</si>
  <si>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</si>
  <si>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</si>
  <si>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</si>
  <si>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</si>
  <si>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</si>
  <si>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</si>
  <si>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</si>
  <si>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</si>
  <si>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</si>
  <si>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</si>
  <si>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</si>
  <si>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</si>
  <si>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</si>
  <si>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</si>
  <si>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</si>
  <si>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</si>
  <si>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</si>
  <si>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</si>
  <si>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</si>
  <si>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</si>
  <si>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</si>
  <si>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</si>
  <si>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</si>
  <si>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</si>
  <si>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</si>
  <si>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</si>
  <si>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</si>
  <si>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</si>
  <si>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</si>
  <si>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</si>
  <si>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</si>
  <si>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</si>
  <si>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</si>
  <si>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</si>
  <si>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</si>
  <si>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</si>
  <si>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</si>
  <si>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</si>
  <si>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</si>
  <si>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</si>
  <si>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</si>
  <si>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</si>
  <si>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</si>
  <si>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</si>
  <si>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</si>
  <si>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</si>
  <si>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</si>
  <si>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</si>
  <si>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</si>
  <si>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</si>
  <si>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</si>
  <si>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</si>
  <si>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</si>
  <si>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</si>
  <si>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</si>
  <si>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</si>
  <si>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</si>
  <si>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</si>
  <si>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</si>
  <si>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</si>
  <si>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</si>
  <si>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</si>
  <si>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</si>
  <si>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</si>
  <si>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</si>
  <si>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</si>
  <si>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</si>
  <si>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</si>
  <si>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</si>
  <si>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</si>
  <si>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</si>
  <si>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</si>
  <si>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</si>
  <si>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</si>
  <si>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</si>
  <si>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</si>
  <si>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</si>
  <si>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</si>
  <si>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</si>
  <si>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</si>
  <si>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</si>
  <si>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</si>
  <si>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</si>
  <si>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</si>
  <si>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</si>
  <si>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</si>
  <si>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</si>
  <si>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</si>
  <si>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</si>
  <si>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</si>
  <si>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</si>
  <si>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</si>
  <si>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</si>
  <si>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</si>
  <si>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</si>
  <si>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</si>
  <si>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</si>
  <si>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</si>
  <si>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</si>
  <si>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</si>
  <si>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</si>
  <si>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</si>
  <si>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</si>
  <si>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</si>
  <si>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</si>
  <si>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</si>
  <si>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</si>
  <si>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</si>
  <si>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</si>
  <si>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</si>
  <si>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</si>
  <si>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</si>
  <si>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</si>
  <si>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</si>
  <si>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</si>
  <si>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</si>
  <si>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</si>
  <si>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</si>
  <si>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</si>
  <si>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Распределение за отчётный период с учетом корректировок</t>
  </si>
  <si>
    <t>Оборот розничной торговли (тыс. рублей)</t>
  </si>
  <si>
    <t>Поголовье коров (голов)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</si>
  <si>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</si>
  <si>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</si>
  <si>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За январь</t>
  </si>
  <si>
    <t>За февраль</t>
  </si>
  <si>
    <t>28=27/26</t>
  </si>
  <si>
    <t>32=31/30</t>
  </si>
  <si>
    <t>36=35/34</t>
  </si>
  <si>
    <t>40=39/38</t>
  </si>
  <si>
    <t>Нарушен норматив формирования расходов на содержание органов местного самоуправления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</si>
  <si>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</si>
  <si>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Распределение за отчётный период с учетом корректировки и удержания</t>
  </si>
  <si>
    <t>Размер ежемесячного удержания субсидий в связи с исполнением показателей за 2015 год</t>
  </si>
  <si>
    <t>Оборот розничной торговли</t>
  </si>
  <si>
    <t>За март</t>
  </si>
  <si>
    <t>За апрель</t>
  </si>
  <si>
    <t>За май</t>
  </si>
  <si>
    <t>Авансирование</t>
  </si>
  <si>
    <t>Ранее предоставленные субсидии</t>
  </si>
  <si>
    <t>44=43/42</t>
  </si>
  <si>
    <t>Эффективность муниципального земельного контроля (единиц)</t>
  </si>
  <si>
    <t>49=48*46</t>
  </si>
  <si>
    <t>50=49-48</t>
  </si>
  <si>
    <t xml:space="preserve"> + / -
(20)=(2)*(19)/(36)</t>
  </si>
  <si>
    <t xml:space="preserve"> + / -
(17)=(2)*(16)/(36)</t>
  </si>
  <si>
    <t xml:space="preserve"> + / -
(14)=(2)*(13)/(36)</t>
  </si>
  <si>
    <t xml:space="preserve"> + / -
(11)=(2)*(10)/(36)</t>
  </si>
  <si>
    <t xml:space="preserve"> + / -
(8)=(2)*(7)/(36)</t>
  </si>
  <si>
    <t xml:space="preserve"> + / -
(5)=(2)*(4)/(36)</t>
  </si>
  <si>
    <t>Численность официально зарегистрированных безработных граждан (на конец периода)</t>
  </si>
  <si>
    <t>Поголовье коров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</si>
  <si>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</si>
  <si>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</si>
  <si>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 xml:space="preserve"> + / -
(23)=(2)*(22)/(36)</t>
  </si>
  <si>
    <t xml:space="preserve"> + / -
(26)=(2)*(25)/(36)</t>
  </si>
  <si>
    <t xml:space="preserve"> + / -
(29)=(2)*(28)/(36)</t>
  </si>
  <si>
    <t xml:space="preserve"> + / -
(32)=(2)*(31)/(36)</t>
  </si>
  <si>
    <t xml:space="preserve"> + / -
(35)=(2)*(31)/(36)</t>
  </si>
  <si>
    <t xml:space="preserve">Эффективность муниципального земельного контроля </t>
  </si>
  <si>
    <t>За 9 месяцев 2016 года</t>
  </si>
  <si>
    <t>Сельское поселение Сергиевск</t>
  </si>
  <si>
    <t>Факторный анализ влияния отдельных показателей на итоговое распределение за 9 месяцев 2016 года</t>
  </si>
  <si>
    <t>48=47/11мес.*9 мес.</t>
  </si>
  <si>
    <t xml:space="preserve">За июнь </t>
  </si>
  <si>
    <t xml:space="preserve">За июль </t>
  </si>
  <si>
    <t>За август</t>
  </si>
  <si>
    <t>Удержано субсидий за март-август 2016 года в связи с исполнением показателей за 2015 год</t>
  </si>
  <si>
    <t>61=49-{51+52+…+59+60}</t>
  </si>
  <si>
    <t>Корректировка распределения с учетом использования показателя 
"темп роста среднемесячной номинальной заработной платы" за август 2016 года</t>
  </si>
  <si>
    <t>65=63+64</t>
  </si>
  <si>
    <t>67=65-66</t>
  </si>
  <si>
    <t>+</t>
  </si>
  <si>
    <t>Распределение за отчётный период за вычетом предоставленных субсидий за январь-август 2016 года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</si>
</sst>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  <numFmt numFmtId="170" formatCode="0.00_ ;[Red]\-0.00\ "/>
  </numFmts>
  <fonts count="23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2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3" fontId="16" fillId="13" borderId="3" xfId="0" applyNumberFormat="1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 wrapText="1"/>
    </xf>
    <xf numFmtId="170" fontId="17" fillId="0" borderId="3" xfId="0" applyNumberFormat="1" applyFont="1" applyFill="1" applyBorder="1"/>
    <xf numFmtId="170" fontId="20" fillId="12" borderId="3" xfId="0" applyNumberFormat="1" applyFont="1" applyFill="1" applyBorder="1" applyAlignment="1">
      <alignment vertical="center"/>
    </xf>
    <xf numFmtId="170" fontId="17" fillId="0" borderId="3" xfId="0" applyNumberFormat="1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68" fontId="14" fillId="0" borderId="3" xfId="0" applyNumberFormat="1" applyFont="1" applyFill="1" applyBorder="1" applyAlignment="1">
      <alignment horizontal="center" vertical="center"/>
    </xf>
    <xf numFmtId="165" fontId="15" fillId="0" borderId="3" xfId="45" applyNumberFormat="1" applyFont="1" applyFill="1" applyBorder="1" applyAlignment="1">
      <alignment horizontal="center" vertical="top" wrapText="1"/>
    </xf>
    <xf numFmtId="0" fontId="3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7" fillId="19" borderId="6" xfId="0" applyFont="1" applyFill="1" applyBorder="1" applyAlignment="1">
      <alignment horizontal="center" vertical="center" wrapText="1"/>
    </xf>
    <xf numFmtId="0" fontId="17" fillId="19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HM369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0" width="10.33203125" style="1" bestFit="1" customWidth="1"/>
    <col min="11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6.6640625" style="1" bestFit="1" customWidth="1"/>
    <col min="16" max="16" width="13" style="1" bestFit="1" customWidth="1"/>
    <col min="17" max="17" width="5.109375" style="1" customWidth="1"/>
    <col min="18" max="18" width="11.6640625" style="1" bestFit="1" customWidth="1"/>
    <col min="19" max="19" width="13.33203125" style="1" customWidth="1"/>
    <col min="20" max="20" width="13" style="1" bestFit="1" customWidth="1"/>
    <col min="21" max="21" width="4.88671875" style="1" customWidth="1"/>
    <col min="22" max="23" width="10.44140625" style="1" bestFit="1" customWidth="1"/>
    <col min="24" max="24" width="13" style="1" bestFit="1" customWidth="1"/>
    <col min="25" max="25" width="4.6640625" style="1" customWidth="1"/>
    <col min="26" max="26" width="11" style="1" customWidth="1"/>
    <col min="27" max="27" width="12.33203125" style="1" customWidth="1"/>
    <col min="28" max="28" width="13.6640625" style="1" customWidth="1"/>
    <col min="29" max="29" width="6.109375" style="1" customWidth="1"/>
    <col min="30" max="30" width="11.6640625" style="1" bestFit="1" customWidth="1"/>
    <col min="31" max="31" width="13.33203125" style="1" customWidth="1"/>
    <col min="32" max="32" width="14.44140625" style="1" customWidth="1"/>
    <col min="33" max="33" width="5.5546875" style="1" customWidth="1"/>
    <col min="34" max="34" width="12.5546875" style="1" customWidth="1"/>
    <col min="35" max="35" width="12.33203125" style="1" customWidth="1"/>
    <col min="36" max="36" width="16.109375" style="1" customWidth="1"/>
    <col min="37" max="37" width="5.6640625" style="1" customWidth="1"/>
    <col min="38" max="38" width="11.6640625" style="1" customWidth="1"/>
    <col min="39" max="39" width="13.33203125" style="1" customWidth="1"/>
    <col min="40" max="40" width="13.5546875" style="1" customWidth="1"/>
    <col min="41" max="41" width="6.44140625" style="1" customWidth="1"/>
    <col min="42" max="42" width="11.21875" style="1" customWidth="1"/>
    <col min="43" max="43" width="10.5546875" style="1" customWidth="1"/>
    <col min="44" max="44" width="13.44140625" style="1" customWidth="1"/>
    <col min="45" max="45" width="6.44140625" style="1" customWidth="1"/>
    <col min="46" max="46" width="13" style="1" customWidth="1"/>
    <col min="47" max="47" width="11.6640625" style="1" customWidth="1"/>
    <col min="48" max="48" width="19.6640625" style="1" customWidth="1"/>
    <col min="49" max="49" width="13.5546875" style="1" customWidth="1"/>
    <col min="50" max="50" width="14.33203125" style="1" customWidth="1"/>
    <col min="51" max="55" width="11.6640625" style="1" bestFit="1" customWidth="1"/>
    <col min="56" max="59" width="13.109375" style="1" customWidth="1"/>
    <col min="60" max="60" width="12.44140625" style="1" customWidth="1"/>
    <col min="61" max="61" width="21.109375" style="1" customWidth="1"/>
    <col min="62" max="65" width="14.33203125" style="1" customWidth="1"/>
    <col min="66" max="66" width="14" style="1" customWidth="1"/>
    <col min="67" max="67" width="13.88671875" style="1" bestFit="1" customWidth="1"/>
    <col min="68" max="68" width="41.109375" style="1" bestFit="1" customWidth="1"/>
    <col min="69" max="69" width="23.6640625" style="1" customWidth="1"/>
    <col min="70" max="16384" width="9.109375" style="1"/>
  </cols>
  <sheetData>
    <row r="1" spans="1:83" ht="21.75" customHeight="1">
      <c r="A1" s="91" t="s">
        <v>372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83" ht="15.55">
      <c r="A2" s="77" t="s">
        <v>433</v>
      </c>
      <c r="BO2" s="80" t="s">
        <v>383</v>
      </c>
    </row>
    <row r="3" spans="1:83" ht="134.5" customHeight="1">
      <c r="A3" s="83" t="s">
        <v>15</v>
      </c>
      <c r="B3" s="92" t="s">
        <v>389</v>
      </c>
      <c r="C3" s="92"/>
      <c r="D3" s="92"/>
      <c r="E3" s="92"/>
      <c r="F3" s="92" t="s">
        <v>375</v>
      </c>
      <c r="G3" s="92"/>
      <c r="H3" s="92"/>
      <c r="I3" s="92"/>
      <c r="J3" s="92" t="s">
        <v>386</v>
      </c>
      <c r="K3" s="92"/>
      <c r="L3" s="92"/>
      <c r="M3" s="92"/>
      <c r="N3" s="92" t="s">
        <v>378</v>
      </c>
      <c r="O3" s="92"/>
      <c r="P3" s="92"/>
      <c r="Q3" s="92"/>
      <c r="R3" s="92" t="s">
        <v>374</v>
      </c>
      <c r="S3" s="92"/>
      <c r="T3" s="92"/>
      <c r="U3" s="92"/>
      <c r="V3" s="92" t="s">
        <v>373</v>
      </c>
      <c r="W3" s="92"/>
      <c r="X3" s="92"/>
      <c r="Y3" s="92"/>
      <c r="Z3" s="86" t="s">
        <v>393</v>
      </c>
      <c r="AA3" s="86"/>
      <c r="AB3" s="86"/>
      <c r="AC3" s="86"/>
      <c r="AD3" s="86" t="s">
        <v>394</v>
      </c>
      <c r="AE3" s="86"/>
      <c r="AF3" s="86"/>
      <c r="AG3" s="86"/>
      <c r="AH3" s="86" t="s">
        <v>395</v>
      </c>
      <c r="AI3" s="86"/>
      <c r="AJ3" s="86"/>
      <c r="AK3" s="86"/>
      <c r="AL3" s="86" t="s">
        <v>396</v>
      </c>
      <c r="AM3" s="86"/>
      <c r="AN3" s="86"/>
      <c r="AO3" s="86"/>
      <c r="AP3" s="86" t="s">
        <v>414</v>
      </c>
      <c r="AQ3" s="86"/>
      <c r="AR3" s="86"/>
      <c r="AS3" s="86"/>
      <c r="AT3" s="87" t="s">
        <v>390</v>
      </c>
      <c r="AU3" s="84" t="s">
        <v>371</v>
      </c>
      <c r="AV3" s="85" t="s">
        <v>376</v>
      </c>
      <c r="AW3" s="85" t="s">
        <v>377</v>
      </c>
      <c r="AX3" s="85" t="s">
        <v>368</v>
      </c>
      <c r="AY3" s="88" t="s">
        <v>412</v>
      </c>
      <c r="AZ3" s="89"/>
      <c r="BA3" s="89"/>
      <c r="BB3" s="89"/>
      <c r="BC3" s="89"/>
      <c r="BD3" s="89"/>
      <c r="BE3" s="89"/>
      <c r="BF3" s="89"/>
      <c r="BG3" s="90"/>
      <c r="BH3" s="83" t="s">
        <v>440</v>
      </c>
      <c r="BI3" s="85" t="s">
        <v>446</v>
      </c>
      <c r="BJ3" s="85" t="s">
        <v>403</v>
      </c>
      <c r="BK3" s="85" t="s">
        <v>404</v>
      </c>
      <c r="BL3" s="83" t="s">
        <v>442</v>
      </c>
      <c r="BM3" s="83" t="s">
        <v>392</v>
      </c>
      <c r="BN3" s="83" t="s">
        <v>406</v>
      </c>
      <c r="BO3" s="83" t="s">
        <v>405</v>
      </c>
    </row>
    <row r="4" spans="1:83" ht="36.299999999999997">
      <c r="A4" s="83"/>
      <c r="B4" s="64" t="s">
        <v>360</v>
      </c>
      <c r="C4" s="64" t="s">
        <v>361</v>
      </c>
      <c r="D4" s="65" t="s">
        <v>391</v>
      </c>
      <c r="E4" s="64" t="s">
        <v>16</v>
      </c>
      <c r="F4" s="64" t="s">
        <v>360</v>
      </c>
      <c r="G4" s="64" t="s">
        <v>361</v>
      </c>
      <c r="H4" s="65" t="s">
        <v>391</v>
      </c>
      <c r="I4" s="64" t="s">
        <v>16</v>
      </c>
      <c r="J4" s="64" t="s">
        <v>360</v>
      </c>
      <c r="K4" s="64" t="s">
        <v>361</v>
      </c>
      <c r="L4" s="65" t="s">
        <v>391</v>
      </c>
      <c r="M4" s="64" t="s">
        <v>16</v>
      </c>
      <c r="N4" s="64" t="s">
        <v>360</v>
      </c>
      <c r="O4" s="64" t="s">
        <v>361</v>
      </c>
      <c r="P4" s="65" t="s">
        <v>391</v>
      </c>
      <c r="Q4" s="64" t="s">
        <v>16</v>
      </c>
      <c r="R4" s="64" t="s">
        <v>360</v>
      </c>
      <c r="S4" s="64" t="s">
        <v>361</v>
      </c>
      <c r="T4" s="65" t="s">
        <v>391</v>
      </c>
      <c r="U4" s="64" t="s">
        <v>16</v>
      </c>
      <c r="V4" s="64" t="s">
        <v>360</v>
      </c>
      <c r="W4" s="64" t="s">
        <v>361</v>
      </c>
      <c r="X4" s="65" t="s">
        <v>391</v>
      </c>
      <c r="Y4" s="64" t="s">
        <v>16</v>
      </c>
      <c r="Z4" s="66" t="s">
        <v>360</v>
      </c>
      <c r="AA4" s="66" t="s">
        <v>361</v>
      </c>
      <c r="AB4" s="66" t="s">
        <v>391</v>
      </c>
      <c r="AC4" s="66" t="s">
        <v>16</v>
      </c>
      <c r="AD4" s="66" t="s">
        <v>360</v>
      </c>
      <c r="AE4" s="66" t="s">
        <v>361</v>
      </c>
      <c r="AF4" s="66" t="s">
        <v>391</v>
      </c>
      <c r="AG4" s="66" t="s">
        <v>16</v>
      </c>
      <c r="AH4" s="66" t="s">
        <v>360</v>
      </c>
      <c r="AI4" s="66" t="s">
        <v>361</v>
      </c>
      <c r="AJ4" s="66" t="s">
        <v>391</v>
      </c>
      <c r="AK4" s="66" t="s">
        <v>16</v>
      </c>
      <c r="AL4" s="66" t="s">
        <v>360</v>
      </c>
      <c r="AM4" s="66" t="s">
        <v>361</v>
      </c>
      <c r="AN4" s="66" t="s">
        <v>391</v>
      </c>
      <c r="AO4" s="66" t="s">
        <v>16</v>
      </c>
      <c r="AP4" s="74" t="s">
        <v>360</v>
      </c>
      <c r="AQ4" s="74" t="s">
        <v>361</v>
      </c>
      <c r="AR4" s="74" t="s">
        <v>391</v>
      </c>
      <c r="AS4" s="74" t="s">
        <v>16</v>
      </c>
      <c r="AT4" s="87"/>
      <c r="AU4" s="84"/>
      <c r="AV4" s="85"/>
      <c r="AW4" s="85"/>
      <c r="AX4" s="85"/>
      <c r="AY4" s="67" t="s">
        <v>397</v>
      </c>
      <c r="AZ4" s="67" t="s">
        <v>398</v>
      </c>
      <c r="BA4" s="73" t="s">
        <v>408</v>
      </c>
      <c r="BB4" s="73" t="s">
        <v>409</v>
      </c>
      <c r="BC4" s="73" t="s">
        <v>410</v>
      </c>
      <c r="BD4" s="73" t="s">
        <v>411</v>
      </c>
      <c r="BE4" s="78" t="s">
        <v>437</v>
      </c>
      <c r="BF4" s="78" t="s">
        <v>438</v>
      </c>
      <c r="BG4" s="78" t="s">
        <v>439</v>
      </c>
      <c r="BH4" s="83"/>
      <c r="BI4" s="85"/>
      <c r="BJ4" s="85"/>
      <c r="BK4" s="85"/>
      <c r="BL4" s="83"/>
      <c r="BM4" s="83"/>
      <c r="BN4" s="83"/>
      <c r="BO4" s="83"/>
    </row>
    <row r="5" spans="1:83" s="19" customForma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387</v>
      </c>
      <c r="U5" s="25">
        <v>21</v>
      </c>
      <c r="V5" s="25">
        <v>22</v>
      </c>
      <c r="W5" s="25">
        <v>23</v>
      </c>
      <c r="X5" s="25" t="s">
        <v>388</v>
      </c>
      <c r="Y5" s="25">
        <v>25</v>
      </c>
      <c r="Z5" s="25">
        <v>26</v>
      </c>
      <c r="AA5" s="25">
        <v>27</v>
      </c>
      <c r="AB5" s="25" t="s">
        <v>399</v>
      </c>
      <c r="AC5" s="25">
        <v>29</v>
      </c>
      <c r="AD5" s="25">
        <v>30</v>
      </c>
      <c r="AE5" s="25">
        <v>31</v>
      </c>
      <c r="AF5" s="25" t="s">
        <v>400</v>
      </c>
      <c r="AG5" s="25">
        <v>33</v>
      </c>
      <c r="AH5" s="25">
        <v>34</v>
      </c>
      <c r="AI5" s="25">
        <v>35</v>
      </c>
      <c r="AJ5" s="25" t="s">
        <v>401</v>
      </c>
      <c r="AK5" s="25">
        <v>37</v>
      </c>
      <c r="AL5" s="25">
        <v>38</v>
      </c>
      <c r="AM5" s="25">
        <v>39</v>
      </c>
      <c r="AN5" s="25" t="s">
        <v>402</v>
      </c>
      <c r="AO5" s="25">
        <v>41</v>
      </c>
      <c r="AP5" s="25">
        <v>42</v>
      </c>
      <c r="AQ5" s="25">
        <v>43</v>
      </c>
      <c r="AR5" s="25" t="s">
        <v>413</v>
      </c>
      <c r="AS5" s="25">
        <v>45</v>
      </c>
      <c r="AT5" s="25">
        <v>46</v>
      </c>
      <c r="AU5" s="25">
        <v>47</v>
      </c>
      <c r="AV5" s="25" t="s">
        <v>436</v>
      </c>
      <c r="AW5" s="25" t="s">
        <v>415</v>
      </c>
      <c r="AX5" s="25" t="s">
        <v>416</v>
      </c>
      <c r="AY5" s="25">
        <v>51</v>
      </c>
      <c r="AZ5" s="25">
        <v>52</v>
      </c>
      <c r="BA5" s="25">
        <v>53</v>
      </c>
      <c r="BB5" s="25">
        <v>54</v>
      </c>
      <c r="BC5" s="25">
        <v>55</v>
      </c>
      <c r="BD5" s="25">
        <v>56</v>
      </c>
      <c r="BE5" s="25">
        <v>57</v>
      </c>
      <c r="BF5" s="25">
        <v>58</v>
      </c>
      <c r="BG5" s="25">
        <v>59</v>
      </c>
      <c r="BH5" s="25">
        <v>60</v>
      </c>
      <c r="BI5" s="76" t="s">
        <v>441</v>
      </c>
      <c r="BJ5" s="25">
        <v>62</v>
      </c>
      <c r="BK5" s="25">
        <v>63</v>
      </c>
      <c r="BL5" s="25">
        <v>64</v>
      </c>
      <c r="BM5" s="25" t="s">
        <v>443</v>
      </c>
      <c r="BN5" s="25">
        <v>66</v>
      </c>
      <c r="BO5" s="25" t="s">
        <v>444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s="3" customFormat="1" ht="17.149999999999999" customHeight="1">
      <c r="A6" s="36" t="s">
        <v>4</v>
      </c>
      <c r="B6" s="34">
        <f>SUM(B7:B16)</f>
        <v>625239752</v>
      </c>
      <c r="C6" s="34">
        <f>SUM(C7:C16)</f>
        <v>607042194.89999986</v>
      </c>
      <c r="D6" s="6">
        <f>IF(C6/B6&gt;1.2,IF((C6/B6-1)*0.1+1.2&gt;1.3,1.3,(C6/B6-1.2)*0.1+1.2),C6/B6)</f>
        <v>0.97089507338298586</v>
      </c>
      <c r="E6" s="21"/>
      <c r="F6" s="37"/>
      <c r="G6" s="37"/>
      <c r="H6" s="6"/>
      <c r="I6" s="21"/>
      <c r="J6" s="34">
        <f>SUM(J7:J16)</f>
        <v>17825</v>
      </c>
      <c r="K6" s="34">
        <f>SUM(K7:K16)</f>
        <v>16351</v>
      </c>
      <c r="L6" s="6">
        <f>IF(J6/K6&gt;1.2,IF((J6/K6-1)*0.1+1.2&gt;1.3,1.3,(J6/K6-1.2)*0.1+1.2),J6/K6)</f>
        <v>1.0901473915968443</v>
      </c>
      <c r="M6" s="21"/>
      <c r="N6" s="34">
        <f>SUM(N7:N16)</f>
        <v>17155768.099999998</v>
      </c>
      <c r="O6" s="34">
        <f>SUM(O7:O16)</f>
        <v>15699555.900000002</v>
      </c>
      <c r="P6" s="6">
        <f>IF(O6/N6&gt;1.2,IF((O6/N6-1.2)*0.1+1.2&gt;1.3,1.3,(O6/N6-1.2)*0.1+1.2),O6/N6)</f>
        <v>0.91511821612930311</v>
      </c>
      <c r="Q6" s="21"/>
      <c r="R6" s="38"/>
      <c r="S6" s="38"/>
      <c r="T6" s="38"/>
      <c r="U6" s="21"/>
      <c r="V6" s="38"/>
      <c r="W6" s="39"/>
      <c r="X6" s="39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34">
        <f>SUM(AP7:AP16)</f>
        <v>49622.799999999988</v>
      </c>
      <c r="AQ6" s="34">
        <f>SUM(AQ7:AQ16)</f>
        <v>24689</v>
      </c>
      <c r="AR6" s="6">
        <f>IF(AQ6/AP6&gt;1.2,IF((AQ6/AP6-1.2)*0.1+1.2&gt;1.3,1.3,(AQ6/AP6-1.2)*0.1+1.2),AQ6/AP6)</f>
        <v>0.49753339190855828</v>
      </c>
      <c r="AS6" s="21"/>
      <c r="AT6" s="22"/>
      <c r="AU6" s="20">
        <f>SUM(AU7:AU16)</f>
        <v>2135067</v>
      </c>
      <c r="AV6" s="34">
        <f>SUM(AV7:AV16)</f>
        <v>1746873</v>
      </c>
      <c r="AW6" s="34">
        <f>SUM(AW7:AW16)</f>
        <v>1522230.1999999997</v>
      </c>
      <c r="AX6" s="34">
        <f>SUM(AX7:AX16)</f>
        <v>-224642.80000000005</v>
      </c>
      <c r="AY6" s="34">
        <f t="shared" ref="AY6:BL6" si="0">SUM(AY7:AY16)</f>
        <v>180926.4</v>
      </c>
      <c r="AZ6" s="34">
        <f t="shared" si="0"/>
        <v>176276.1</v>
      </c>
      <c r="BA6" s="34">
        <f t="shared" si="0"/>
        <v>135492.80000000002</v>
      </c>
      <c r="BB6" s="34">
        <f t="shared" si="0"/>
        <v>170377.2</v>
      </c>
      <c r="BC6" s="34">
        <f t="shared" si="0"/>
        <v>190839.3</v>
      </c>
      <c r="BD6" s="34">
        <f t="shared" si="0"/>
        <v>36588</v>
      </c>
      <c r="BE6" s="34">
        <f t="shared" si="0"/>
        <v>173544.3</v>
      </c>
      <c r="BF6" s="34">
        <f t="shared" si="0"/>
        <v>41892.100000000006</v>
      </c>
      <c r="BG6" s="34">
        <f t="shared" si="0"/>
        <v>185072.59999999998</v>
      </c>
      <c r="BH6" s="34">
        <f t="shared" si="0"/>
        <v>41732.5</v>
      </c>
      <c r="BI6" s="34">
        <f>SUM(BI7:BI16)</f>
        <v>189488.9</v>
      </c>
      <c r="BJ6" s="34"/>
      <c r="BK6" s="34">
        <f t="shared" si="0"/>
        <v>194320.3</v>
      </c>
      <c r="BL6" s="34">
        <f t="shared" si="0"/>
        <v>3546.6000000000008</v>
      </c>
      <c r="BM6" s="34">
        <f>SUM(BM7:BM16)</f>
        <v>197866.90000000002</v>
      </c>
      <c r="BN6" s="34">
        <f>SUM(BN7:BN16)</f>
        <v>0</v>
      </c>
      <c r="BO6" s="34">
        <f>SUM(BO7:BO16)</f>
        <v>197866.90000000002</v>
      </c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s="2" customFormat="1" ht="17.149999999999999" customHeight="1">
      <c r="A7" s="12" t="s">
        <v>5</v>
      </c>
      <c r="B7" s="35">
        <v>195182686</v>
      </c>
      <c r="C7" s="35">
        <v>189931125</v>
      </c>
      <c r="D7" s="4">
        <f>IF(E7=0,0,IF(B7=0,1,IF(C7&lt;0,0,IF(C7/B7&gt;1.2,IF((C7/B7-1.2)*0.1+1.2&gt;1.3,1.3,(C7/B7-1.2)*0.1+1.2),C7/B7))))</f>
        <v>0.97309412475243839</v>
      </c>
      <c r="E7" s="11">
        <v>15</v>
      </c>
      <c r="F7" s="59" t="s">
        <v>385</v>
      </c>
      <c r="G7" s="59" t="s">
        <v>385</v>
      </c>
      <c r="H7" s="59" t="s">
        <v>385</v>
      </c>
      <c r="I7" s="59" t="s">
        <v>385</v>
      </c>
      <c r="J7" s="45">
        <v>5000</v>
      </c>
      <c r="K7" s="45">
        <v>4703</v>
      </c>
      <c r="L7" s="4">
        <f>IF(M7=0,0,IF(J7=0,1,IF(K7&lt;0,0,IF(J7/K7&gt;1.2,IF((J7/K7-1.2)*0.1+1.2&gt;1.3,1.3,(J7/K7-1.2)*0.1+1.2),J7/K7))))</f>
        <v>1.06315118009781</v>
      </c>
      <c r="M7" s="11">
        <v>5</v>
      </c>
      <c r="N7" s="35">
        <v>9649254.0999999996</v>
      </c>
      <c r="O7" s="35">
        <v>8998615.3000000007</v>
      </c>
      <c r="P7" s="4">
        <f>IF(Q7=0,0,IF(N7=0,1,IF(O7&lt;0,0,IF(O7/N7&gt;1.2,IF((O7/N7-1.2)*0.1+1.2&gt;1.3,1.3,(O7/N7-1.2)*0.1+1.2),O7/N7))))</f>
        <v>0.93257107821422192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5" t="s">
        <v>385</v>
      </c>
      <c r="AA7" s="5" t="s">
        <v>385</v>
      </c>
      <c r="AB7" s="5" t="s">
        <v>385</v>
      </c>
      <c r="AC7" s="5" t="s">
        <v>385</v>
      </c>
      <c r="AD7" s="5" t="s">
        <v>362</v>
      </c>
      <c r="AE7" s="5" t="s">
        <v>362</v>
      </c>
      <c r="AF7" s="5" t="s">
        <v>362</v>
      </c>
      <c r="AG7" s="5" t="s">
        <v>362</v>
      </c>
      <c r="AH7" s="5" t="s">
        <v>362</v>
      </c>
      <c r="AI7" s="5" t="s">
        <v>362</v>
      </c>
      <c r="AJ7" s="5" t="s">
        <v>362</v>
      </c>
      <c r="AK7" s="5" t="s">
        <v>362</v>
      </c>
      <c r="AL7" s="5" t="s">
        <v>362</v>
      </c>
      <c r="AM7" s="5" t="s">
        <v>362</v>
      </c>
      <c r="AN7" s="5" t="s">
        <v>362</v>
      </c>
      <c r="AO7" s="5" t="s">
        <v>362</v>
      </c>
      <c r="AP7" s="59">
        <v>4430.6000000000004</v>
      </c>
      <c r="AQ7" s="5">
        <v>661</v>
      </c>
      <c r="AR7" s="4">
        <f>IF(AS7=0,0,IF(AP7=0,1,IF(AQ7&lt;0,0,IF(AQ7/AP7&gt;1.2,IF((AQ7/AP7-1.2)*0.1+1.2&gt;1.3,1.3,(AQ7/AP7-1.2)*0.1+1.2),AQ7/AP7))))</f>
        <v>0.14918972599647903</v>
      </c>
      <c r="AS7" s="5">
        <v>15</v>
      </c>
      <c r="AT7" s="44">
        <f>(D7*E7+L7*M7+P7*Q7+AR7*AS7)/(E7+M7+Q7+AS7)</f>
        <v>0.74184427683649545</v>
      </c>
      <c r="AU7" s="45">
        <v>501679</v>
      </c>
      <c r="AV7" s="35">
        <f>AU7/11*9</f>
        <v>410464.63636363635</v>
      </c>
      <c r="AW7" s="35">
        <f>ROUND(AT7*AV7,1)</f>
        <v>304500.8</v>
      </c>
      <c r="AX7" s="35">
        <f>AW7-AV7</f>
        <v>-105963.83636363636</v>
      </c>
      <c r="AY7" s="35">
        <v>39456.5</v>
      </c>
      <c r="AZ7" s="35">
        <v>43964.100000000006</v>
      </c>
      <c r="BA7" s="35">
        <v>28498.2</v>
      </c>
      <c r="BB7" s="35">
        <v>47452.799999999996</v>
      </c>
      <c r="BC7" s="35">
        <v>50043.8</v>
      </c>
      <c r="BD7" s="35"/>
      <c r="BE7" s="35">
        <v>38405.1</v>
      </c>
      <c r="BF7" s="35">
        <v>1854.0999999999985</v>
      </c>
      <c r="BG7" s="35">
        <v>43310.3</v>
      </c>
      <c r="BH7" s="35">
        <v>16347.3</v>
      </c>
      <c r="BI7" s="35">
        <f>ROUND(AW7-SUM(AY7:BH7),1)</f>
        <v>-4831.3999999999996</v>
      </c>
      <c r="BJ7" s="35"/>
      <c r="BK7" s="35">
        <f>IF(OR(BI7&lt;0,BJ7="+"),0,BI7)</f>
        <v>0</v>
      </c>
      <c r="BL7" s="35">
        <v>937.9</v>
      </c>
      <c r="BM7" s="35">
        <f>BK7+BL7</f>
        <v>937.9</v>
      </c>
      <c r="BN7" s="35"/>
      <c r="BO7" s="35">
        <f>IF((BM7-BN7)&gt;0,ROUND(BM7-BN7,1),0)</f>
        <v>937.9</v>
      </c>
      <c r="BP7" s="79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s="2" customFormat="1" ht="17.149999999999999" customHeight="1">
      <c r="A8" s="12" t="s">
        <v>6</v>
      </c>
      <c r="B8" s="35">
        <v>297235667</v>
      </c>
      <c r="C8" s="35">
        <v>283246359</v>
      </c>
      <c r="D8" s="4">
        <f t="shared" ref="D8:D44" si="1">IF(E8=0,0,IF(B8=0,1,IF(C8&lt;0,0,IF(C8/B8&gt;1.2,IF((C8/B8-1.2)*0.1+1.2&gt;1.3,1.3,(C8/B8-1.2)*0.1+1.2),C8/B8))))</f>
        <v>0.95293529830657908</v>
      </c>
      <c r="E8" s="11">
        <v>15</v>
      </c>
      <c r="F8" s="59" t="s">
        <v>385</v>
      </c>
      <c r="G8" s="59" t="s">
        <v>385</v>
      </c>
      <c r="H8" s="59" t="s">
        <v>385</v>
      </c>
      <c r="I8" s="59" t="s">
        <v>385</v>
      </c>
      <c r="J8" s="45">
        <v>9000</v>
      </c>
      <c r="K8" s="45">
        <v>8013</v>
      </c>
      <c r="L8" s="4">
        <f t="shared" ref="L8:L44" si="2">IF(M8=0,0,IF(J8=0,1,IF(K8&lt;0,0,IF(J8/K8&gt;1.2,IF((J8/K8-1.2)*0.1+1.2&gt;1.3,1.3,(J8/K8-1.2)*0.1+1.2),J8/K8))))</f>
        <v>1.1231748408835642</v>
      </c>
      <c r="M8" s="11">
        <v>15</v>
      </c>
      <c r="N8" s="35">
        <v>4623983.5</v>
      </c>
      <c r="O8" s="35">
        <v>3975262.2</v>
      </c>
      <c r="P8" s="4">
        <f t="shared" ref="P8:P44" si="3">IF(Q8=0,0,IF(N8=0,1,IF(O8&lt;0,0,IF(O8/N8&gt;1.2,IF((O8/N8-1.2)*0.1+1.2&gt;1.3,1.3,(O8/N8-1.2)*0.1+1.2),O8/N8))))</f>
        <v>0.85970510059129757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5" t="s">
        <v>385</v>
      </c>
      <c r="AA8" s="5" t="s">
        <v>385</v>
      </c>
      <c r="AB8" s="5" t="s">
        <v>385</v>
      </c>
      <c r="AC8" s="5" t="s">
        <v>385</v>
      </c>
      <c r="AD8" s="5" t="s">
        <v>362</v>
      </c>
      <c r="AE8" s="5" t="s">
        <v>362</v>
      </c>
      <c r="AF8" s="5" t="s">
        <v>362</v>
      </c>
      <c r="AG8" s="5" t="s">
        <v>362</v>
      </c>
      <c r="AH8" s="5" t="s">
        <v>362</v>
      </c>
      <c r="AI8" s="5" t="s">
        <v>362</v>
      </c>
      <c r="AJ8" s="5" t="s">
        <v>362</v>
      </c>
      <c r="AK8" s="5" t="s">
        <v>362</v>
      </c>
      <c r="AL8" s="5" t="s">
        <v>362</v>
      </c>
      <c r="AM8" s="5" t="s">
        <v>362</v>
      </c>
      <c r="AN8" s="5" t="s">
        <v>362</v>
      </c>
      <c r="AO8" s="5" t="s">
        <v>362</v>
      </c>
      <c r="AP8" s="59">
        <v>9747.4</v>
      </c>
      <c r="AQ8" s="5">
        <v>10200</v>
      </c>
      <c r="AR8" s="4">
        <f t="shared" ref="AR8:AR16" si="4">IF(AS8=0,0,IF(AP8=0,1,IF(AQ8&lt;0,0,IF(AQ8/AP8&gt;1.2,IF((AQ8/AP8-1.2)*0.1+1.2&gt;1.3,1.3,(AQ8/AP8-1.2)*0.1+1.2),AQ8/AP8))))</f>
        <v>1.0464328949258264</v>
      </c>
      <c r="AS8" s="5">
        <v>15</v>
      </c>
      <c r="AT8" s="44">
        <f t="shared" ref="AT8:AT16" si="5">(D8*E8+L8*M8+P8*Q8+AR8*AS8)/(E8+M8+Q8+AS8)</f>
        <v>0.98511150036254591</v>
      </c>
      <c r="AU8" s="45">
        <v>503289</v>
      </c>
      <c r="AV8" s="35">
        <f t="shared" ref="AV8:AV16" si="6">AU8/11*9</f>
        <v>411781.90909090912</v>
      </c>
      <c r="AW8" s="35">
        <f t="shared" ref="AW8:AW16" si="7">ROUND(AT8*AV8,1)</f>
        <v>405651.1</v>
      </c>
      <c r="AX8" s="35">
        <f t="shared" ref="AX8:AX44" si="8">AW8-AV8</f>
        <v>-6130.8090909091407</v>
      </c>
      <c r="AY8" s="35">
        <v>40018.699999999997</v>
      </c>
      <c r="AZ8" s="35">
        <v>38100</v>
      </c>
      <c r="BA8" s="35">
        <v>25180</v>
      </c>
      <c r="BB8" s="35">
        <v>36071.799999999996</v>
      </c>
      <c r="BC8" s="35">
        <v>41733.5</v>
      </c>
      <c r="BD8" s="35">
        <v>36588</v>
      </c>
      <c r="BE8" s="35">
        <v>34703.9</v>
      </c>
      <c r="BF8" s="35">
        <v>15800.100000000002</v>
      </c>
      <c r="BG8" s="35">
        <v>42655.799999999996</v>
      </c>
      <c r="BH8" s="35"/>
      <c r="BI8" s="35">
        <f t="shared" ref="BI8:BI44" si="9">ROUND(AW8-SUM(AY8:BH8),1)</f>
        <v>94799.3</v>
      </c>
      <c r="BJ8" s="35"/>
      <c r="BK8" s="35">
        <f t="shared" ref="BK8:BK16" si="10">IF(OR(BI8&lt;0,BJ8="+"),0,BI8)</f>
        <v>94799.3</v>
      </c>
      <c r="BL8" s="35">
        <v>1089.5999999999999</v>
      </c>
      <c r="BM8" s="35">
        <f t="shared" ref="BM8:BM44" si="11">BK8+BL8</f>
        <v>95888.900000000009</v>
      </c>
      <c r="BN8" s="35"/>
      <c r="BO8" s="35">
        <f t="shared" ref="BO8:BO44" si="12">IF((BM8-BN8)&gt;0,ROUND(BM8-BN8,1),0)</f>
        <v>95888.9</v>
      </c>
      <c r="BP8" s="79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s="2" customFormat="1" ht="17.149999999999999" customHeight="1">
      <c r="A9" s="12" t="s">
        <v>7</v>
      </c>
      <c r="B9" s="35">
        <v>32751059</v>
      </c>
      <c r="C9" s="35">
        <v>34963475.399999999</v>
      </c>
      <c r="D9" s="4">
        <f t="shared" si="1"/>
        <v>1.0675525148667711</v>
      </c>
      <c r="E9" s="11">
        <v>15</v>
      </c>
      <c r="F9" s="59" t="s">
        <v>385</v>
      </c>
      <c r="G9" s="59" t="s">
        <v>385</v>
      </c>
      <c r="H9" s="59" t="s">
        <v>385</v>
      </c>
      <c r="I9" s="59" t="s">
        <v>385</v>
      </c>
      <c r="J9" s="45">
        <v>725</v>
      </c>
      <c r="K9" s="45">
        <v>710</v>
      </c>
      <c r="L9" s="4">
        <f t="shared" si="2"/>
        <v>1.0211267605633803</v>
      </c>
      <c r="M9" s="11">
        <v>5</v>
      </c>
      <c r="N9" s="35">
        <v>872939.3</v>
      </c>
      <c r="O9" s="35">
        <v>826770.9</v>
      </c>
      <c r="P9" s="4">
        <f t="shared" si="3"/>
        <v>0.94711155747026166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5" t="s">
        <v>385</v>
      </c>
      <c r="AA9" s="5" t="s">
        <v>385</v>
      </c>
      <c r="AB9" s="5" t="s">
        <v>385</v>
      </c>
      <c r="AC9" s="5" t="s">
        <v>385</v>
      </c>
      <c r="AD9" s="5" t="s">
        <v>362</v>
      </c>
      <c r="AE9" s="5" t="s">
        <v>362</v>
      </c>
      <c r="AF9" s="5" t="s">
        <v>362</v>
      </c>
      <c r="AG9" s="5" t="s">
        <v>362</v>
      </c>
      <c r="AH9" s="5" t="s">
        <v>362</v>
      </c>
      <c r="AI9" s="5" t="s">
        <v>362</v>
      </c>
      <c r="AJ9" s="5" t="s">
        <v>362</v>
      </c>
      <c r="AK9" s="5" t="s">
        <v>362</v>
      </c>
      <c r="AL9" s="5" t="s">
        <v>362</v>
      </c>
      <c r="AM9" s="5" t="s">
        <v>362</v>
      </c>
      <c r="AN9" s="5" t="s">
        <v>362</v>
      </c>
      <c r="AO9" s="5" t="s">
        <v>362</v>
      </c>
      <c r="AP9" s="59">
        <v>4430.6000000000004</v>
      </c>
      <c r="AQ9" s="5">
        <v>4888</v>
      </c>
      <c r="AR9" s="4">
        <f t="shared" si="4"/>
        <v>1.1032365819527827</v>
      </c>
      <c r="AS9" s="5">
        <v>15</v>
      </c>
      <c r="AT9" s="44">
        <f t="shared" si="5"/>
        <v>1.0292672982639171</v>
      </c>
      <c r="AU9" s="45">
        <v>303620</v>
      </c>
      <c r="AV9" s="35">
        <f t="shared" si="6"/>
        <v>248416.36363636362</v>
      </c>
      <c r="AW9" s="35">
        <f t="shared" si="7"/>
        <v>255686.8</v>
      </c>
      <c r="AX9" s="35">
        <f t="shared" si="8"/>
        <v>7270.4363636363705</v>
      </c>
      <c r="AY9" s="35">
        <v>25200.400000000001</v>
      </c>
      <c r="AZ9" s="35">
        <v>25335.5</v>
      </c>
      <c r="BA9" s="35">
        <v>15787</v>
      </c>
      <c r="BB9" s="35">
        <v>24769.8</v>
      </c>
      <c r="BC9" s="35">
        <v>26111.5</v>
      </c>
      <c r="BD9" s="35"/>
      <c r="BE9" s="35">
        <v>32421.599999999999</v>
      </c>
      <c r="BF9" s="35">
        <v>12112.7</v>
      </c>
      <c r="BG9" s="35">
        <v>24745.199999999997</v>
      </c>
      <c r="BH9" s="35">
        <v>11032.7</v>
      </c>
      <c r="BI9" s="35">
        <f t="shared" si="9"/>
        <v>58170.400000000001</v>
      </c>
      <c r="BJ9" s="35"/>
      <c r="BK9" s="35">
        <f t="shared" si="10"/>
        <v>58170.400000000001</v>
      </c>
      <c r="BL9" s="35">
        <v>613.70000000000005</v>
      </c>
      <c r="BM9" s="35">
        <f t="shared" si="11"/>
        <v>58784.1</v>
      </c>
      <c r="BN9" s="35"/>
      <c r="BO9" s="35">
        <f t="shared" si="12"/>
        <v>58784.1</v>
      </c>
      <c r="BP9" s="79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s="2" customFormat="1" ht="17.149999999999999" customHeight="1">
      <c r="A10" s="12" t="s">
        <v>8</v>
      </c>
      <c r="B10" s="35">
        <v>44023362</v>
      </c>
      <c r="C10" s="35">
        <v>42182977</v>
      </c>
      <c r="D10" s="4">
        <f t="shared" si="1"/>
        <v>0.95819526459610238</v>
      </c>
      <c r="E10" s="11">
        <v>15</v>
      </c>
      <c r="F10" s="59" t="s">
        <v>385</v>
      </c>
      <c r="G10" s="59" t="s">
        <v>385</v>
      </c>
      <c r="H10" s="59" t="s">
        <v>385</v>
      </c>
      <c r="I10" s="59" t="s">
        <v>385</v>
      </c>
      <c r="J10" s="45">
        <v>520</v>
      </c>
      <c r="K10" s="45">
        <v>481</v>
      </c>
      <c r="L10" s="4">
        <f t="shared" si="2"/>
        <v>1.0810810810810811</v>
      </c>
      <c r="M10" s="11">
        <v>10</v>
      </c>
      <c r="N10" s="35">
        <v>796213.4</v>
      </c>
      <c r="O10" s="35">
        <v>782763.3</v>
      </c>
      <c r="P10" s="4">
        <f t="shared" si="3"/>
        <v>0.98310741818713432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5" t="s">
        <v>385</v>
      </c>
      <c r="AA10" s="5" t="s">
        <v>385</v>
      </c>
      <c r="AB10" s="5" t="s">
        <v>385</v>
      </c>
      <c r="AC10" s="5" t="s">
        <v>385</v>
      </c>
      <c r="AD10" s="5" t="s">
        <v>362</v>
      </c>
      <c r="AE10" s="5" t="s">
        <v>362</v>
      </c>
      <c r="AF10" s="5" t="s">
        <v>362</v>
      </c>
      <c r="AG10" s="5" t="s">
        <v>362</v>
      </c>
      <c r="AH10" s="5" t="s">
        <v>362</v>
      </c>
      <c r="AI10" s="5" t="s">
        <v>362</v>
      </c>
      <c r="AJ10" s="5" t="s">
        <v>362</v>
      </c>
      <c r="AK10" s="5" t="s">
        <v>362</v>
      </c>
      <c r="AL10" s="5" t="s">
        <v>362</v>
      </c>
      <c r="AM10" s="5" t="s">
        <v>362</v>
      </c>
      <c r="AN10" s="5" t="s">
        <v>362</v>
      </c>
      <c r="AO10" s="5" t="s">
        <v>362</v>
      </c>
      <c r="AP10" s="59">
        <v>4430.6000000000004</v>
      </c>
      <c r="AQ10" s="5">
        <v>1846</v>
      </c>
      <c r="AR10" s="4">
        <f t="shared" si="4"/>
        <v>0.41664785807791266</v>
      </c>
      <c r="AS10" s="5">
        <v>15</v>
      </c>
      <c r="AT10" s="44">
        <f t="shared" si="5"/>
        <v>0.85159343357772876</v>
      </c>
      <c r="AU10" s="45">
        <v>158950</v>
      </c>
      <c r="AV10" s="35">
        <f t="shared" si="6"/>
        <v>130050</v>
      </c>
      <c r="AW10" s="35">
        <f t="shared" si="7"/>
        <v>110749.7</v>
      </c>
      <c r="AX10" s="35">
        <f t="shared" si="8"/>
        <v>-19300.300000000003</v>
      </c>
      <c r="AY10" s="35">
        <v>15166.6</v>
      </c>
      <c r="AZ10" s="35">
        <v>14031.2</v>
      </c>
      <c r="BA10" s="35">
        <v>13256.7</v>
      </c>
      <c r="BB10" s="35">
        <v>10494.4</v>
      </c>
      <c r="BC10" s="35">
        <v>13205.3</v>
      </c>
      <c r="BD10" s="35"/>
      <c r="BE10" s="35">
        <v>15065.3</v>
      </c>
      <c r="BF10" s="35">
        <v>4470.7000000000007</v>
      </c>
      <c r="BG10" s="35">
        <v>14309.9</v>
      </c>
      <c r="BH10" s="35"/>
      <c r="BI10" s="35">
        <f t="shared" si="9"/>
        <v>10749.6</v>
      </c>
      <c r="BJ10" s="35"/>
      <c r="BK10" s="35">
        <f t="shared" si="10"/>
        <v>10749.6</v>
      </c>
      <c r="BL10" s="35">
        <v>450.3</v>
      </c>
      <c r="BM10" s="35">
        <f t="shared" si="11"/>
        <v>11199.9</v>
      </c>
      <c r="BN10" s="35"/>
      <c r="BO10" s="35">
        <f t="shared" si="12"/>
        <v>11199.9</v>
      </c>
      <c r="BP10" s="79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s="2" customFormat="1" ht="17.149999999999999" customHeight="1">
      <c r="A11" s="12" t="s">
        <v>9</v>
      </c>
      <c r="B11" s="35">
        <v>8353244</v>
      </c>
      <c r="C11" s="35">
        <v>8533181.0999999996</v>
      </c>
      <c r="D11" s="4">
        <f t="shared" si="1"/>
        <v>1.021540984556419</v>
      </c>
      <c r="E11" s="11">
        <v>15</v>
      </c>
      <c r="F11" s="59" t="s">
        <v>385</v>
      </c>
      <c r="G11" s="59" t="s">
        <v>385</v>
      </c>
      <c r="H11" s="59" t="s">
        <v>385</v>
      </c>
      <c r="I11" s="59" t="s">
        <v>385</v>
      </c>
      <c r="J11" s="45">
        <v>400</v>
      </c>
      <c r="K11" s="45">
        <v>374</v>
      </c>
      <c r="L11" s="4">
        <f t="shared" si="2"/>
        <v>1.0695187165775402</v>
      </c>
      <c r="M11" s="11">
        <v>10</v>
      </c>
      <c r="N11" s="35">
        <v>243418.5</v>
      </c>
      <c r="O11" s="35">
        <v>224084.5</v>
      </c>
      <c r="P11" s="4">
        <f t="shared" si="3"/>
        <v>0.92057300492772731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5" t="s">
        <v>385</v>
      </c>
      <c r="AA11" s="5" t="s">
        <v>385</v>
      </c>
      <c r="AB11" s="5" t="s">
        <v>385</v>
      </c>
      <c r="AC11" s="5" t="s">
        <v>385</v>
      </c>
      <c r="AD11" s="5" t="s">
        <v>362</v>
      </c>
      <c r="AE11" s="5" t="s">
        <v>362</v>
      </c>
      <c r="AF11" s="5" t="s">
        <v>362</v>
      </c>
      <c r="AG11" s="5" t="s">
        <v>362</v>
      </c>
      <c r="AH11" s="5" t="s">
        <v>362</v>
      </c>
      <c r="AI11" s="5" t="s">
        <v>362</v>
      </c>
      <c r="AJ11" s="5" t="s">
        <v>362</v>
      </c>
      <c r="AK11" s="5" t="s">
        <v>362</v>
      </c>
      <c r="AL11" s="5" t="s">
        <v>362</v>
      </c>
      <c r="AM11" s="5" t="s">
        <v>362</v>
      </c>
      <c r="AN11" s="5" t="s">
        <v>362</v>
      </c>
      <c r="AO11" s="5" t="s">
        <v>362</v>
      </c>
      <c r="AP11" s="59">
        <v>4430.6000000000004</v>
      </c>
      <c r="AQ11" s="5">
        <v>1727</v>
      </c>
      <c r="AR11" s="4">
        <f t="shared" si="4"/>
        <v>0.38978919333724549</v>
      </c>
      <c r="AS11" s="5">
        <v>15</v>
      </c>
      <c r="AT11" s="44">
        <f t="shared" si="5"/>
        <v>0.83794333221224859</v>
      </c>
      <c r="AU11" s="45">
        <v>147978</v>
      </c>
      <c r="AV11" s="35">
        <f t="shared" si="6"/>
        <v>121072.90909090909</v>
      </c>
      <c r="AW11" s="35">
        <f t="shared" si="7"/>
        <v>101452.2</v>
      </c>
      <c r="AX11" s="35">
        <f t="shared" si="8"/>
        <v>-19620.709090909091</v>
      </c>
      <c r="AY11" s="35">
        <v>14715.4</v>
      </c>
      <c r="AZ11" s="35">
        <v>13884.4</v>
      </c>
      <c r="BA11" s="35">
        <v>13148.4</v>
      </c>
      <c r="BB11" s="35">
        <v>11831.199999999999</v>
      </c>
      <c r="BC11" s="35">
        <v>12757</v>
      </c>
      <c r="BD11" s="35"/>
      <c r="BE11" s="35">
        <v>14708.5</v>
      </c>
      <c r="BF11" s="35">
        <v>3106.8000000000011</v>
      </c>
      <c r="BG11" s="35">
        <v>12243.2</v>
      </c>
      <c r="BH11" s="35"/>
      <c r="BI11" s="35">
        <f t="shared" si="9"/>
        <v>5057.3</v>
      </c>
      <c r="BJ11" s="35"/>
      <c r="BK11" s="35">
        <f t="shared" si="10"/>
        <v>5057.3</v>
      </c>
      <c r="BL11" s="35">
        <v>320.89999999999998</v>
      </c>
      <c r="BM11" s="35">
        <f t="shared" si="11"/>
        <v>5378.2</v>
      </c>
      <c r="BN11" s="35"/>
      <c r="BO11" s="35">
        <f t="shared" si="12"/>
        <v>5378.2</v>
      </c>
      <c r="BP11" s="79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s="2" customFormat="1" ht="17.149999999999999" customHeight="1">
      <c r="A12" s="12" t="s">
        <v>10</v>
      </c>
      <c r="B12" s="35">
        <v>16049653</v>
      </c>
      <c r="C12" s="35">
        <v>15829624.800000001</v>
      </c>
      <c r="D12" s="4">
        <f t="shared" si="1"/>
        <v>0.98629078148916993</v>
      </c>
      <c r="E12" s="11">
        <v>15</v>
      </c>
      <c r="F12" s="59" t="s">
        <v>385</v>
      </c>
      <c r="G12" s="59" t="s">
        <v>385</v>
      </c>
      <c r="H12" s="59" t="s">
        <v>385</v>
      </c>
      <c r="I12" s="59" t="s">
        <v>385</v>
      </c>
      <c r="J12" s="45">
        <v>330</v>
      </c>
      <c r="K12" s="45">
        <v>301</v>
      </c>
      <c r="L12" s="4">
        <f t="shared" si="2"/>
        <v>1.0963455149501662</v>
      </c>
      <c r="M12" s="11">
        <v>15</v>
      </c>
      <c r="N12" s="35">
        <v>267713.3</v>
      </c>
      <c r="O12" s="35">
        <v>261908.9</v>
      </c>
      <c r="P12" s="4">
        <f t="shared" si="3"/>
        <v>0.97831859679739486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5" t="s">
        <v>385</v>
      </c>
      <c r="AA12" s="5" t="s">
        <v>385</v>
      </c>
      <c r="AB12" s="5" t="s">
        <v>385</v>
      </c>
      <c r="AC12" s="5" t="s">
        <v>385</v>
      </c>
      <c r="AD12" s="5" t="s">
        <v>362</v>
      </c>
      <c r="AE12" s="5" t="s">
        <v>362</v>
      </c>
      <c r="AF12" s="5" t="s">
        <v>362</v>
      </c>
      <c r="AG12" s="5" t="s">
        <v>362</v>
      </c>
      <c r="AH12" s="5" t="s">
        <v>362</v>
      </c>
      <c r="AI12" s="5" t="s">
        <v>362</v>
      </c>
      <c r="AJ12" s="5" t="s">
        <v>362</v>
      </c>
      <c r="AK12" s="5" t="s">
        <v>362</v>
      </c>
      <c r="AL12" s="5" t="s">
        <v>362</v>
      </c>
      <c r="AM12" s="5" t="s">
        <v>362</v>
      </c>
      <c r="AN12" s="5" t="s">
        <v>362</v>
      </c>
      <c r="AO12" s="5" t="s">
        <v>362</v>
      </c>
      <c r="AP12" s="59">
        <v>4430.6000000000004</v>
      </c>
      <c r="AQ12" s="5">
        <v>344</v>
      </c>
      <c r="AR12" s="4">
        <f t="shared" si="4"/>
        <v>7.7641854376382421E-2</v>
      </c>
      <c r="AS12" s="5">
        <v>15</v>
      </c>
      <c r="AT12" s="44">
        <f t="shared" si="5"/>
        <v>0.79954683381821046</v>
      </c>
      <c r="AU12" s="45">
        <v>87371</v>
      </c>
      <c r="AV12" s="35">
        <f t="shared" si="6"/>
        <v>71485.363636363632</v>
      </c>
      <c r="AW12" s="35">
        <f>ROUND(AT12*AV12,1)</f>
        <v>57155.9</v>
      </c>
      <c r="AX12" s="35">
        <f t="shared" si="8"/>
        <v>-14329.463636363631</v>
      </c>
      <c r="AY12" s="35">
        <v>7878</v>
      </c>
      <c r="AZ12" s="35">
        <v>7273.7</v>
      </c>
      <c r="BA12" s="35">
        <v>8709.7999999999993</v>
      </c>
      <c r="BB12" s="35">
        <v>7713.8</v>
      </c>
      <c r="BC12" s="35">
        <v>7474.7</v>
      </c>
      <c r="BD12" s="35"/>
      <c r="BE12" s="35">
        <v>7504.5</v>
      </c>
      <c r="BF12" s="35">
        <v>365.20000000000073</v>
      </c>
      <c r="BG12" s="35">
        <v>7922.4</v>
      </c>
      <c r="BH12" s="35"/>
      <c r="BI12" s="35">
        <f t="shared" si="9"/>
        <v>2313.8000000000002</v>
      </c>
      <c r="BJ12" s="35"/>
      <c r="BK12" s="35">
        <f t="shared" si="10"/>
        <v>2313.8000000000002</v>
      </c>
      <c r="BL12" s="35">
        <v>6.3</v>
      </c>
      <c r="BM12" s="35">
        <f t="shared" si="11"/>
        <v>2320.1000000000004</v>
      </c>
      <c r="BN12" s="35"/>
      <c r="BO12" s="35">
        <f t="shared" si="12"/>
        <v>2320.1</v>
      </c>
      <c r="BP12" s="79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s="2" customFormat="1" ht="17.149999999999999" customHeight="1">
      <c r="A13" s="12" t="s">
        <v>11</v>
      </c>
      <c r="B13" s="35">
        <v>27023166</v>
      </c>
      <c r="C13" s="35">
        <v>27251559.899999999</v>
      </c>
      <c r="D13" s="4">
        <f t="shared" si="1"/>
        <v>1.0084517817046308</v>
      </c>
      <c r="E13" s="11">
        <v>15</v>
      </c>
      <c r="F13" s="59" t="s">
        <v>385</v>
      </c>
      <c r="G13" s="59" t="s">
        <v>385</v>
      </c>
      <c r="H13" s="59" t="s">
        <v>385</v>
      </c>
      <c r="I13" s="59" t="s">
        <v>385</v>
      </c>
      <c r="J13" s="45">
        <v>860</v>
      </c>
      <c r="K13" s="45">
        <v>829</v>
      </c>
      <c r="L13" s="4">
        <f t="shared" si="2"/>
        <v>1.037394451145959</v>
      </c>
      <c r="M13" s="11">
        <v>10</v>
      </c>
      <c r="N13" s="35">
        <v>260663.7</v>
      </c>
      <c r="O13" s="35">
        <v>247327.1</v>
      </c>
      <c r="P13" s="4">
        <f t="shared" si="3"/>
        <v>0.94883599058863966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5" t="s">
        <v>385</v>
      </c>
      <c r="AA13" s="5" t="s">
        <v>385</v>
      </c>
      <c r="AB13" s="5" t="s">
        <v>385</v>
      </c>
      <c r="AC13" s="5" t="s">
        <v>385</v>
      </c>
      <c r="AD13" s="5" t="s">
        <v>362</v>
      </c>
      <c r="AE13" s="5" t="s">
        <v>362</v>
      </c>
      <c r="AF13" s="5" t="s">
        <v>362</v>
      </c>
      <c r="AG13" s="5" t="s">
        <v>362</v>
      </c>
      <c r="AH13" s="5" t="s">
        <v>362</v>
      </c>
      <c r="AI13" s="5" t="s">
        <v>362</v>
      </c>
      <c r="AJ13" s="5" t="s">
        <v>362</v>
      </c>
      <c r="AK13" s="5" t="s">
        <v>362</v>
      </c>
      <c r="AL13" s="5" t="s">
        <v>362</v>
      </c>
      <c r="AM13" s="5" t="s">
        <v>362</v>
      </c>
      <c r="AN13" s="5" t="s">
        <v>362</v>
      </c>
      <c r="AO13" s="5" t="s">
        <v>362</v>
      </c>
      <c r="AP13" s="59">
        <v>4430.6000000000004</v>
      </c>
      <c r="AQ13" s="5">
        <v>669</v>
      </c>
      <c r="AR13" s="4">
        <f t="shared" si="4"/>
        <v>0.15099535051686</v>
      </c>
      <c r="AS13" s="5">
        <v>15</v>
      </c>
      <c r="AT13" s="44">
        <f t="shared" si="5"/>
        <v>0.7790395217759124</v>
      </c>
      <c r="AU13" s="45">
        <v>133896</v>
      </c>
      <c r="AV13" s="35">
        <f t="shared" si="6"/>
        <v>109551.27272727272</v>
      </c>
      <c r="AW13" s="35">
        <f t="shared" si="7"/>
        <v>85344.8</v>
      </c>
      <c r="AX13" s="35">
        <f t="shared" si="8"/>
        <v>-24206.472727272718</v>
      </c>
      <c r="AY13" s="35">
        <v>13497</v>
      </c>
      <c r="AZ13" s="35">
        <v>11136.3</v>
      </c>
      <c r="BA13" s="35">
        <v>10206.6</v>
      </c>
      <c r="BB13" s="35">
        <v>10206.6</v>
      </c>
      <c r="BC13" s="35">
        <v>12033.9</v>
      </c>
      <c r="BD13" s="35"/>
      <c r="BE13" s="35">
        <v>8745.2999999999993</v>
      </c>
      <c r="BF13" s="35">
        <v>268.5</v>
      </c>
      <c r="BG13" s="35">
        <v>12744.900000000001</v>
      </c>
      <c r="BH13" s="35">
        <v>3540.4</v>
      </c>
      <c r="BI13" s="35">
        <f t="shared" si="9"/>
        <v>2965.3</v>
      </c>
      <c r="BJ13" s="35"/>
      <c r="BK13" s="35">
        <f t="shared" si="10"/>
        <v>2965.3</v>
      </c>
      <c r="BL13" s="35">
        <v>-66.2</v>
      </c>
      <c r="BM13" s="35">
        <f t="shared" si="11"/>
        <v>2899.1000000000004</v>
      </c>
      <c r="BN13" s="35"/>
      <c r="BO13" s="35">
        <f t="shared" si="12"/>
        <v>2899.1</v>
      </c>
      <c r="BP13" s="79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s="2" customFormat="1" ht="17.149999999999999" customHeight="1">
      <c r="A14" s="12" t="s">
        <v>12</v>
      </c>
      <c r="B14" s="35">
        <v>502572</v>
      </c>
      <c r="C14" s="35">
        <v>461680.3</v>
      </c>
      <c r="D14" s="4">
        <f t="shared" si="1"/>
        <v>0.91863514083554199</v>
      </c>
      <c r="E14" s="11">
        <v>15</v>
      </c>
      <c r="F14" s="59" t="s">
        <v>385</v>
      </c>
      <c r="G14" s="59" t="s">
        <v>385</v>
      </c>
      <c r="H14" s="59" t="s">
        <v>385</v>
      </c>
      <c r="I14" s="59" t="s">
        <v>385</v>
      </c>
      <c r="J14" s="45">
        <v>420</v>
      </c>
      <c r="K14" s="45">
        <v>369</v>
      </c>
      <c r="L14" s="4">
        <f t="shared" si="2"/>
        <v>1.1382113821138211</v>
      </c>
      <c r="M14" s="11">
        <v>15</v>
      </c>
      <c r="N14" s="35">
        <v>83293.899999999994</v>
      </c>
      <c r="O14" s="35">
        <v>70229.3</v>
      </c>
      <c r="P14" s="4">
        <f t="shared" si="3"/>
        <v>0.84315057885391376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5" t="s">
        <v>385</v>
      </c>
      <c r="AA14" s="5" t="s">
        <v>385</v>
      </c>
      <c r="AB14" s="5" t="s">
        <v>385</v>
      </c>
      <c r="AC14" s="5" t="s">
        <v>385</v>
      </c>
      <c r="AD14" s="5" t="s">
        <v>362</v>
      </c>
      <c r="AE14" s="5" t="s">
        <v>362</v>
      </c>
      <c r="AF14" s="5" t="s">
        <v>362</v>
      </c>
      <c r="AG14" s="5" t="s">
        <v>362</v>
      </c>
      <c r="AH14" s="5" t="s">
        <v>362</v>
      </c>
      <c r="AI14" s="5" t="s">
        <v>362</v>
      </c>
      <c r="AJ14" s="5" t="s">
        <v>362</v>
      </c>
      <c r="AK14" s="5" t="s">
        <v>362</v>
      </c>
      <c r="AL14" s="5" t="s">
        <v>362</v>
      </c>
      <c r="AM14" s="5" t="s">
        <v>362</v>
      </c>
      <c r="AN14" s="5" t="s">
        <v>362</v>
      </c>
      <c r="AO14" s="5" t="s">
        <v>362</v>
      </c>
      <c r="AP14" s="59">
        <v>4430.6000000000004</v>
      </c>
      <c r="AQ14" s="5">
        <v>940</v>
      </c>
      <c r="AR14" s="4">
        <f t="shared" si="4"/>
        <v>0.21216088114476592</v>
      </c>
      <c r="AS14" s="5">
        <v>15</v>
      </c>
      <c r="AT14" s="44">
        <f t="shared" si="5"/>
        <v>0.78304804059215705</v>
      </c>
      <c r="AU14" s="45">
        <v>86632</v>
      </c>
      <c r="AV14" s="35">
        <f t="shared" si="6"/>
        <v>70880.727272727279</v>
      </c>
      <c r="AW14" s="35">
        <f t="shared" si="7"/>
        <v>55503</v>
      </c>
      <c r="AX14" s="35">
        <f t="shared" si="8"/>
        <v>-15377.727272727279</v>
      </c>
      <c r="AY14" s="35">
        <v>6895</v>
      </c>
      <c r="AZ14" s="35">
        <v>5303.9</v>
      </c>
      <c r="BA14" s="35">
        <v>6627.6</v>
      </c>
      <c r="BB14" s="35">
        <v>8132</v>
      </c>
      <c r="BC14" s="35">
        <v>6971.8</v>
      </c>
      <c r="BD14" s="35"/>
      <c r="BE14" s="35">
        <v>4454.5</v>
      </c>
      <c r="BF14" s="35">
        <v>2809.5</v>
      </c>
      <c r="BG14" s="35">
        <v>7705.4000000000005</v>
      </c>
      <c r="BH14" s="35"/>
      <c r="BI14" s="35">
        <f t="shared" si="9"/>
        <v>6603.3</v>
      </c>
      <c r="BJ14" s="35"/>
      <c r="BK14" s="35">
        <f t="shared" si="10"/>
        <v>6603.3</v>
      </c>
      <c r="BL14" s="35">
        <v>109.3</v>
      </c>
      <c r="BM14" s="35">
        <f t="shared" si="11"/>
        <v>6712.6</v>
      </c>
      <c r="BN14" s="35"/>
      <c r="BO14" s="35">
        <f t="shared" si="12"/>
        <v>6712.6</v>
      </c>
      <c r="BP14" s="79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s="2" customFormat="1" ht="17.149999999999999" customHeight="1">
      <c r="A15" s="12" t="s">
        <v>13</v>
      </c>
      <c r="B15" s="35">
        <v>3659366</v>
      </c>
      <c r="C15" s="35">
        <v>4167738</v>
      </c>
      <c r="D15" s="4">
        <f t="shared" si="1"/>
        <v>1.1389235184455448</v>
      </c>
      <c r="E15" s="11">
        <v>15</v>
      </c>
      <c r="F15" s="59" t="s">
        <v>385</v>
      </c>
      <c r="G15" s="59" t="s">
        <v>385</v>
      </c>
      <c r="H15" s="59" t="s">
        <v>385</v>
      </c>
      <c r="I15" s="59" t="s">
        <v>385</v>
      </c>
      <c r="J15" s="45">
        <v>420</v>
      </c>
      <c r="K15" s="45">
        <v>417</v>
      </c>
      <c r="L15" s="4">
        <f t="shared" si="2"/>
        <v>1.0071942446043165</v>
      </c>
      <c r="M15" s="11">
        <v>10</v>
      </c>
      <c r="N15" s="35">
        <v>226673.5</v>
      </c>
      <c r="O15" s="35">
        <v>190121.5</v>
      </c>
      <c r="P15" s="4">
        <f t="shared" si="3"/>
        <v>0.83874603780327206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5" t="s">
        <v>385</v>
      </c>
      <c r="AA15" s="5" t="s">
        <v>385</v>
      </c>
      <c r="AB15" s="5" t="s">
        <v>385</v>
      </c>
      <c r="AC15" s="5" t="s">
        <v>385</v>
      </c>
      <c r="AD15" s="5" t="s">
        <v>362</v>
      </c>
      <c r="AE15" s="5" t="s">
        <v>362</v>
      </c>
      <c r="AF15" s="5" t="s">
        <v>362</v>
      </c>
      <c r="AG15" s="5" t="s">
        <v>362</v>
      </c>
      <c r="AH15" s="5" t="s">
        <v>362</v>
      </c>
      <c r="AI15" s="5" t="s">
        <v>362</v>
      </c>
      <c r="AJ15" s="5" t="s">
        <v>362</v>
      </c>
      <c r="AK15" s="5" t="s">
        <v>362</v>
      </c>
      <c r="AL15" s="5" t="s">
        <v>362</v>
      </c>
      <c r="AM15" s="5" t="s">
        <v>362</v>
      </c>
      <c r="AN15" s="5" t="s">
        <v>362</v>
      </c>
      <c r="AO15" s="5" t="s">
        <v>362</v>
      </c>
      <c r="AP15" s="59">
        <v>4430.6000000000004</v>
      </c>
      <c r="AQ15" s="5">
        <v>2637</v>
      </c>
      <c r="AR15" s="4">
        <f t="shared" si="4"/>
        <v>0.59517898253058277</v>
      </c>
      <c r="AS15" s="5">
        <v>15</v>
      </c>
      <c r="AT15" s="44">
        <f t="shared" si="5"/>
        <v>0.88097334527917537</v>
      </c>
      <c r="AU15" s="45">
        <v>138298</v>
      </c>
      <c r="AV15" s="35">
        <f t="shared" si="6"/>
        <v>113152.90909090909</v>
      </c>
      <c r="AW15" s="35">
        <f t="shared" si="7"/>
        <v>99684.7</v>
      </c>
      <c r="AX15" s="35">
        <f t="shared" si="8"/>
        <v>-13468.209090909091</v>
      </c>
      <c r="AY15" s="35">
        <v>11667.4</v>
      </c>
      <c r="AZ15" s="35">
        <v>11056.2</v>
      </c>
      <c r="BA15" s="35">
        <v>6716.1</v>
      </c>
      <c r="BB15" s="35">
        <v>7494.7</v>
      </c>
      <c r="BC15" s="35">
        <v>13746.5</v>
      </c>
      <c r="BD15" s="35"/>
      <c r="BE15" s="35">
        <v>11029.3</v>
      </c>
      <c r="BF15" s="35">
        <v>1098.1000000000004</v>
      </c>
      <c r="BG15" s="35">
        <v>12959.599999999999</v>
      </c>
      <c r="BH15" s="35">
        <v>10812.099999999999</v>
      </c>
      <c r="BI15" s="35">
        <f t="shared" si="9"/>
        <v>13104.7</v>
      </c>
      <c r="BJ15" s="35"/>
      <c r="BK15" s="35">
        <f t="shared" si="10"/>
        <v>13104.7</v>
      </c>
      <c r="BL15" s="35">
        <v>32.5</v>
      </c>
      <c r="BM15" s="35">
        <f t="shared" si="11"/>
        <v>13137.2</v>
      </c>
      <c r="BN15" s="35"/>
      <c r="BO15" s="35">
        <f t="shared" si="12"/>
        <v>13137.2</v>
      </c>
      <c r="BP15" s="79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s="2" customFormat="1" ht="17.149999999999999" customHeight="1">
      <c r="A16" s="12" t="s">
        <v>14</v>
      </c>
      <c r="B16" s="35">
        <v>458977</v>
      </c>
      <c r="C16" s="35">
        <v>474474.4</v>
      </c>
      <c r="D16" s="4">
        <f t="shared" si="1"/>
        <v>1.0337650906254563</v>
      </c>
      <c r="E16" s="11">
        <v>15</v>
      </c>
      <c r="F16" s="59" t="s">
        <v>385</v>
      </c>
      <c r="G16" s="59" t="s">
        <v>385</v>
      </c>
      <c r="H16" s="59" t="s">
        <v>385</v>
      </c>
      <c r="I16" s="59" t="s">
        <v>385</v>
      </c>
      <c r="J16" s="45">
        <v>150</v>
      </c>
      <c r="K16" s="45">
        <v>154</v>
      </c>
      <c r="L16" s="4">
        <f t="shared" si="2"/>
        <v>0.97402597402597402</v>
      </c>
      <c r="M16" s="11">
        <v>10</v>
      </c>
      <c r="N16" s="35">
        <v>131614.9</v>
      </c>
      <c r="O16" s="35">
        <v>122472.9</v>
      </c>
      <c r="P16" s="4">
        <f t="shared" si="3"/>
        <v>0.93053977931070109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5" t="s">
        <v>385</v>
      </c>
      <c r="AA16" s="5" t="s">
        <v>385</v>
      </c>
      <c r="AB16" s="5" t="s">
        <v>385</v>
      </c>
      <c r="AC16" s="5" t="s">
        <v>385</v>
      </c>
      <c r="AD16" s="5" t="s">
        <v>362</v>
      </c>
      <c r="AE16" s="5" t="s">
        <v>362</v>
      </c>
      <c r="AF16" s="5" t="s">
        <v>362</v>
      </c>
      <c r="AG16" s="5" t="s">
        <v>362</v>
      </c>
      <c r="AH16" s="5" t="s">
        <v>362</v>
      </c>
      <c r="AI16" s="5" t="s">
        <v>362</v>
      </c>
      <c r="AJ16" s="5" t="s">
        <v>362</v>
      </c>
      <c r="AK16" s="5" t="s">
        <v>362</v>
      </c>
      <c r="AL16" s="5" t="s">
        <v>362</v>
      </c>
      <c r="AM16" s="5" t="s">
        <v>362</v>
      </c>
      <c r="AN16" s="5" t="s">
        <v>362</v>
      </c>
      <c r="AO16" s="5" t="s">
        <v>362</v>
      </c>
      <c r="AP16" s="59">
        <v>4430.6000000000004</v>
      </c>
      <c r="AQ16" s="5">
        <v>777</v>
      </c>
      <c r="AR16" s="4">
        <f t="shared" si="4"/>
        <v>0.17537128154200332</v>
      </c>
      <c r="AS16" s="5">
        <v>15</v>
      </c>
      <c r="AT16" s="44">
        <f t="shared" si="5"/>
        <v>0.77480168181642761</v>
      </c>
      <c r="AU16" s="45">
        <v>73354</v>
      </c>
      <c r="AV16" s="35">
        <f t="shared" si="6"/>
        <v>60016.909090909096</v>
      </c>
      <c r="AW16" s="35">
        <f t="shared" si="7"/>
        <v>46501.2</v>
      </c>
      <c r="AX16" s="35">
        <f t="shared" si="8"/>
        <v>-13515.709090909098</v>
      </c>
      <c r="AY16" s="35">
        <v>6431.4</v>
      </c>
      <c r="AZ16" s="35">
        <v>6190.8</v>
      </c>
      <c r="BA16" s="35">
        <v>7362.4</v>
      </c>
      <c r="BB16" s="35">
        <v>6210.1</v>
      </c>
      <c r="BC16" s="35">
        <v>6761.3</v>
      </c>
      <c r="BD16" s="35"/>
      <c r="BE16" s="35">
        <v>6506.3</v>
      </c>
      <c r="BF16" s="35">
        <v>6.4000000000005457</v>
      </c>
      <c r="BG16" s="35">
        <v>6475.9</v>
      </c>
      <c r="BH16" s="35"/>
      <c r="BI16" s="35">
        <f t="shared" si="9"/>
        <v>556.6</v>
      </c>
      <c r="BJ16" s="35"/>
      <c r="BK16" s="35">
        <f t="shared" si="10"/>
        <v>556.6</v>
      </c>
      <c r="BL16" s="35">
        <v>52.3</v>
      </c>
      <c r="BM16" s="35">
        <f t="shared" si="11"/>
        <v>608.9</v>
      </c>
      <c r="BN16" s="35"/>
      <c r="BO16" s="35">
        <f t="shared" si="12"/>
        <v>608.9</v>
      </c>
      <c r="BP16" s="79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s="2" customFormat="1" ht="17.149999999999999" customHeight="1">
      <c r="A17" s="15" t="s">
        <v>20</v>
      </c>
      <c r="B17" s="34">
        <f>SUM(B18:B44)</f>
        <v>77735605</v>
      </c>
      <c r="C17" s="34">
        <f>SUM(C18:C44)</f>
        <v>77085810.200000018</v>
      </c>
      <c r="D17" s="6">
        <f>IF(C17/B17&gt;1.2,IF((C17/B17-1.2)*0.1+1.2&gt;1.3,1.3,(C17/B17-1.2)*0.1+1.2),C17/B17)</f>
        <v>0.99164096297957693</v>
      </c>
      <c r="E17" s="21"/>
      <c r="F17" s="20"/>
      <c r="G17" s="20"/>
      <c r="H17" s="6"/>
      <c r="I17" s="21"/>
      <c r="J17" s="34">
        <f>SUM(J18:J44)</f>
        <v>5660</v>
      </c>
      <c r="K17" s="34">
        <f>SUM(K18:K44)</f>
        <v>5300</v>
      </c>
      <c r="L17" s="6">
        <f>IF(J17/K17&gt;1.2,IF((J17/K17-1)*0.1+1.2&gt;1.3,1.3,(J17/K17-1.2)*0.1+1.2),J17/K17)</f>
        <v>1.0679245283018868</v>
      </c>
      <c r="M17" s="21"/>
      <c r="N17" s="34">
        <f>SUM(N18:N44)</f>
        <v>3815384.9000000004</v>
      </c>
      <c r="O17" s="34">
        <f>SUM(O18:O44)</f>
        <v>3423614.9000000008</v>
      </c>
      <c r="P17" s="6">
        <f>IF(O17/N17&gt;1.2,IF((O17/N17-1.2)*0.1+1.2&gt;1.3,1.3,(O17/N17-1.2)*0.1+1.2),O17/N17)</f>
        <v>0.89731835443391317</v>
      </c>
      <c r="Q17" s="21"/>
      <c r="R17" s="34">
        <f>SUM(R18:R44)</f>
        <v>125463</v>
      </c>
      <c r="S17" s="34">
        <f>SUM(S18:S44)</f>
        <v>134176.60000000003</v>
      </c>
      <c r="T17" s="6">
        <f>IF(S17/R17&gt;1.2,IF((S17/R17-1.2)*0.1+1.2&gt;1.3,1.3,(S17/R17-1.2)*0.1+1.2),S17/R17)</f>
        <v>1.0694515514534169</v>
      </c>
      <c r="U17" s="21"/>
      <c r="V17" s="34">
        <f>SUM(V18:V44)</f>
        <v>49267.500000000007</v>
      </c>
      <c r="W17" s="34">
        <f>SUM(W18:W44)</f>
        <v>56738.30000000001</v>
      </c>
      <c r="X17" s="6">
        <f>IF(W17/V17&gt;1.2,IF((W17/V17-1.2)*0.1+1.2&gt;1.3,1.3,(W17/V17-1.2)*0.1+1.2),W17/V17)</f>
        <v>1.1516374892170296</v>
      </c>
      <c r="Y17" s="21"/>
      <c r="Z17" s="21"/>
      <c r="AA17" s="21"/>
      <c r="AB17" s="21"/>
      <c r="AC17" s="21"/>
      <c r="AD17" s="20">
        <f>SUM(AD18:AD44)</f>
        <v>106995</v>
      </c>
      <c r="AE17" s="20">
        <f>SUM(AE18:AE44)</f>
        <v>108052</v>
      </c>
      <c r="AF17" s="6">
        <f>IF(AE17/AD17&gt;1.2,IF((AE17/AD17-1.2)*0.1+1.2&gt;1.3,1.3,(AE17/AD17-1.2)*0.1+1.2),AE17/AD17)</f>
        <v>1.0098789663068368</v>
      </c>
      <c r="AG17" s="21"/>
      <c r="AH17" s="34">
        <f>SUM(AH18:AH44)</f>
        <v>333332.40000000002</v>
      </c>
      <c r="AI17" s="34">
        <f>SUM(AI18:AI44)</f>
        <v>342297.39999999991</v>
      </c>
      <c r="AJ17" s="6">
        <f>IF(AI17/AH17&gt;1.2,IF((AI17/AH17-1.2)*0.1+1.2&gt;1.3,1.3,(AI17/AH17-1.2)*0.1+1.2),AI17/AH17)</f>
        <v>1.0268950753062105</v>
      </c>
      <c r="AK17" s="21"/>
      <c r="AL17" s="34">
        <f>SUM(AL18:AL44)</f>
        <v>111622.40000000001</v>
      </c>
      <c r="AM17" s="34">
        <f>SUM(AM18:AM44)</f>
        <v>106095.7</v>
      </c>
      <c r="AN17" s="6">
        <f>IF(AM17/AL17&gt;1.2,IF((AM17/AL17-1.2)*0.1+1.2&gt;1.3,1.3,(AM17/AL17-1.2)*0.1+1.2),AM17/AL17)</f>
        <v>0.95048753655180307</v>
      </c>
      <c r="AO17" s="21"/>
      <c r="AP17" s="37">
        <f>SUM(AP18:AP44)</f>
        <v>33048.5</v>
      </c>
      <c r="AQ17" s="34">
        <f>SUM(AQ18:AQ44)</f>
        <v>16573</v>
      </c>
      <c r="AR17" s="6">
        <f>IF(AQ17/AP17&gt;1.2,IF((AQ17/AP17-1.2)*0.1+1.2&gt;1.3,1.3,(AQ17/AP17-1.2)*0.1+1.2),AQ17/AP17)</f>
        <v>0.50147510477026191</v>
      </c>
      <c r="AS17" s="21"/>
      <c r="AT17" s="22"/>
      <c r="AU17" s="20">
        <f>SUM(AU18:AU44)</f>
        <v>1157823</v>
      </c>
      <c r="AV17" s="34">
        <f>SUM(AV18:AV44)</f>
        <v>947309.72727272729</v>
      </c>
      <c r="AW17" s="34">
        <f>SUM(AW18:AW44)</f>
        <v>893504.5</v>
      </c>
      <c r="AX17" s="34">
        <f>SUM(AX18:AX44)</f>
        <v>-53805.22727272725</v>
      </c>
      <c r="AY17" s="34">
        <f t="shared" ref="AY17:BL17" si="13">SUM(AY18:AY44)</f>
        <v>107125.29999999999</v>
      </c>
      <c r="AZ17" s="34">
        <f t="shared" si="13"/>
        <v>106505.90000000001</v>
      </c>
      <c r="BA17" s="34">
        <f t="shared" si="13"/>
        <v>102680.5</v>
      </c>
      <c r="BB17" s="34">
        <f t="shared" si="13"/>
        <v>104718.70000000001</v>
      </c>
      <c r="BC17" s="34">
        <f t="shared" si="13"/>
        <v>106685.3</v>
      </c>
      <c r="BD17" s="34">
        <f t="shared" si="13"/>
        <v>0</v>
      </c>
      <c r="BE17" s="34">
        <f t="shared" si="13"/>
        <v>95950.699999999983</v>
      </c>
      <c r="BF17" s="34">
        <f t="shared" si="13"/>
        <v>44219.1</v>
      </c>
      <c r="BG17" s="34">
        <f t="shared" si="13"/>
        <v>100052.7</v>
      </c>
      <c r="BH17" s="34">
        <f t="shared" si="13"/>
        <v>9858.4</v>
      </c>
      <c r="BI17" s="34">
        <f>SUM(BI18:BI44)</f>
        <v>115707.90000000002</v>
      </c>
      <c r="BJ17" s="34"/>
      <c r="BK17" s="34">
        <f t="shared" si="13"/>
        <v>115707.90000000002</v>
      </c>
      <c r="BL17" s="34">
        <f t="shared" si="13"/>
        <v>1030.4000000000001</v>
      </c>
      <c r="BM17" s="34">
        <f>SUM(BM18:BM44)</f>
        <v>116738.3</v>
      </c>
      <c r="BN17" s="34">
        <f>SUM(BN18:BN44)</f>
        <v>0</v>
      </c>
      <c r="BO17" s="34">
        <f>SUM(BO18:BO44)</f>
        <v>116738.3</v>
      </c>
      <c r="BP17" s="79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s="2" customFormat="1" ht="17.149999999999999" customHeight="1">
      <c r="A18" s="13" t="s">
        <v>0</v>
      </c>
      <c r="B18" s="35">
        <v>63240</v>
      </c>
      <c r="C18" s="35">
        <v>61639.9</v>
      </c>
      <c r="D18" s="4">
        <f t="shared" si="1"/>
        <v>0.97469797596457941</v>
      </c>
      <c r="E18" s="11">
        <v>10</v>
      </c>
      <c r="F18" s="59" t="s">
        <v>385</v>
      </c>
      <c r="G18" s="59" t="s">
        <v>385</v>
      </c>
      <c r="H18" s="59" t="s">
        <v>385</v>
      </c>
      <c r="I18" s="59" t="s">
        <v>385</v>
      </c>
      <c r="J18" s="45">
        <v>120</v>
      </c>
      <c r="K18" s="45">
        <v>116</v>
      </c>
      <c r="L18" s="4">
        <f t="shared" si="2"/>
        <v>1.0344827586206897</v>
      </c>
      <c r="M18" s="11">
        <v>15</v>
      </c>
      <c r="N18" s="35">
        <v>35418.6</v>
      </c>
      <c r="O18" s="35">
        <v>32939.9</v>
      </c>
      <c r="P18" s="4">
        <f t="shared" si="3"/>
        <v>0.93001699671923799</v>
      </c>
      <c r="Q18" s="11">
        <v>20</v>
      </c>
      <c r="R18" s="35">
        <v>1392</v>
      </c>
      <c r="S18" s="35">
        <v>1529</v>
      </c>
      <c r="T18" s="4">
        <f>IF(U18=0,0,IF(R18=0,1,IF(S18&lt;0,0,IF(S18/R18&gt;1.2,IF((S18/R18-1.2)*0.1+1.2&gt;1.3,1.3,(S18/R18-1.2)*0.1+1.2),S18/R18))))</f>
        <v>1.0984195402298851</v>
      </c>
      <c r="U18" s="11">
        <v>10</v>
      </c>
      <c r="V18" s="35">
        <v>211</v>
      </c>
      <c r="W18" s="35">
        <v>222.8</v>
      </c>
      <c r="X18" s="4">
        <f>IF(Y18=0,0,IF(V18=0,1,IF(W18&lt;0,0,IF(W18/V18&gt;1.2,IF((W18/V18-1.2)*0.1+1.2&gt;1.3,1.3,(W18/V18-1.2)*0.1+1.2),W18/V18))))</f>
        <v>1.0559241706161138</v>
      </c>
      <c r="Y18" s="11">
        <v>10</v>
      </c>
      <c r="Z18" s="11" t="s">
        <v>385</v>
      </c>
      <c r="AA18" s="11" t="s">
        <v>385</v>
      </c>
      <c r="AB18" s="11" t="s">
        <v>385</v>
      </c>
      <c r="AC18" s="11" t="s">
        <v>385</v>
      </c>
      <c r="AD18" s="11">
        <v>3989</v>
      </c>
      <c r="AE18" s="11">
        <v>4108</v>
      </c>
      <c r="AF18" s="4">
        <f>IF(AG18=0,0,IF(AD18=0,1,IF(AE18&lt;0,0,IF(AE18/AD18&gt;1.2,IF((AE18/AD18-1.2)*0.1+1.2&gt;1.3,1.3,(AE18/AD18-1.2)*0.1+1.2),AE18/AD18))))</f>
        <v>1.0298320381047881</v>
      </c>
      <c r="AG18" s="11">
        <v>15</v>
      </c>
      <c r="AH18" s="82">
        <v>12315</v>
      </c>
      <c r="AI18" s="82">
        <v>11845.4</v>
      </c>
      <c r="AJ18" s="4">
        <f>IF(AK18=0,0,IF(AH18=0,1,IF(AI18&lt;0,0,IF(AI18/AH18&gt;1.2,IF((AI18/AH18-1.2)*0.1+1.2&gt;1.3,1.3,(AI18/AH18-1.2)*0.1+1.2),AI18/AH18))))</f>
        <v>0.96186764108810396</v>
      </c>
      <c r="AK18" s="11">
        <v>10</v>
      </c>
      <c r="AL18" s="82">
        <v>2300</v>
      </c>
      <c r="AM18" s="82">
        <v>2353.8000000000002</v>
      </c>
      <c r="AN18" s="4">
        <f>IF(AO18=0,0,IF(AL18=0,1,IF(AM18&lt;0,0,IF(AM18/AL18&gt;1.2,IF((AM18/AL18-1.2)*0.1+1.2&gt;1.3,1.3,(AM18/AL18-1.2)*0.1+1.2),AM18/AL18))))</f>
        <v>1.0233913043478262</v>
      </c>
      <c r="AO18" s="11">
        <v>10</v>
      </c>
      <c r="AP18" s="59">
        <v>1219.5</v>
      </c>
      <c r="AQ18" s="5">
        <v>137</v>
      </c>
      <c r="AR18" s="4">
        <f>IF(AS18=0,0,IF(AP18=0,1,IF(AQ18&lt;0,0,IF(AQ18/AP18&gt;1.2,IF((AQ18/AP18-1.2)*0.1+1.2&gt;1.3,1.3,(AQ18/AP18-1.2)*0.1+1.2),AQ18/AP18))))</f>
        <v>0.11234112341123412</v>
      </c>
      <c r="AS18" s="5">
        <v>15</v>
      </c>
      <c r="AT18" s="44">
        <f>(D18*E18+L18*M18+P18*Q18+T18*U18+X18*Y18+AF18*AG18+AJ18*AK18+AN18*AO18+AR18*AS18)/(E18+M18+Q18+U18+Y18+AG18+AK18+AO18+AS18)</f>
        <v>0.89037552225130878</v>
      </c>
      <c r="AU18" s="45">
        <v>26817</v>
      </c>
      <c r="AV18" s="35">
        <f>AU18/11*9</f>
        <v>21941.18181818182</v>
      </c>
      <c r="AW18" s="35">
        <f>ROUND(AT18*AV18,1)</f>
        <v>19535.900000000001</v>
      </c>
      <c r="AX18" s="35">
        <f t="shared" si="8"/>
        <v>-2405.2818181818184</v>
      </c>
      <c r="AY18" s="35">
        <v>2644.3</v>
      </c>
      <c r="AZ18" s="35">
        <v>2395.8000000000002</v>
      </c>
      <c r="BA18" s="35">
        <v>2691</v>
      </c>
      <c r="BB18" s="35">
        <v>2605.6999999999998</v>
      </c>
      <c r="BC18" s="35">
        <v>2567</v>
      </c>
      <c r="BD18" s="35"/>
      <c r="BE18" s="35">
        <v>1774.2</v>
      </c>
      <c r="BF18" s="35">
        <v>571.09999999999991</v>
      </c>
      <c r="BG18" s="35">
        <v>2354.8000000000002</v>
      </c>
      <c r="BH18" s="35">
        <v>179.1</v>
      </c>
      <c r="BI18" s="35">
        <f t="shared" si="9"/>
        <v>1752.9</v>
      </c>
      <c r="BJ18" s="35"/>
      <c r="BK18" s="35">
        <f>IF(OR(BI18&lt;0,BJ18="+"),0,BI18)</f>
        <v>1752.9</v>
      </c>
      <c r="BL18" s="35">
        <v>41.7</v>
      </c>
      <c r="BM18" s="35">
        <f t="shared" si="11"/>
        <v>1794.6000000000001</v>
      </c>
      <c r="BN18" s="35"/>
      <c r="BO18" s="35">
        <f t="shared" si="12"/>
        <v>1794.6</v>
      </c>
      <c r="BP18" s="79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s="2" customFormat="1" ht="17.149999999999999" customHeight="1">
      <c r="A19" s="13" t="s">
        <v>21</v>
      </c>
      <c r="B19" s="35">
        <v>7837230</v>
      </c>
      <c r="C19" s="35">
        <v>7874433.9000000004</v>
      </c>
      <c r="D19" s="4">
        <f t="shared" si="1"/>
        <v>1.0047470726264254</v>
      </c>
      <c r="E19" s="11">
        <v>10</v>
      </c>
      <c r="F19" s="59" t="s">
        <v>385</v>
      </c>
      <c r="G19" s="59" t="s">
        <v>385</v>
      </c>
      <c r="H19" s="59" t="s">
        <v>385</v>
      </c>
      <c r="I19" s="59" t="s">
        <v>385</v>
      </c>
      <c r="J19" s="45">
        <v>240</v>
      </c>
      <c r="K19" s="45">
        <v>244</v>
      </c>
      <c r="L19" s="4">
        <f t="shared" si="2"/>
        <v>0.98360655737704916</v>
      </c>
      <c r="M19" s="11">
        <v>5</v>
      </c>
      <c r="N19" s="35">
        <v>167613.4</v>
      </c>
      <c r="O19" s="35">
        <v>155251.79999999999</v>
      </c>
      <c r="P19" s="4">
        <f t="shared" si="3"/>
        <v>0.92624933328719539</v>
      </c>
      <c r="Q19" s="11">
        <v>20</v>
      </c>
      <c r="R19" s="35">
        <v>5876.9</v>
      </c>
      <c r="S19" s="35">
        <v>5941</v>
      </c>
      <c r="T19" s="4">
        <f t="shared" ref="T19:T44" si="14">IF(U19=0,0,IF(R19=0,1,IF(S19&lt;0,0,IF(S19/R19&gt;1.2,IF((S19/R19-1.2)*0.1+1.2&gt;1.3,1.3,(S19/R19-1.2)*0.1+1.2),S19/R19))))</f>
        <v>1.0109071108917969</v>
      </c>
      <c r="U19" s="11">
        <v>5</v>
      </c>
      <c r="V19" s="35">
        <v>547.6</v>
      </c>
      <c r="W19" s="35">
        <v>563</v>
      </c>
      <c r="X19" s="4">
        <f t="shared" ref="X19:X44" si="15">IF(Y19=0,0,IF(V19=0,1,IF(W19&lt;0,0,IF(W19/V19&gt;1.2,IF((W19/V19-1.2)*0.1+1.2&gt;1.3,1.3,(W19/V19-1.2)*0.1+1.2),W19/V19))))</f>
        <v>1.0281227173119065</v>
      </c>
      <c r="Y19" s="11">
        <v>5</v>
      </c>
      <c r="Z19" s="11" t="s">
        <v>385</v>
      </c>
      <c r="AA19" s="11" t="s">
        <v>385</v>
      </c>
      <c r="AB19" s="11" t="s">
        <v>385</v>
      </c>
      <c r="AC19" s="11" t="s">
        <v>385</v>
      </c>
      <c r="AD19" s="11">
        <v>4500</v>
      </c>
      <c r="AE19" s="11">
        <v>4523</v>
      </c>
      <c r="AF19" s="4">
        <f t="shared" ref="AF19:AF44" si="16">IF(AG19=0,0,IF(AD19=0,1,IF(AE19&lt;0,0,IF(AE19/AD19&gt;1.2,IF((AE19/AD19-1.2)*0.1+1.2&gt;1.3,1.3,(AE19/AD19-1.2)*0.1+1.2),AE19/AD19))))</f>
        <v>1.0051111111111111</v>
      </c>
      <c r="AG19" s="11">
        <v>20</v>
      </c>
      <c r="AH19" s="82">
        <v>15100</v>
      </c>
      <c r="AI19" s="82">
        <v>15536.8</v>
      </c>
      <c r="AJ19" s="4">
        <f t="shared" ref="AJ19:AJ44" si="17">IF(AK19=0,0,IF(AH19=0,1,IF(AI19&lt;0,0,IF(AI19/AH19&gt;1.2,IF((AI19/AH19-1.2)*0.1+1.2&gt;1.3,1.3,(AI19/AH19-1.2)*0.1+1.2),AI19/AH19))))</f>
        <v>1.0289271523178807</v>
      </c>
      <c r="AK19" s="11">
        <v>15</v>
      </c>
      <c r="AL19" s="82">
        <v>1800</v>
      </c>
      <c r="AM19" s="82">
        <v>1898.1</v>
      </c>
      <c r="AN19" s="4">
        <f t="shared" ref="AN19:AN44" si="18">IF(AO19=0,0,IF(AL19=0,1,IF(AM19&lt;0,0,IF(AM19/AL19&gt;1.2,IF((AM19/AL19-1.2)*0.1+1.2&gt;1.3,1.3,(AM19/AL19-1.2)*0.1+1.2),AM19/AL19))))</f>
        <v>1.0545</v>
      </c>
      <c r="AO19" s="11">
        <v>5</v>
      </c>
      <c r="AP19" s="59">
        <v>1219.5</v>
      </c>
      <c r="AQ19" s="5">
        <v>1351</v>
      </c>
      <c r="AR19" s="4">
        <f t="shared" ref="AR19:AR44" si="19">IF(AS19=0,0,IF(AP19=0,1,IF(AQ19&lt;0,0,IF(AQ19/AP19&gt;1.2,IF((AQ19/AP19-1.2)*0.1+1.2&gt;1.3,1.3,(AQ19/AP19-1.2)*0.1+1.2),AQ19/AP19))))</f>
        <v>1.1078310783107832</v>
      </c>
      <c r="AS19" s="5">
        <v>15</v>
      </c>
      <c r="AT19" s="44">
        <f t="shared" ref="AT19:AT44" si="20">(D19*E19+L19*M19+P19*Q19+T19*U19+X19*Y19+AF19*AG19+AJ19*AK19+AN19*AO19+AR19*AS19)/(E19+M19+Q19+U19+Y19+AG19+AK19+AO19+AS19)</f>
        <v>1.011117350015641</v>
      </c>
      <c r="AU19" s="45">
        <v>43887</v>
      </c>
      <c r="AV19" s="35">
        <f t="shared" ref="AV19:AV44" si="21">AU19/11*9</f>
        <v>35907.545454545456</v>
      </c>
      <c r="AW19" s="35">
        <f t="shared" ref="AW19:AW44" si="22">ROUND(AT19*AV19,1)</f>
        <v>36306.699999999997</v>
      </c>
      <c r="AX19" s="35">
        <f t="shared" si="8"/>
        <v>399.15454545454122</v>
      </c>
      <c r="AY19" s="35">
        <v>3615.3</v>
      </c>
      <c r="AZ19" s="35">
        <v>3953.7</v>
      </c>
      <c r="BA19" s="35">
        <v>4436.7</v>
      </c>
      <c r="BB19" s="35">
        <v>3930.1</v>
      </c>
      <c r="BC19" s="35">
        <v>4022.3999999999996</v>
      </c>
      <c r="BD19" s="35"/>
      <c r="BE19" s="35">
        <v>4296.1000000000004</v>
      </c>
      <c r="BF19" s="35">
        <v>1148.8999999999996</v>
      </c>
      <c r="BG19" s="35">
        <v>3367.1</v>
      </c>
      <c r="BH19" s="35"/>
      <c r="BI19" s="35">
        <f t="shared" si="9"/>
        <v>7536.4</v>
      </c>
      <c r="BJ19" s="35"/>
      <c r="BK19" s="35">
        <f t="shared" ref="BK19:BK43" si="23">IF(OR(BI19&lt;0,BJ19="+"),0,BI19)</f>
        <v>7536.4</v>
      </c>
      <c r="BL19" s="35">
        <v>75.2</v>
      </c>
      <c r="BM19" s="35">
        <f t="shared" si="11"/>
        <v>7611.5999999999995</v>
      </c>
      <c r="BN19" s="35"/>
      <c r="BO19" s="35">
        <f t="shared" si="12"/>
        <v>7611.6</v>
      </c>
      <c r="BP19" s="79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s="2" customFormat="1" ht="17.149999999999999" customHeight="1">
      <c r="A20" s="13" t="s">
        <v>22</v>
      </c>
      <c r="B20" s="35">
        <v>1762487</v>
      </c>
      <c r="C20" s="35">
        <v>1497272.4</v>
      </c>
      <c r="D20" s="4">
        <f t="shared" si="1"/>
        <v>0.84952252130086625</v>
      </c>
      <c r="E20" s="11">
        <v>10</v>
      </c>
      <c r="F20" s="59" t="s">
        <v>385</v>
      </c>
      <c r="G20" s="59" t="s">
        <v>385</v>
      </c>
      <c r="H20" s="59" t="s">
        <v>385</v>
      </c>
      <c r="I20" s="59" t="s">
        <v>385</v>
      </c>
      <c r="J20" s="45">
        <v>110</v>
      </c>
      <c r="K20" s="45">
        <v>101</v>
      </c>
      <c r="L20" s="4">
        <f t="shared" si="2"/>
        <v>1.0891089108910892</v>
      </c>
      <c r="M20" s="11">
        <v>10</v>
      </c>
      <c r="N20" s="35">
        <v>67554.899999999994</v>
      </c>
      <c r="O20" s="35">
        <v>61605.7</v>
      </c>
      <c r="P20" s="4">
        <f t="shared" si="3"/>
        <v>0.91193532963560009</v>
      </c>
      <c r="Q20" s="11">
        <v>20</v>
      </c>
      <c r="R20" s="35">
        <v>8714.7000000000007</v>
      </c>
      <c r="S20" s="35">
        <v>9400.6</v>
      </c>
      <c r="T20" s="4">
        <f t="shared" si="14"/>
        <v>1.078706094300435</v>
      </c>
      <c r="U20" s="11">
        <v>10</v>
      </c>
      <c r="V20" s="35">
        <v>1564.8</v>
      </c>
      <c r="W20" s="35">
        <v>1715.7</v>
      </c>
      <c r="X20" s="4">
        <f t="shared" si="15"/>
        <v>1.0964340490797546</v>
      </c>
      <c r="Y20" s="11">
        <v>5</v>
      </c>
      <c r="Z20" s="11" t="s">
        <v>385</v>
      </c>
      <c r="AA20" s="11" t="s">
        <v>385</v>
      </c>
      <c r="AB20" s="11" t="s">
        <v>385</v>
      </c>
      <c r="AC20" s="11" t="s">
        <v>385</v>
      </c>
      <c r="AD20" s="11">
        <v>3055</v>
      </c>
      <c r="AE20" s="11">
        <v>3120</v>
      </c>
      <c r="AF20" s="4">
        <f t="shared" si="16"/>
        <v>1.0212765957446808</v>
      </c>
      <c r="AG20" s="11">
        <v>20</v>
      </c>
      <c r="AH20" s="82">
        <v>11000</v>
      </c>
      <c r="AI20" s="82">
        <v>12928.6</v>
      </c>
      <c r="AJ20" s="4">
        <f t="shared" si="17"/>
        <v>1.1753272727272728</v>
      </c>
      <c r="AK20" s="11">
        <v>20</v>
      </c>
      <c r="AL20" s="82">
        <v>3195</v>
      </c>
      <c r="AM20" s="82">
        <v>2767.4</v>
      </c>
      <c r="AN20" s="4">
        <f t="shared" si="18"/>
        <v>0.86616588419405327</v>
      </c>
      <c r="AO20" s="11">
        <v>5</v>
      </c>
      <c r="AP20" s="59">
        <v>1219.5</v>
      </c>
      <c r="AQ20" s="5">
        <v>597</v>
      </c>
      <c r="AR20" s="4">
        <f t="shared" si="19"/>
        <v>0.48954489544895446</v>
      </c>
      <c r="AS20" s="5">
        <v>15</v>
      </c>
      <c r="AT20" s="44">
        <f t="shared" si="20"/>
        <v>0.95217680282763772</v>
      </c>
      <c r="AU20" s="45">
        <v>32285</v>
      </c>
      <c r="AV20" s="35">
        <f t="shared" si="21"/>
        <v>26415</v>
      </c>
      <c r="AW20" s="35">
        <f t="shared" si="22"/>
        <v>25151.8</v>
      </c>
      <c r="AX20" s="35">
        <f t="shared" si="8"/>
        <v>-1263.2000000000007</v>
      </c>
      <c r="AY20" s="35">
        <v>3053.4</v>
      </c>
      <c r="AZ20" s="35">
        <v>3028.2000000000003</v>
      </c>
      <c r="BA20" s="35">
        <v>1769.2</v>
      </c>
      <c r="BB20" s="35">
        <v>2924</v>
      </c>
      <c r="BC20" s="35">
        <v>2867.5</v>
      </c>
      <c r="BD20" s="35"/>
      <c r="BE20" s="35">
        <v>2893.5</v>
      </c>
      <c r="BF20" s="35">
        <v>1738.6000000000001</v>
      </c>
      <c r="BG20" s="35">
        <v>2576.3000000000002</v>
      </c>
      <c r="BH20" s="35">
        <v>788.2</v>
      </c>
      <c r="BI20" s="35">
        <f t="shared" si="9"/>
        <v>3512.9</v>
      </c>
      <c r="BJ20" s="35"/>
      <c r="BK20" s="35">
        <f t="shared" si="23"/>
        <v>3512.9</v>
      </c>
      <c r="BL20" s="35">
        <v>58.5</v>
      </c>
      <c r="BM20" s="35">
        <f t="shared" si="11"/>
        <v>3571.4</v>
      </c>
      <c r="BN20" s="35"/>
      <c r="BO20" s="35">
        <f t="shared" si="12"/>
        <v>3571.4</v>
      </c>
      <c r="BP20" s="79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s="2" customFormat="1" ht="17.149999999999999" customHeight="1">
      <c r="A21" s="13" t="s">
        <v>23</v>
      </c>
      <c r="B21" s="35">
        <v>155415</v>
      </c>
      <c r="C21" s="35">
        <v>149176.4</v>
      </c>
      <c r="D21" s="4">
        <f t="shared" si="1"/>
        <v>0.95985844352218253</v>
      </c>
      <c r="E21" s="11">
        <v>10</v>
      </c>
      <c r="F21" s="59" t="s">
        <v>385</v>
      </c>
      <c r="G21" s="59" t="s">
        <v>385</v>
      </c>
      <c r="H21" s="59" t="s">
        <v>385</v>
      </c>
      <c r="I21" s="59" t="s">
        <v>385</v>
      </c>
      <c r="J21" s="45">
        <v>240</v>
      </c>
      <c r="K21" s="45">
        <v>212</v>
      </c>
      <c r="L21" s="4">
        <f t="shared" si="2"/>
        <v>1.1320754716981132</v>
      </c>
      <c r="M21" s="11">
        <v>10</v>
      </c>
      <c r="N21" s="35">
        <v>81792</v>
      </c>
      <c r="O21" s="35">
        <v>78614.5</v>
      </c>
      <c r="P21" s="4">
        <f t="shared" si="3"/>
        <v>0.96115145735524254</v>
      </c>
      <c r="Q21" s="11">
        <v>20</v>
      </c>
      <c r="R21" s="35">
        <v>3208</v>
      </c>
      <c r="S21" s="35">
        <v>3344.6</v>
      </c>
      <c r="T21" s="4">
        <f t="shared" si="14"/>
        <v>1.042581047381546</v>
      </c>
      <c r="U21" s="11">
        <v>5</v>
      </c>
      <c r="V21" s="35">
        <v>500</v>
      </c>
      <c r="W21" s="35">
        <v>524.4</v>
      </c>
      <c r="X21" s="4">
        <f t="shared" si="15"/>
        <v>1.0488</v>
      </c>
      <c r="Y21" s="11">
        <v>5</v>
      </c>
      <c r="Z21" s="11" t="s">
        <v>385</v>
      </c>
      <c r="AA21" s="11" t="s">
        <v>385</v>
      </c>
      <c r="AB21" s="11" t="s">
        <v>385</v>
      </c>
      <c r="AC21" s="11" t="s">
        <v>385</v>
      </c>
      <c r="AD21" s="11">
        <v>4950</v>
      </c>
      <c r="AE21" s="11">
        <v>4728</v>
      </c>
      <c r="AF21" s="4">
        <f t="shared" si="16"/>
        <v>0.9551515151515152</v>
      </c>
      <c r="AG21" s="11">
        <v>15</v>
      </c>
      <c r="AH21" s="82">
        <v>13390</v>
      </c>
      <c r="AI21" s="82">
        <v>13439.6</v>
      </c>
      <c r="AJ21" s="4">
        <f t="shared" si="17"/>
        <v>1.0037042569081405</v>
      </c>
      <c r="AK21" s="11">
        <v>10</v>
      </c>
      <c r="AL21" s="82">
        <v>2229</v>
      </c>
      <c r="AM21" s="82">
        <v>2500.4</v>
      </c>
      <c r="AN21" s="4">
        <f t="shared" si="18"/>
        <v>1.1217586361597129</v>
      </c>
      <c r="AO21" s="11">
        <v>10</v>
      </c>
      <c r="AP21" s="59">
        <v>1219.5</v>
      </c>
      <c r="AQ21" s="5">
        <v>78</v>
      </c>
      <c r="AR21" s="4">
        <f t="shared" si="19"/>
        <v>6.3960639606396058E-2</v>
      </c>
      <c r="AS21" s="5">
        <v>15</v>
      </c>
      <c r="AT21" s="44">
        <f t="shared" si="20"/>
        <v>0.87140584788262743</v>
      </c>
      <c r="AU21" s="45">
        <v>36362</v>
      </c>
      <c r="AV21" s="35">
        <f t="shared" si="21"/>
        <v>29750.727272727272</v>
      </c>
      <c r="AW21" s="35">
        <f t="shared" si="22"/>
        <v>25925</v>
      </c>
      <c r="AX21" s="35">
        <f t="shared" si="8"/>
        <v>-3825.7272727272721</v>
      </c>
      <c r="AY21" s="35">
        <v>3527.6</v>
      </c>
      <c r="AZ21" s="35">
        <v>3301.3</v>
      </c>
      <c r="BA21" s="35">
        <v>3873.3</v>
      </c>
      <c r="BB21" s="35">
        <v>3544.8</v>
      </c>
      <c r="BC21" s="35">
        <v>3367.6000000000004</v>
      </c>
      <c r="BD21" s="35"/>
      <c r="BE21" s="35">
        <v>2231.4</v>
      </c>
      <c r="BF21" s="35">
        <v>998.69999999999982</v>
      </c>
      <c r="BG21" s="35">
        <v>3287.3</v>
      </c>
      <c r="BH21" s="35"/>
      <c r="BI21" s="35">
        <f t="shared" si="9"/>
        <v>1793</v>
      </c>
      <c r="BJ21" s="35"/>
      <c r="BK21" s="35">
        <f t="shared" si="23"/>
        <v>1793</v>
      </c>
      <c r="BL21" s="35">
        <v>11.3</v>
      </c>
      <c r="BM21" s="35">
        <f t="shared" si="11"/>
        <v>1804.3</v>
      </c>
      <c r="BN21" s="35"/>
      <c r="BO21" s="35">
        <f t="shared" si="12"/>
        <v>1804.3</v>
      </c>
      <c r="BP21" s="79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s="2" customFormat="1" ht="17.149999999999999" customHeight="1">
      <c r="A22" s="13" t="s">
        <v>24</v>
      </c>
      <c r="B22" s="35">
        <v>196653</v>
      </c>
      <c r="C22" s="35">
        <v>215860.1</v>
      </c>
      <c r="D22" s="4">
        <f t="shared" si="1"/>
        <v>1.0976700075767978</v>
      </c>
      <c r="E22" s="11">
        <v>10</v>
      </c>
      <c r="F22" s="59" t="s">
        <v>385</v>
      </c>
      <c r="G22" s="59" t="s">
        <v>385</v>
      </c>
      <c r="H22" s="59" t="s">
        <v>385</v>
      </c>
      <c r="I22" s="59" t="s">
        <v>385</v>
      </c>
      <c r="J22" s="45">
        <v>240</v>
      </c>
      <c r="K22" s="45">
        <v>180</v>
      </c>
      <c r="L22" s="4">
        <f t="shared" si="2"/>
        <v>1.2133333333333334</v>
      </c>
      <c r="M22" s="11">
        <v>10</v>
      </c>
      <c r="N22" s="35">
        <v>82229.5</v>
      </c>
      <c r="O22" s="35">
        <v>87017.9</v>
      </c>
      <c r="P22" s="4">
        <f t="shared" si="3"/>
        <v>1.058232142965724</v>
      </c>
      <c r="Q22" s="11">
        <v>20</v>
      </c>
      <c r="R22" s="35">
        <v>4997.7</v>
      </c>
      <c r="S22" s="35">
        <v>5870.9</v>
      </c>
      <c r="T22" s="4">
        <f t="shared" si="14"/>
        <v>1.1747203713708305</v>
      </c>
      <c r="U22" s="11">
        <v>5</v>
      </c>
      <c r="V22" s="35">
        <v>541.20000000000005</v>
      </c>
      <c r="W22" s="35">
        <v>642.4</v>
      </c>
      <c r="X22" s="4">
        <f t="shared" si="15"/>
        <v>1.186991869918699</v>
      </c>
      <c r="Y22" s="11">
        <v>5</v>
      </c>
      <c r="Z22" s="11" t="s">
        <v>385</v>
      </c>
      <c r="AA22" s="11" t="s">
        <v>385</v>
      </c>
      <c r="AB22" s="11" t="s">
        <v>385</v>
      </c>
      <c r="AC22" s="11" t="s">
        <v>385</v>
      </c>
      <c r="AD22" s="11">
        <v>10475</v>
      </c>
      <c r="AE22" s="11">
        <v>10374</v>
      </c>
      <c r="AF22" s="4">
        <f t="shared" si="16"/>
        <v>0.99035799522673029</v>
      </c>
      <c r="AG22" s="11">
        <v>20</v>
      </c>
      <c r="AH22" s="82">
        <v>25234</v>
      </c>
      <c r="AI22" s="82">
        <v>23717.1</v>
      </c>
      <c r="AJ22" s="4">
        <f t="shared" si="17"/>
        <v>0.93988666085440276</v>
      </c>
      <c r="AK22" s="11">
        <v>10</v>
      </c>
      <c r="AL22" s="82">
        <v>3178</v>
      </c>
      <c r="AM22" s="82">
        <v>3415.8</v>
      </c>
      <c r="AN22" s="4">
        <f t="shared" si="18"/>
        <v>1.0748269351793582</v>
      </c>
      <c r="AO22" s="11">
        <v>10</v>
      </c>
      <c r="AP22" s="59">
        <v>1219.5</v>
      </c>
      <c r="AQ22" s="5">
        <v>127</v>
      </c>
      <c r="AR22" s="4">
        <f t="shared" si="19"/>
        <v>0.10414104141041411</v>
      </c>
      <c r="AS22" s="5">
        <v>15</v>
      </c>
      <c r="AT22" s="44">
        <f t="shared" si="20"/>
        <v>0.92952046629420826</v>
      </c>
      <c r="AU22" s="45">
        <v>47804</v>
      </c>
      <c r="AV22" s="35">
        <f t="shared" si="21"/>
        <v>39112.36363636364</v>
      </c>
      <c r="AW22" s="35">
        <f t="shared" si="22"/>
        <v>36355.699999999997</v>
      </c>
      <c r="AX22" s="35">
        <f t="shared" si="8"/>
        <v>-2756.6636363636426</v>
      </c>
      <c r="AY22" s="35">
        <v>4866.3999999999996</v>
      </c>
      <c r="AZ22" s="35">
        <v>4138.3999999999996</v>
      </c>
      <c r="BA22" s="35">
        <v>3525.1</v>
      </c>
      <c r="BB22" s="35">
        <v>5254.9000000000005</v>
      </c>
      <c r="BC22" s="35">
        <v>4378</v>
      </c>
      <c r="BD22" s="35"/>
      <c r="BE22" s="35">
        <v>4584.6000000000004</v>
      </c>
      <c r="BF22" s="35">
        <v>1292.3999999999996</v>
      </c>
      <c r="BG22" s="35">
        <v>3975.5</v>
      </c>
      <c r="BH22" s="35">
        <v>1360.8</v>
      </c>
      <c r="BI22" s="35">
        <f t="shared" si="9"/>
        <v>2979.6</v>
      </c>
      <c r="BJ22" s="35"/>
      <c r="BK22" s="35">
        <f t="shared" si="23"/>
        <v>2979.6</v>
      </c>
      <c r="BL22" s="35">
        <v>71.7</v>
      </c>
      <c r="BM22" s="35">
        <f t="shared" si="11"/>
        <v>3051.2999999999997</v>
      </c>
      <c r="BN22" s="35"/>
      <c r="BO22" s="35">
        <f t="shared" si="12"/>
        <v>3051.3</v>
      </c>
      <c r="BP22" s="79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s="2" customFormat="1" ht="17.149999999999999" customHeight="1">
      <c r="A23" s="13" t="s">
        <v>25</v>
      </c>
      <c r="B23" s="35">
        <v>213118</v>
      </c>
      <c r="C23" s="35">
        <v>222807.8</v>
      </c>
      <c r="D23" s="4">
        <f t="shared" si="1"/>
        <v>1.0454668305821189</v>
      </c>
      <c r="E23" s="11">
        <v>10</v>
      </c>
      <c r="F23" s="59" t="s">
        <v>385</v>
      </c>
      <c r="G23" s="59" t="s">
        <v>385</v>
      </c>
      <c r="H23" s="59" t="s">
        <v>385</v>
      </c>
      <c r="I23" s="59" t="s">
        <v>385</v>
      </c>
      <c r="J23" s="45">
        <v>260</v>
      </c>
      <c r="K23" s="45">
        <v>260</v>
      </c>
      <c r="L23" s="4">
        <f t="shared" si="2"/>
        <v>1</v>
      </c>
      <c r="M23" s="11">
        <v>15</v>
      </c>
      <c r="N23" s="35">
        <v>70326.2</v>
      </c>
      <c r="O23" s="35">
        <v>58329</v>
      </c>
      <c r="P23" s="4">
        <f t="shared" si="3"/>
        <v>0.82940639477179201</v>
      </c>
      <c r="Q23" s="11">
        <v>20</v>
      </c>
      <c r="R23" s="35">
        <v>3961</v>
      </c>
      <c r="S23" s="35">
        <v>4534</v>
      </c>
      <c r="T23" s="4">
        <f t="shared" si="14"/>
        <v>1.1446604392830093</v>
      </c>
      <c r="U23" s="11">
        <v>5</v>
      </c>
      <c r="V23" s="35">
        <v>267.2</v>
      </c>
      <c r="W23" s="35">
        <v>301.7</v>
      </c>
      <c r="X23" s="4">
        <f t="shared" si="15"/>
        <v>1.1291167664670658</v>
      </c>
      <c r="Y23" s="11">
        <v>5</v>
      </c>
      <c r="Z23" s="11" t="s">
        <v>385</v>
      </c>
      <c r="AA23" s="11" t="s">
        <v>385</v>
      </c>
      <c r="AB23" s="11" t="s">
        <v>385</v>
      </c>
      <c r="AC23" s="11" t="s">
        <v>385</v>
      </c>
      <c r="AD23" s="11">
        <v>4182</v>
      </c>
      <c r="AE23" s="11">
        <v>4182</v>
      </c>
      <c r="AF23" s="4">
        <f t="shared" si="16"/>
        <v>1</v>
      </c>
      <c r="AG23" s="11">
        <v>20</v>
      </c>
      <c r="AH23" s="82">
        <v>11030</v>
      </c>
      <c r="AI23" s="82">
        <v>11549.1</v>
      </c>
      <c r="AJ23" s="4">
        <f t="shared" si="17"/>
        <v>1.0470625566636447</v>
      </c>
      <c r="AK23" s="11">
        <v>10</v>
      </c>
      <c r="AL23" s="82">
        <v>2340</v>
      </c>
      <c r="AM23" s="82">
        <v>1791.7</v>
      </c>
      <c r="AN23" s="4">
        <f t="shared" si="18"/>
        <v>0.76568376068376065</v>
      </c>
      <c r="AO23" s="11">
        <v>10</v>
      </c>
      <c r="AP23" s="59">
        <v>1219.5</v>
      </c>
      <c r="AQ23" s="5">
        <v>517</v>
      </c>
      <c r="AR23" s="4">
        <f t="shared" si="19"/>
        <v>0.4239442394423944</v>
      </c>
      <c r="AS23" s="5">
        <v>15</v>
      </c>
      <c r="AT23" s="44">
        <f t="shared" si="20"/>
        <v>0.88998462722833982</v>
      </c>
      <c r="AU23" s="45">
        <v>41275</v>
      </c>
      <c r="AV23" s="35">
        <f t="shared" si="21"/>
        <v>33770.454545454544</v>
      </c>
      <c r="AW23" s="35">
        <f t="shared" si="22"/>
        <v>30055.200000000001</v>
      </c>
      <c r="AX23" s="35">
        <f t="shared" si="8"/>
        <v>-3715.2545454545434</v>
      </c>
      <c r="AY23" s="35">
        <v>3401.6</v>
      </c>
      <c r="AZ23" s="35">
        <v>3786.5</v>
      </c>
      <c r="BA23" s="35">
        <v>3998.6</v>
      </c>
      <c r="BB23" s="35">
        <v>3618.5</v>
      </c>
      <c r="BC23" s="35">
        <v>3621.1</v>
      </c>
      <c r="BD23" s="35"/>
      <c r="BE23" s="35">
        <v>3377.2</v>
      </c>
      <c r="BF23" s="35">
        <v>2149.4</v>
      </c>
      <c r="BG23" s="35">
        <v>3555.1000000000004</v>
      </c>
      <c r="BH23" s="35"/>
      <c r="BI23" s="35">
        <f t="shared" si="9"/>
        <v>2547.1999999999998</v>
      </c>
      <c r="BJ23" s="35"/>
      <c r="BK23" s="35">
        <f t="shared" si="23"/>
        <v>2547.1999999999998</v>
      </c>
      <c r="BL23" s="35">
        <v>63.5</v>
      </c>
      <c r="BM23" s="35">
        <f t="shared" si="11"/>
        <v>2610.6999999999998</v>
      </c>
      <c r="BN23" s="35"/>
      <c r="BO23" s="35">
        <f t="shared" si="12"/>
        <v>2610.6999999999998</v>
      </c>
      <c r="BP23" s="79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s="2" customFormat="1" ht="17.149999999999999" customHeight="1">
      <c r="A24" s="13" t="s">
        <v>26</v>
      </c>
      <c r="B24" s="35">
        <v>16371882</v>
      </c>
      <c r="C24" s="35">
        <v>16942527.399999999</v>
      </c>
      <c r="D24" s="4">
        <f t="shared" si="1"/>
        <v>1.0348552109036699</v>
      </c>
      <c r="E24" s="11">
        <v>10</v>
      </c>
      <c r="F24" s="59" t="s">
        <v>385</v>
      </c>
      <c r="G24" s="59" t="s">
        <v>385</v>
      </c>
      <c r="H24" s="59" t="s">
        <v>385</v>
      </c>
      <c r="I24" s="59" t="s">
        <v>385</v>
      </c>
      <c r="J24" s="45">
        <v>160</v>
      </c>
      <c r="K24" s="45">
        <v>164</v>
      </c>
      <c r="L24" s="4">
        <f t="shared" si="2"/>
        <v>0.97560975609756095</v>
      </c>
      <c r="M24" s="11">
        <v>5</v>
      </c>
      <c r="N24" s="35">
        <v>698497.7</v>
      </c>
      <c r="O24" s="35">
        <v>641639.19999999995</v>
      </c>
      <c r="P24" s="4">
        <f t="shared" si="3"/>
        <v>0.91859887298125675</v>
      </c>
      <c r="Q24" s="11">
        <v>20</v>
      </c>
      <c r="R24" s="35">
        <v>3749</v>
      </c>
      <c r="S24" s="35">
        <v>4413.1000000000004</v>
      </c>
      <c r="T24" s="4">
        <f t="shared" si="14"/>
        <v>1.1771405708188851</v>
      </c>
      <c r="U24" s="11">
        <v>5</v>
      </c>
      <c r="V24" s="35">
        <v>1611.5</v>
      </c>
      <c r="W24" s="35">
        <v>1985.4</v>
      </c>
      <c r="X24" s="4">
        <f t="shared" si="15"/>
        <v>1.2032019857275831</v>
      </c>
      <c r="Y24" s="11">
        <v>5</v>
      </c>
      <c r="Z24" s="11" t="s">
        <v>385</v>
      </c>
      <c r="AA24" s="11" t="s">
        <v>385</v>
      </c>
      <c r="AB24" s="11" t="s">
        <v>385</v>
      </c>
      <c r="AC24" s="11" t="s">
        <v>385</v>
      </c>
      <c r="AD24" s="11">
        <v>4794</v>
      </c>
      <c r="AE24" s="11">
        <v>4687</v>
      </c>
      <c r="AF24" s="4">
        <f t="shared" si="16"/>
        <v>0.97768043387567793</v>
      </c>
      <c r="AG24" s="11">
        <v>20</v>
      </c>
      <c r="AH24" s="82">
        <v>11450</v>
      </c>
      <c r="AI24" s="82">
        <v>13026</v>
      </c>
      <c r="AJ24" s="4">
        <f t="shared" si="17"/>
        <v>1.1376419213973799</v>
      </c>
      <c r="AK24" s="11">
        <v>15</v>
      </c>
      <c r="AL24" s="82">
        <v>2630</v>
      </c>
      <c r="AM24" s="82">
        <v>3007.1</v>
      </c>
      <c r="AN24" s="4">
        <f t="shared" si="18"/>
        <v>1.143384030418251</v>
      </c>
      <c r="AO24" s="11">
        <v>10</v>
      </c>
      <c r="AP24" s="59">
        <v>1219.5</v>
      </c>
      <c r="AQ24" s="5">
        <v>150</v>
      </c>
      <c r="AR24" s="4">
        <f t="shared" si="19"/>
        <v>0.12300123001230012</v>
      </c>
      <c r="AS24" s="5">
        <v>15</v>
      </c>
      <c r="AT24" s="44">
        <f t="shared" si="20"/>
        <v>0.90854654652117395</v>
      </c>
      <c r="AU24" s="45">
        <v>35766</v>
      </c>
      <c r="AV24" s="35">
        <f t="shared" si="21"/>
        <v>29263.090909090908</v>
      </c>
      <c r="AW24" s="35">
        <f t="shared" si="22"/>
        <v>26586.9</v>
      </c>
      <c r="AX24" s="35">
        <f t="shared" si="8"/>
        <v>-2676.1909090909066</v>
      </c>
      <c r="AY24" s="35">
        <v>3708</v>
      </c>
      <c r="AZ24" s="35">
        <v>3617.3999999999996</v>
      </c>
      <c r="BA24" s="35">
        <v>1685.3</v>
      </c>
      <c r="BB24" s="35">
        <v>2309.6</v>
      </c>
      <c r="BC24" s="35">
        <v>3776.4</v>
      </c>
      <c r="BD24" s="35"/>
      <c r="BE24" s="35">
        <v>3332</v>
      </c>
      <c r="BF24" s="35">
        <v>290.60000000000036</v>
      </c>
      <c r="BG24" s="35">
        <v>3203.5</v>
      </c>
      <c r="BH24" s="35">
        <v>2723.2</v>
      </c>
      <c r="BI24" s="35">
        <f t="shared" si="9"/>
        <v>1940.9</v>
      </c>
      <c r="BJ24" s="35"/>
      <c r="BK24" s="35">
        <f t="shared" si="23"/>
        <v>1940.9</v>
      </c>
      <c r="BL24" s="35">
        <v>35.4</v>
      </c>
      <c r="BM24" s="35">
        <f t="shared" si="11"/>
        <v>1976.3000000000002</v>
      </c>
      <c r="BN24" s="35"/>
      <c r="BO24" s="35">
        <f t="shared" si="12"/>
        <v>1976.3</v>
      </c>
      <c r="BP24" s="79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s="2" customFormat="1" ht="17.149999999999999" customHeight="1">
      <c r="A25" s="13" t="s">
        <v>27</v>
      </c>
      <c r="B25" s="35">
        <v>119459</v>
      </c>
      <c r="C25" s="35">
        <v>144275.9</v>
      </c>
      <c r="D25" s="4">
        <f t="shared" si="1"/>
        <v>1.2007744079558678</v>
      </c>
      <c r="E25" s="11">
        <v>10</v>
      </c>
      <c r="F25" s="59" t="s">
        <v>385</v>
      </c>
      <c r="G25" s="59" t="s">
        <v>385</v>
      </c>
      <c r="H25" s="59" t="s">
        <v>385</v>
      </c>
      <c r="I25" s="59" t="s">
        <v>385</v>
      </c>
      <c r="J25" s="45">
        <v>60</v>
      </c>
      <c r="K25" s="45">
        <v>58</v>
      </c>
      <c r="L25" s="4">
        <f t="shared" si="2"/>
        <v>1.0344827586206897</v>
      </c>
      <c r="M25" s="11">
        <v>10</v>
      </c>
      <c r="N25" s="35">
        <v>32294.5</v>
      </c>
      <c r="O25" s="35">
        <v>25604.799999999999</v>
      </c>
      <c r="P25" s="4">
        <f t="shared" si="3"/>
        <v>0.79285327222901725</v>
      </c>
      <c r="Q25" s="11">
        <v>20</v>
      </c>
      <c r="R25" s="35">
        <v>1390</v>
      </c>
      <c r="S25" s="35">
        <v>1599.5</v>
      </c>
      <c r="T25" s="4">
        <f t="shared" si="14"/>
        <v>1.1507194244604317</v>
      </c>
      <c r="U25" s="11">
        <v>5</v>
      </c>
      <c r="V25" s="35">
        <v>137</v>
      </c>
      <c r="W25" s="35">
        <v>150.4</v>
      </c>
      <c r="X25" s="4">
        <f t="shared" si="15"/>
        <v>1.0978102189781023</v>
      </c>
      <c r="Y25" s="11">
        <v>5</v>
      </c>
      <c r="Z25" s="11" t="s">
        <v>385</v>
      </c>
      <c r="AA25" s="11" t="s">
        <v>385</v>
      </c>
      <c r="AB25" s="11" t="s">
        <v>385</v>
      </c>
      <c r="AC25" s="11" t="s">
        <v>385</v>
      </c>
      <c r="AD25" s="11">
        <v>1497</v>
      </c>
      <c r="AE25" s="11">
        <v>1279</v>
      </c>
      <c r="AF25" s="4">
        <f t="shared" si="16"/>
        <v>0.85437541750167001</v>
      </c>
      <c r="AG25" s="11">
        <v>20</v>
      </c>
      <c r="AH25" s="82">
        <v>4739</v>
      </c>
      <c r="AI25" s="82">
        <v>4885.5</v>
      </c>
      <c r="AJ25" s="4">
        <f t="shared" si="17"/>
        <v>1.0309136948723359</v>
      </c>
      <c r="AK25" s="11">
        <v>10</v>
      </c>
      <c r="AL25" s="82">
        <v>891</v>
      </c>
      <c r="AM25" s="82">
        <v>993</v>
      </c>
      <c r="AN25" s="4">
        <f t="shared" si="18"/>
        <v>1.1144781144781144</v>
      </c>
      <c r="AO25" s="11">
        <v>5</v>
      </c>
      <c r="AP25" s="59">
        <v>1219.5</v>
      </c>
      <c r="AQ25" s="5">
        <v>3</v>
      </c>
      <c r="AR25" s="4">
        <f t="shared" si="19"/>
        <v>2.4600246002460025E-3</v>
      </c>
      <c r="AS25" s="5">
        <v>15</v>
      </c>
      <c r="AT25" s="44">
        <f t="shared" si="20"/>
        <v>0.82458221567689616</v>
      </c>
      <c r="AU25" s="45">
        <v>17745</v>
      </c>
      <c r="AV25" s="35">
        <f t="shared" si="21"/>
        <v>14518.636363636364</v>
      </c>
      <c r="AW25" s="35">
        <f t="shared" si="22"/>
        <v>11971.8</v>
      </c>
      <c r="AX25" s="35">
        <f t="shared" si="8"/>
        <v>-2546.8363636363647</v>
      </c>
      <c r="AY25" s="35">
        <v>1606.2</v>
      </c>
      <c r="AZ25" s="35">
        <v>1589.3</v>
      </c>
      <c r="BA25" s="35">
        <v>1459.8</v>
      </c>
      <c r="BB25" s="35">
        <v>1692.1</v>
      </c>
      <c r="BC25" s="35">
        <v>1630.4</v>
      </c>
      <c r="BD25" s="35"/>
      <c r="BE25" s="35">
        <v>1418.9</v>
      </c>
      <c r="BF25" s="35">
        <v>55.099999999999909</v>
      </c>
      <c r="BG25" s="35">
        <v>1494.1</v>
      </c>
      <c r="BH25" s="35">
        <v>252.6</v>
      </c>
      <c r="BI25" s="35">
        <f t="shared" si="9"/>
        <v>773.3</v>
      </c>
      <c r="BJ25" s="35"/>
      <c r="BK25" s="35">
        <f t="shared" si="23"/>
        <v>773.3</v>
      </c>
      <c r="BL25" s="35">
        <v>23.9</v>
      </c>
      <c r="BM25" s="35">
        <f t="shared" si="11"/>
        <v>797.19999999999993</v>
      </c>
      <c r="BN25" s="35"/>
      <c r="BO25" s="35">
        <f t="shared" si="12"/>
        <v>797.2</v>
      </c>
      <c r="BP25" s="79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s="2" customFormat="1" ht="17.149999999999999" customHeight="1">
      <c r="A26" s="13" t="s">
        <v>28</v>
      </c>
      <c r="B26" s="35">
        <v>66107</v>
      </c>
      <c r="C26" s="35">
        <v>64515</v>
      </c>
      <c r="D26" s="4">
        <f t="shared" si="1"/>
        <v>0.97591783018439804</v>
      </c>
      <c r="E26" s="11">
        <v>10</v>
      </c>
      <c r="F26" s="59" t="s">
        <v>385</v>
      </c>
      <c r="G26" s="59" t="s">
        <v>385</v>
      </c>
      <c r="H26" s="59" t="s">
        <v>385</v>
      </c>
      <c r="I26" s="59" t="s">
        <v>385</v>
      </c>
      <c r="J26" s="45">
        <v>185</v>
      </c>
      <c r="K26" s="45">
        <v>159</v>
      </c>
      <c r="L26" s="4">
        <f t="shared" si="2"/>
        <v>1.1635220125786163</v>
      </c>
      <c r="M26" s="11">
        <v>15</v>
      </c>
      <c r="N26" s="35">
        <v>52935.1</v>
      </c>
      <c r="O26" s="35">
        <v>44651.199999999997</v>
      </c>
      <c r="P26" s="4">
        <f t="shared" si="3"/>
        <v>0.84350837157198155</v>
      </c>
      <c r="Q26" s="11">
        <v>20</v>
      </c>
      <c r="R26" s="35">
        <v>11445</v>
      </c>
      <c r="S26" s="35">
        <v>11873.8</v>
      </c>
      <c r="T26" s="4">
        <f t="shared" si="14"/>
        <v>1.0374661424202707</v>
      </c>
      <c r="U26" s="11">
        <v>5</v>
      </c>
      <c r="V26" s="35">
        <v>524</v>
      </c>
      <c r="W26" s="35">
        <v>476.9</v>
      </c>
      <c r="X26" s="4">
        <f t="shared" si="15"/>
        <v>0.91011450381679382</v>
      </c>
      <c r="Y26" s="11">
        <v>5</v>
      </c>
      <c r="Z26" s="11" t="s">
        <v>385</v>
      </c>
      <c r="AA26" s="11" t="s">
        <v>385</v>
      </c>
      <c r="AB26" s="11" t="s">
        <v>385</v>
      </c>
      <c r="AC26" s="11" t="s">
        <v>385</v>
      </c>
      <c r="AD26" s="11">
        <v>4992</v>
      </c>
      <c r="AE26" s="11">
        <v>4994</v>
      </c>
      <c r="AF26" s="4">
        <f t="shared" si="16"/>
        <v>1.000400641025641</v>
      </c>
      <c r="AG26" s="11">
        <v>15</v>
      </c>
      <c r="AH26" s="82">
        <v>17550</v>
      </c>
      <c r="AI26" s="82">
        <v>17887.599999999999</v>
      </c>
      <c r="AJ26" s="4">
        <f t="shared" si="17"/>
        <v>1.0192364672364671</v>
      </c>
      <c r="AK26" s="11">
        <v>20</v>
      </c>
      <c r="AL26" s="82">
        <v>1927</v>
      </c>
      <c r="AM26" s="82">
        <v>1749.8</v>
      </c>
      <c r="AN26" s="4">
        <f t="shared" si="18"/>
        <v>0.90804359107420862</v>
      </c>
      <c r="AO26" s="11">
        <v>5</v>
      </c>
      <c r="AP26" s="59">
        <v>1219.5</v>
      </c>
      <c r="AQ26" s="5">
        <v>1231</v>
      </c>
      <c r="AR26" s="4">
        <f t="shared" si="19"/>
        <v>1.0094300943009431</v>
      </c>
      <c r="AS26" s="5">
        <v>15</v>
      </c>
      <c r="AT26" s="44">
        <f t="shared" si="20"/>
        <v>0.98993170439224865</v>
      </c>
      <c r="AU26" s="45">
        <v>45438</v>
      </c>
      <c r="AV26" s="35">
        <f t="shared" si="21"/>
        <v>37176.545454545456</v>
      </c>
      <c r="AW26" s="35">
        <f t="shared" si="22"/>
        <v>36802.199999999997</v>
      </c>
      <c r="AX26" s="35">
        <f t="shared" si="8"/>
        <v>-374.34545454545878</v>
      </c>
      <c r="AY26" s="35">
        <v>3827.9</v>
      </c>
      <c r="AZ26" s="35">
        <v>4330.4000000000005</v>
      </c>
      <c r="BA26" s="35">
        <v>4147.8</v>
      </c>
      <c r="BB26" s="35">
        <v>4431</v>
      </c>
      <c r="BC26" s="35">
        <v>4495.8</v>
      </c>
      <c r="BD26" s="35"/>
      <c r="BE26" s="35">
        <v>3383.6</v>
      </c>
      <c r="BF26" s="35">
        <v>1690.6</v>
      </c>
      <c r="BG26" s="35">
        <v>3822.7</v>
      </c>
      <c r="BH26" s="35"/>
      <c r="BI26" s="35">
        <f t="shared" si="9"/>
        <v>6672.4</v>
      </c>
      <c r="BJ26" s="35"/>
      <c r="BK26" s="35">
        <f t="shared" si="23"/>
        <v>6672.4</v>
      </c>
      <c r="BL26" s="35">
        <v>62.8</v>
      </c>
      <c r="BM26" s="35">
        <f t="shared" si="11"/>
        <v>6735.2</v>
      </c>
      <c r="BN26" s="35"/>
      <c r="BO26" s="35">
        <f t="shared" si="12"/>
        <v>6735.2</v>
      </c>
      <c r="BP26" s="79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s="2" customFormat="1" ht="17.149999999999999" customHeight="1">
      <c r="A27" s="13" t="s">
        <v>29</v>
      </c>
      <c r="B27" s="35">
        <v>24887</v>
      </c>
      <c r="C27" s="35">
        <v>26186.1</v>
      </c>
      <c r="D27" s="4">
        <f t="shared" si="1"/>
        <v>1.0521999437457306</v>
      </c>
      <c r="E27" s="11">
        <v>10</v>
      </c>
      <c r="F27" s="59" t="s">
        <v>385</v>
      </c>
      <c r="G27" s="59" t="s">
        <v>385</v>
      </c>
      <c r="H27" s="59" t="s">
        <v>385</v>
      </c>
      <c r="I27" s="59" t="s">
        <v>385</v>
      </c>
      <c r="J27" s="45">
        <v>130</v>
      </c>
      <c r="K27" s="45">
        <v>124</v>
      </c>
      <c r="L27" s="4">
        <f t="shared" si="2"/>
        <v>1.0483870967741935</v>
      </c>
      <c r="M27" s="11">
        <v>15</v>
      </c>
      <c r="N27" s="35">
        <v>35172.300000000003</v>
      </c>
      <c r="O27" s="35">
        <v>26638.1</v>
      </c>
      <c r="P27" s="4">
        <f t="shared" si="3"/>
        <v>0.75736019538102417</v>
      </c>
      <c r="Q27" s="11">
        <v>20</v>
      </c>
      <c r="R27" s="35">
        <v>757</v>
      </c>
      <c r="S27" s="35">
        <v>803</v>
      </c>
      <c r="T27" s="4">
        <f t="shared" si="14"/>
        <v>1.0607661822985468</v>
      </c>
      <c r="U27" s="11">
        <v>5</v>
      </c>
      <c r="V27" s="35">
        <v>70</v>
      </c>
      <c r="W27" s="35">
        <v>78</v>
      </c>
      <c r="X27" s="4">
        <f t="shared" si="15"/>
        <v>1.1142857142857143</v>
      </c>
      <c r="Y27" s="11">
        <v>10</v>
      </c>
      <c r="Z27" s="11" t="s">
        <v>385</v>
      </c>
      <c r="AA27" s="11" t="s">
        <v>385</v>
      </c>
      <c r="AB27" s="11" t="s">
        <v>385</v>
      </c>
      <c r="AC27" s="11" t="s">
        <v>385</v>
      </c>
      <c r="AD27" s="11">
        <v>1000</v>
      </c>
      <c r="AE27" s="11">
        <v>905</v>
      </c>
      <c r="AF27" s="4">
        <f t="shared" si="16"/>
        <v>0.90500000000000003</v>
      </c>
      <c r="AG27" s="11">
        <v>20</v>
      </c>
      <c r="AH27" s="82">
        <v>3143</v>
      </c>
      <c r="AI27" s="82">
        <v>3268</v>
      </c>
      <c r="AJ27" s="4">
        <f t="shared" si="17"/>
        <v>1.0397709195036589</v>
      </c>
      <c r="AK27" s="11">
        <v>10</v>
      </c>
      <c r="AL27" s="82">
        <v>577</v>
      </c>
      <c r="AM27" s="82">
        <v>417.6</v>
      </c>
      <c r="AN27" s="4">
        <f t="shared" si="18"/>
        <v>0.72374350086655115</v>
      </c>
      <c r="AO27" s="11">
        <v>15</v>
      </c>
      <c r="AP27" s="59">
        <v>1219.5</v>
      </c>
      <c r="AQ27" s="5">
        <v>562</v>
      </c>
      <c r="AR27" s="4">
        <f t="shared" si="19"/>
        <v>0.46084460844608444</v>
      </c>
      <c r="AS27" s="5">
        <v>15</v>
      </c>
      <c r="AT27" s="44">
        <f t="shared" si="20"/>
        <v>0.86756857238138907</v>
      </c>
      <c r="AU27" s="45">
        <v>18570</v>
      </c>
      <c r="AV27" s="35">
        <f t="shared" si="21"/>
        <v>15193.636363636364</v>
      </c>
      <c r="AW27" s="35">
        <f t="shared" si="22"/>
        <v>13181.5</v>
      </c>
      <c r="AX27" s="35">
        <f t="shared" si="8"/>
        <v>-2012.136363636364</v>
      </c>
      <c r="AY27" s="35">
        <v>1631.2</v>
      </c>
      <c r="AZ27" s="35">
        <v>1580.5</v>
      </c>
      <c r="BA27" s="35">
        <v>1390.3</v>
      </c>
      <c r="BB27" s="35">
        <v>1515.1000000000001</v>
      </c>
      <c r="BC27" s="35">
        <v>1666.9</v>
      </c>
      <c r="BD27" s="35"/>
      <c r="BE27" s="35">
        <v>1306.5999999999999</v>
      </c>
      <c r="BF27" s="35">
        <v>623.89999999999986</v>
      </c>
      <c r="BG27" s="35">
        <v>1729.6</v>
      </c>
      <c r="BH27" s="35"/>
      <c r="BI27" s="35">
        <f t="shared" si="9"/>
        <v>1737.4</v>
      </c>
      <c r="BJ27" s="35"/>
      <c r="BK27" s="35">
        <f t="shared" si="23"/>
        <v>1737.4</v>
      </c>
      <c r="BL27" s="35">
        <v>12.5</v>
      </c>
      <c r="BM27" s="35">
        <f t="shared" si="11"/>
        <v>1749.9</v>
      </c>
      <c r="BN27" s="35"/>
      <c r="BO27" s="35">
        <f t="shared" si="12"/>
        <v>1749.9</v>
      </c>
      <c r="BP27" s="79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s="2" customFormat="1" ht="17.149999999999999" customHeight="1">
      <c r="A28" s="13" t="s">
        <v>30</v>
      </c>
      <c r="B28" s="35">
        <v>16868504</v>
      </c>
      <c r="C28" s="35">
        <v>15337292.5</v>
      </c>
      <c r="D28" s="4">
        <f t="shared" si="1"/>
        <v>0.90922659768761949</v>
      </c>
      <c r="E28" s="11">
        <v>10</v>
      </c>
      <c r="F28" s="59" t="s">
        <v>385</v>
      </c>
      <c r="G28" s="59" t="s">
        <v>385</v>
      </c>
      <c r="H28" s="59" t="s">
        <v>385</v>
      </c>
      <c r="I28" s="59" t="s">
        <v>385</v>
      </c>
      <c r="J28" s="45">
        <v>210</v>
      </c>
      <c r="K28" s="45">
        <v>205</v>
      </c>
      <c r="L28" s="4">
        <f t="shared" si="2"/>
        <v>1.024390243902439</v>
      </c>
      <c r="M28" s="11">
        <v>10</v>
      </c>
      <c r="N28" s="35">
        <v>202745.60000000001</v>
      </c>
      <c r="O28" s="35">
        <v>198724.3</v>
      </c>
      <c r="P28" s="4">
        <f t="shared" si="3"/>
        <v>0.98016578411566013</v>
      </c>
      <c r="Q28" s="11">
        <v>20</v>
      </c>
      <c r="R28" s="35">
        <v>8950.4</v>
      </c>
      <c r="S28" s="35">
        <v>9947.2000000000007</v>
      </c>
      <c r="T28" s="4">
        <f t="shared" si="14"/>
        <v>1.1113693242760101</v>
      </c>
      <c r="U28" s="11">
        <v>10</v>
      </c>
      <c r="V28" s="35">
        <v>2812.7</v>
      </c>
      <c r="W28" s="35">
        <v>3155.6</v>
      </c>
      <c r="X28" s="4">
        <f t="shared" si="15"/>
        <v>1.1219113307498134</v>
      </c>
      <c r="Y28" s="11">
        <v>10</v>
      </c>
      <c r="Z28" s="11" t="s">
        <v>385</v>
      </c>
      <c r="AA28" s="11" t="s">
        <v>385</v>
      </c>
      <c r="AB28" s="11" t="s">
        <v>385</v>
      </c>
      <c r="AC28" s="11" t="s">
        <v>385</v>
      </c>
      <c r="AD28" s="11">
        <v>4548</v>
      </c>
      <c r="AE28" s="11">
        <v>4925</v>
      </c>
      <c r="AF28" s="4">
        <f t="shared" si="16"/>
        <v>1.0828935795954266</v>
      </c>
      <c r="AG28" s="11">
        <v>15</v>
      </c>
      <c r="AH28" s="82">
        <v>14070</v>
      </c>
      <c r="AI28" s="82">
        <v>15948.7</v>
      </c>
      <c r="AJ28" s="4">
        <f t="shared" si="17"/>
        <v>1.1335252309879176</v>
      </c>
      <c r="AK28" s="11">
        <v>10</v>
      </c>
      <c r="AL28" s="82">
        <v>8245</v>
      </c>
      <c r="AM28" s="82">
        <v>9882.2999999999993</v>
      </c>
      <c r="AN28" s="4">
        <f t="shared" si="18"/>
        <v>1.1985809581564584</v>
      </c>
      <c r="AO28" s="11">
        <v>10</v>
      </c>
      <c r="AP28" s="59">
        <v>1219.5</v>
      </c>
      <c r="AQ28" s="5">
        <v>1218</v>
      </c>
      <c r="AR28" s="4">
        <f t="shared" si="19"/>
        <v>0.99876998769987702</v>
      </c>
      <c r="AS28" s="5">
        <v>15</v>
      </c>
      <c r="AT28" s="44">
        <f t="shared" si="20"/>
        <v>1.052893691357685</v>
      </c>
      <c r="AU28" s="45">
        <v>49986</v>
      </c>
      <c r="AV28" s="35">
        <f t="shared" si="21"/>
        <v>40897.63636363636</v>
      </c>
      <c r="AW28" s="35">
        <f t="shared" si="22"/>
        <v>43060.9</v>
      </c>
      <c r="AX28" s="35">
        <f t="shared" si="8"/>
        <v>2163.2636363636411</v>
      </c>
      <c r="AY28" s="35">
        <v>5374.2</v>
      </c>
      <c r="AZ28" s="35">
        <v>4316.5</v>
      </c>
      <c r="BA28" s="35">
        <v>4571.1000000000004</v>
      </c>
      <c r="BB28" s="35">
        <v>5118.8</v>
      </c>
      <c r="BC28" s="35">
        <v>4896.7</v>
      </c>
      <c r="BD28" s="35"/>
      <c r="BE28" s="35">
        <v>5285.1</v>
      </c>
      <c r="BF28" s="35">
        <v>3446.3</v>
      </c>
      <c r="BG28" s="35">
        <v>4588.8999999999996</v>
      </c>
      <c r="BH28" s="35"/>
      <c r="BI28" s="35">
        <f t="shared" si="9"/>
        <v>5463.3</v>
      </c>
      <c r="BJ28" s="35"/>
      <c r="BK28" s="35">
        <f t="shared" si="23"/>
        <v>5463.3</v>
      </c>
      <c r="BL28" s="35">
        <v>18.100000000000001</v>
      </c>
      <c r="BM28" s="35">
        <f t="shared" si="11"/>
        <v>5481.4000000000005</v>
      </c>
      <c r="BN28" s="35"/>
      <c r="BO28" s="35">
        <f t="shared" si="12"/>
        <v>5481.4</v>
      </c>
      <c r="BP28" s="79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s="2" customFormat="1" ht="17.149999999999999" customHeight="1">
      <c r="A29" s="13" t="s">
        <v>31</v>
      </c>
      <c r="B29" s="35">
        <v>3374530</v>
      </c>
      <c r="C29" s="35">
        <v>3736772.9</v>
      </c>
      <c r="D29" s="4">
        <f t="shared" si="1"/>
        <v>1.1073461785789429</v>
      </c>
      <c r="E29" s="11">
        <v>10</v>
      </c>
      <c r="F29" s="59" t="s">
        <v>385</v>
      </c>
      <c r="G29" s="59" t="s">
        <v>385</v>
      </c>
      <c r="H29" s="59" t="s">
        <v>385</v>
      </c>
      <c r="I29" s="59" t="s">
        <v>385</v>
      </c>
      <c r="J29" s="45">
        <v>210</v>
      </c>
      <c r="K29" s="45">
        <v>173</v>
      </c>
      <c r="L29" s="4">
        <f t="shared" si="2"/>
        <v>1.2013872832369943</v>
      </c>
      <c r="M29" s="11">
        <v>5</v>
      </c>
      <c r="N29" s="35">
        <v>209147</v>
      </c>
      <c r="O29" s="35">
        <v>231621.2</v>
      </c>
      <c r="P29" s="4">
        <f t="shared" si="3"/>
        <v>1.107456477979603</v>
      </c>
      <c r="Q29" s="11">
        <v>20</v>
      </c>
      <c r="R29" s="35">
        <v>3794</v>
      </c>
      <c r="S29" s="35">
        <v>3938</v>
      </c>
      <c r="T29" s="4">
        <f t="shared" si="14"/>
        <v>1.0379546652609384</v>
      </c>
      <c r="U29" s="11">
        <v>5</v>
      </c>
      <c r="V29" s="35">
        <v>21179</v>
      </c>
      <c r="W29" s="35">
        <v>29443</v>
      </c>
      <c r="X29" s="4">
        <f t="shared" si="15"/>
        <v>1.2190197837480523</v>
      </c>
      <c r="Y29" s="11">
        <v>15</v>
      </c>
      <c r="Z29" s="11" t="s">
        <v>385</v>
      </c>
      <c r="AA29" s="11" t="s">
        <v>385</v>
      </c>
      <c r="AB29" s="11" t="s">
        <v>385</v>
      </c>
      <c r="AC29" s="11" t="s">
        <v>385</v>
      </c>
      <c r="AD29" s="11">
        <v>3804</v>
      </c>
      <c r="AE29" s="11">
        <v>3830</v>
      </c>
      <c r="AF29" s="4">
        <f t="shared" si="16"/>
        <v>1.0068349106203995</v>
      </c>
      <c r="AG29" s="11">
        <v>10</v>
      </c>
      <c r="AH29" s="82">
        <v>11274</v>
      </c>
      <c r="AI29" s="82">
        <v>14815.1</v>
      </c>
      <c r="AJ29" s="4">
        <f t="shared" si="17"/>
        <v>1.2114094376441369</v>
      </c>
      <c r="AK29" s="11">
        <v>10</v>
      </c>
      <c r="AL29" s="82">
        <v>27596</v>
      </c>
      <c r="AM29" s="82">
        <v>31329.9</v>
      </c>
      <c r="AN29" s="4">
        <f t="shared" si="18"/>
        <v>1.1353058414262938</v>
      </c>
      <c r="AO29" s="11">
        <v>20</v>
      </c>
      <c r="AP29" s="59">
        <v>1219.5</v>
      </c>
      <c r="AQ29" s="5">
        <v>720</v>
      </c>
      <c r="AR29" s="4">
        <f t="shared" si="19"/>
        <v>0.59040590405904059</v>
      </c>
      <c r="AS29" s="5">
        <v>15</v>
      </c>
      <c r="AT29" s="44">
        <f t="shared" si="20"/>
        <v>1.0586295156013528</v>
      </c>
      <c r="AU29" s="45">
        <v>122331</v>
      </c>
      <c r="AV29" s="35">
        <f t="shared" si="21"/>
        <v>100089</v>
      </c>
      <c r="AW29" s="35">
        <f t="shared" si="22"/>
        <v>105957.2</v>
      </c>
      <c r="AX29" s="35">
        <f t="shared" si="8"/>
        <v>5868.1999999999971</v>
      </c>
      <c r="AY29" s="35">
        <v>12380.3</v>
      </c>
      <c r="AZ29" s="35">
        <v>12969.5</v>
      </c>
      <c r="BA29" s="35">
        <v>13413.3</v>
      </c>
      <c r="BB29" s="35">
        <v>11759.199999999999</v>
      </c>
      <c r="BC29" s="35">
        <v>12418.1</v>
      </c>
      <c r="BD29" s="35"/>
      <c r="BE29" s="35">
        <v>10734.8</v>
      </c>
      <c r="BF29" s="35">
        <v>6588</v>
      </c>
      <c r="BG29" s="35">
        <v>11073.1</v>
      </c>
      <c r="BH29" s="35"/>
      <c r="BI29" s="35">
        <f t="shared" si="9"/>
        <v>14620.9</v>
      </c>
      <c r="BJ29" s="35"/>
      <c r="BK29" s="35">
        <f t="shared" si="23"/>
        <v>14620.9</v>
      </c>
      <c r="BL29" s="35">
        <v>45.6</v>
      </c>
      <c r="BM29" s="35">
        <f t="shared" si="11"/>
        <v>14666.5</v>
      </c>
      <c r="BN29" s="35"/>
      <c r="BO29" s="35">
        <f t="shared" si="12"/>
        <v>14666.5</v>
      </c>
      <c r="BP29" s="79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s="2" customFormat="1" ht="17.149999999999999" customHeight="1">
      <c r="A30" s="13" t="s">
        <v>32</v>
      </c>
      <c r="B30" s="35">
        <v>205780</v>
      </c>
      <c r="C30" s="35">
        <v>208543.6</v>
      </c>
      <c r="D30" s="4">
        <f t="shared" si="1"/>
        <v>1.0134298765672076</v>
      </c>
      <c r="E30" s="11">
        <v>10</v>
      </c>
      <c r="F30" s="59" t="s">
        <v>385</v>
      </c>
      <c r="G30" s="59" t="s">
        <v>385</v>
      </c>
      <c r="H30" s="59" t="s">
        <v>385</v>
      </c>
      <c r="I30" s="59" t="s">
        <v>385</v>
      </c>
      <c r="J30" s="45">
        <v>130</v>
      </c>
      <c r="K30" s="45">
        <v>119</v>
      </c>
      <c r="L30" s="4">
        <f t="shared" si="2"/>
        <v>1.0924369747899159</v>
      </c>
      <c r="M30" s="11">
        <v>10</v>
      </c>
      <c r="N30" s="35">
        <v>63274.5</v>
      </c>
      <c r="O30" s="35">
        <v>58335.9</v>
      </c>
      <c r="P30" s="4">
        <f t="shared" si="3"/>
        <v>0.92194960054998465</v>
      </c>
      <c r="Q30" s="11">
        <v>20</v>
      </c>
      <c r="R30" s="35">
        <v>2445.6</v>
      </c>
      <c r="S30" s="35">
        <v>2405.5</v>
      </c>
      <c r="T30" s="4">
        <f t="shared" si="14"/>
        <v>0.98360320575727844</v>
      </c>
      <c r="U30" s="11">
        <v>10</v>
      </c>
      <c r="V30" s="35">
        <v>89.3</v>
      </c>
      <c r="W30" s="35">
        <v>89.8</v>
      </c>
      <c r="X30" s="4">
        <f t="shared" si="15"/>
        <v>1.005599104143337</v>
      </c>
      <c r="Y30" s="11">
        <v>10</v>
      </c>
      <c r="Z30" s="11" t="s">
        <v>385</v>
      </c>
      <c r="AA30" s="11" t="s">
        <v>385</v>
      </c>
      <c r="AB30" s="11" t="s">
        <v>385</v>
      </c>
      <c r="AC30" s="11" t="s">
        <v>385</v>
      </c>
      <c r="AD30" s="11">
        <v>1631</v>
      </c>
      <c r="AE30" s="11">
        <v>1541</v>
      </c>
      <c r="AF30" s="4">
        <f t="shared" si="16"/>
        <v>0.94481912936848556</v>
      </c>
      <c r="AG30" s="11">
        <v>20</v>
      </c>
      <c r="AH30" s="82">
        <v>5544</v>
      </c>
      <c r="AI30" s="82">
        <v>5002.3</v>
      </c>
      <c r="AJ30" s="4">
        <f t="shared" si="17"/>
        <v>0.90229076479076487</v>
      </c>
      <c r="AK30" s="11">
        <v>10</v>
      </c>
      <c r="AL30" s="82">
        <v>755</v>
      </c>
      <c r="AM30" s="82">
        <v>782.9</v>
      </c>
      <c r="AN30" s="4">
        <f t="shared" si="18"/>
        <v>1.0369536423841059</v>
      </c>
      <c r="AO30" s="11">
        <v>10</v>
      </c>
      <c r="AP30" s="59">
        <v>1219.5</v>
      </c>
      <c r="AQ30" s="5">
        <v>1218</v>
      </c>
      <c r="AR30" s="4">
        <f t="shared" si="19"/>
        <v>0.99876998769987702</v>
      </c>
      <c r="AS30" s="5">
        <v>15</v>
      </c>
      <c r="AT30" s="44">
        <f t="shared" si="20"/>
        <v>0.97965269650603182</v>
      </c>
      <c r="AU30" s="45">
        <v>20840</v>
      </c>
      <c r="AV30" s="35">
        <f t="shared" si="21"/>
        <v>17050.909090909092</v>
      </c>
      <c r="AW30" s="35">
        <f t="shared" si="22"/>
        <v>16704</v>
      </c>
      <c r="AX30" s="35">
        <f t="shared" si="8"/>
        <v>-346.9090909090919</v>
      </c>
      <c r="AY30" s="35">
        <v>1706.7</v>
      </c>
      <c r="AZ30" s="35">
        <v>1936.3999999999999</v>
      </c>
      <c r="BA30" s="35">
        <v>1599.8</v>
      </c>
      <c r="BB30" s="35">
        <v>1990.4</v>
      </c>
      <c r="BC30" s="35">
        <v>1956.1000000000001</v>
      </c>
      <c r="BD30" s="35"/>
      <c r="BE30" s="35">
        <v>1980.4</v>
      </c>
      <c r="BF30" s="35">
        <v>430</v>
      </c>
      <c r="BG30" s="35">
        <v>2046.6</v>
      </c>
      <c r="BH30" s="35">
        <v>313.60000000000002</v>
      </c>
      <c r="BI30" s="35">
        <f t="shared" si="9"/>
        <v>2744</v>
      </c>
      <c r="BJ30" s="35"/>
      <c r="BK30" s="35">
        <f t="shared" si="23"/>
        <v>2744</v>
      </c>
      <c r="BL30" s="35">
        <v>2.9</v>
      </c>
      <c r="BM30" s="35">
        <f t="shared" si="11"/>
        <v>2746.9</v>
      </c>
      <c r="BN30" s="35"/>
      <c r="BO30" s="35">
        <f t="shared" si="12"/>
        <v>2746.9</v>
      </c>
      <c r="BP30" s="79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2" customFormat="1" ht="17.149999999999999" customHeight="1">
      <c r="A31" s="13" t="s">
        <v>33</v>
      </c>
      <c r="B31" s="35">
        <v>1707397</v>
      </c>
      <c r="C31" s="35">
        <v>1529735.5</v>
      </c>
      <c r="D31" s="4">
        <f t="shared" si="1"/>
        <v>0.89594599264260155</v>
      </c>
      <c r="E31" s="11">
        <v>10</v>
      </c>
      <c r="F31" s="59" t="s">
        <v>385</v>
      </c>
      <c r="G31" s="59" t="s">
        <v>385</v>
      </c>
      <c r="H31" s="59" t="s">
        <v>385</v>
      </c>
      <c r="I31" s="59" t="s">
        <v>385</v>
      </c>
      <c r="J31" s="45">
        <v>165</v>
      </c>
      <c r="K31" s="45">
        <v>146</v>
      </c>
      <c r="L31" s="4">
        <f t="shared" si="2"/>
        <v>1.1301369863013699</v>
      </c>
      <c r="M31" s="11">
        <v>10</v>
      </c>
      <c r="N31" s="35">
        <v>97195.199999999997</v>
      </c>
      <c r="O31" s="35">
        <v>80005.2</v>
      </c>
      <c r="P31" s="4">
        <f t="shared" si="3"/>
        <v>0.82313941429206383</v>
      </c>
      <c r="Q31" s="11">
        <v>20</v>
      </c>
      <c r="R31" s="35">
        <v>13624</v>
      </c>
      <c r="S31" s="35">
        <v>14698.7</v>
      </c>
      <c r="T31" s="4">
        <f t="shared" si="14"/>
        <v>1.078882853787434</v>
      </c>
      <c r="U31" s="11">
        <v>10</v>
      </c>
      <c r="V31" s="35">
        <v>624</v>
      </c>
      <c r="W31" s="35">
        <v>722.3</v>
      </c>
      <c r="X31" s="4">
        <f t="shared" si="15"/>
        <v>1.1575320512820513</v>
      </c>
      <c r="Y31" s="11">
        <v>5</v>
      </c>
      <c r="Z31" s="11" t="s">
        <v>385</v>
      </c>
      <c r="AA31" s="11" t="s">
        <v>385</v>
      </c>
      <c r="AB31" s="11" t="s">
        <v>385</v>
      </c>
      <c r="AC31" s="11" t="s">
        <v>385</v>
      </c>
      <c r="AD31" s="11">
        <v>6340</v>
      </c>
      <c r="AE31" s="11">
        <v>6582</v>
      </c>
      <c r="AF31" s="4">
        <f t="shared" si="16"/>
        <v>1.0381703470031545</v>
      </c>
      <c r="AG31" s="11">
        <v>10</v>
      </c>
      <c r="AH31" s="82">
        <v>23200</v>
      </c>
      <c r="AI31" s="82">
        <v>24281.9</v>
      </c>
      <c r="AJ31" s="4">
        <f t="shared" si="17"/>
        <v>1.0466336206896552</v>
      </c>
      <c r="AK31" s="11">
        <v>20</v>
      </c>
      <c r="AL31" s="82">
        <v>2450</v>
      </c>
      <c r="AM31" s="82">
        <v>2857.9</v>
      </c>
      <c r="AN31" s="4">
        <f t="shared" si="18"/>
        <v>1.1664897959183673</v>
      </c>
      <c r="AO31" s="11">
        <v>5</v>
      </c>
      <c r="AP31" s="59">
        <v>1219.5</v>
      </c>
      <c r="AQ31" s="5">
        <v>191</v>
      </c>
      <c r="AR31" s="4">
        <f t="shared" si="19"/>
        <v>0.15662156621566214</v>
      </c>
      <c r="AS31" s="5">
        <v>15</v>
      </c>
      <c r="AT31" s="44">
        <f t="shared" si="20"/>
        <v>0.88377385929730479</v>
      </c>
      <c r="AU31" s="45">
        <v>43021</v>
      </c>
      <c r="AV31" s="35">
        <f t="shared" si="21"/>
        <v>35199</v>
      </c>
      <c r="AW31" s="35">
        <f t="shared" si="22"/>
        <v>31108</v>
      </c>
      <c r="AX31" s="35">
        <f t="shared" si="8"/>
        <v>-4091</v>
      </c>
      <c r="AY31" s="35">
        <v>3694.9</v>
      </c>
      <c r="AZ31" s="35">
        <v>3587.8</v>
      </c>
      <c r="BA31" s="35">
        <v>4606.2</v>
      </c>
      <c r="BB31" s="35">
        <v>3726.8</v>
      </c>
      <c r="BC31" s="35">
        <v>4135.3999999999996</v>
      </c>
      <c r="BD31" s="35"/>
      <c r="BE31" s="35">
        <v>3995.4</v>
      </c>
      <c r="BF31" s="35">
        <v>510.09999999999991</v>
      </c>
      <c r="BG31" s="35">
        <v>3658.8999999999996</v>
      </c>
      <c r="BH31" s="35"/>
      <c r="BI31" s="35">
        <f t="shared" si="9"/>
        <v>3192.5</v>
      </c>
      <c r="BJ31" s="35"/>
      <c r="BK31" s="35">
        <f t="shared" si="23"/>
        <v>3192.5</v>
      </c>
      <c r="BL31" s="35">
        <v>38.200000000000003</v>
      </c>
      <c r="BM31" s="35">
        <f t="shared" si="11"/>
        <v>3230.7</v>
      </c>
      <c r="BN31" s="35"/>
      <c r="BO31" s="35">
        <f t="shared" si="12"/>
        <v>3230.7</v>
      </c>
      <c r="BP31" s="79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s="2" customFormat="1" ht="17.149999999999999" customHeight="1">
      <c r="A32" s="13" t="s">
        <v>34</v>
      </c>
      <c r="B32" s="35">
        <v>97288</v>
      </c>
      <c r="C32" s="35">
        <v>100626.4</v>
      </c>
      <c r="D32" s="4">
        <f t="shared" si="1"/>
        <v>1.0343146122851739</v>
      </c>
      <c r="E32" s="11">
        <v>10</v>
      </c>
      <c r="F32" s="59" t="s">
        <v>385</v>
      </c>
      <c r="G32" s="59" t="s">
        <v>385</v>
      </c>
      <c r="H32" s="59" t="s">
        <v>385</v>
      </c>
      <c r="I32" s="59" t="s">
        <v>385</v>
      </c>
      <c r="J32" s="45">
        <v>180</v>
      </c>
      <c r="K32" s="45">
        <v>169</v>
      </c>
      <c r="L32" s="4">
        <f t="shared" si="2"/>
        <v>1.0650887573964498</v>
      </c>
      <c r="M32" s="11">
        <v>15</v>
      </c>
      <c r="N32" s="35">
        <v>91951.8</v>
      </c>
      <c r="O32" s="35">
        <v>86966.8</v>
      </c>
      <c r="P32" s="4">
        <f t="shared" si="3"/>
        <v>0.94578681439623802</v>
      </c>
      <c r="Q32" s="11">
        <v>20</v>
      </c>
      <c r="R32" s="35">
        <v>2551.1999999999998</v>
      </c>
      <c r="S32" s="35">
        <v>2741.6</v>
      </c>
      <c r="T32" s="4">
        <f t="shared" si="14"/>
        <v>1.074631545939166</v>
      </c>
      <c r="U32" s="11">
        <v>10</v>
      </c>
      <c r="V32" s="35">
        <v>231.1</v>
      </c>
      <c r="W32" s="35">
        <v>257.7</v>
      </c>
      <c r="X32" s="4">
        <f t="shared" si="15"/>
        <v>1.1151016875811337</v>
      </c>
      <c r="Y32" s="11">
        <v>10</v>
      </c>
      <c r="Z32" s="11" t="s">
        <v>385</v>
      </c>
      <c r="AA32" s="11" t="s">
        <v>385</v>
      </c>
      <c r="AB32" s="11" t="s">
        <v>385</v>
      </c>
      <c r="AC32" s="11" t="s">
        <v>385</v>
      </c>
      <c r="AD32" s="11">
        <v>3454</v>
      </c>
      <c r="AE32" s="11">
        <v>3266</v>
      </c>
      <c r="AF32" s="4">
        <f t="shared" si="16"/>
        <v>0.94557035321366534</v>
      </c>
      <c r="AG32" s="11">
        <v>10</v>
      </c>
      <c r="AH32" s="82">
        <v>12156.4</v>
      </c>
      <c r="AI32" s="82">
        <v>10743.8</v>
      </c>
      <c r="AJ32" s="4">
        <f t="shared" si="17"/>
        <v>0.88379783488532782</v>
      </c>
      <c r="AK32" s="11">
        <v>10</v>
      </c>
      <c r="AL32" s="82">
        <v>1908.2</v>
      </c>
      <c r="AM32" s="82">
        <v>1696.1</v>
      </c>
      <c r="AN32" s="4">
        <f t="shared" si="18"/>
        <v>0.88884812912692579</v>
      </c>
      <c r="AO32" s="11">
        <v>10</v>
      </c>
      <c r="AP32" s="59">
        <v>1219.5</v>
      </c>
      <c r="AQ32" s="5">
        <v>307</v>
      </c>
      <c r="AR32" s="4">
        <f t="shared" si="19"/>
        <v>0.25174251742517423</v>
      </c>
      <c r="AS32" s="5">
        <v>15</v>
      </c>
      <c r="AT32" s="44">
        <f t="shared" si="20"/>
        <v>0.89173497309602767</v>
      </c>
      <c r="AU32" s="45">
        <v>31486</v>
      </c>
      <c r="AV32" s="35">
        <f t="shared" si="21"/>
        <v>25761.272727272728</v>
      </c>
      <c r="AW32" s="35">
        <f t="shared" si="22"/>
        <v>22972.2</v>
      </c>
      <c r="AX32" s="35">
        <f t="shared" si="8"/>
        <v>-2789.0727272727272</v>
      </c>
      <c r="AY32" s="35">
        <v>3238.6</v>
      </c>
      <c r="AZ32" s="35">
        <v>2950.6</v>
      </c>
      <c r="BA32" s="35">
        <v>3038</v>
      </c>
      <c r="BB32" s="35">
        <v>2898.9</v>
      </c>
      <c r="BC32" s="35">
        <v>2840.4</v>
      </c>
      <c r="BD32" s="35"/>
      <c r="BE32" s="35">
        <v>2266.5</v>
      </c>
      <c r="BF32" s="35">
        <v>1110.2</v>
      </c>
      <c r="BG32" s="35">
        <v>2668.6</v>
      </c>
      <c r="BH32" s="35"/>
      <c r="BI32" s="35">
        <f t="shared" si="9"/>
        <v>1960.4</v>
      </c>
      <c r="BJ32" s="35"/>
      <c r="BK32" s="35">
        <f t="shared" si="23"/>
        <v>1960.4</v>
      </c>
      <c r="BL32" s="35">
        <v>39.200000000000003</v>
      </c>
      <c r="BM32" s="35">
        <f t="shared" si="11"/>
        <v>1999.6000000000001</v>
      </c>
      <c r="BN32" s="35"/>
      <c r="BO32" s="35">
        <f t="shared" si="12"/>
        <v>1999.6</v>
      </c>
      <c r="BP32" s="79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221" s="2" customFormat="1" ht="17.149999999999999" customHeight="1">
      <c r="A33" s="13" t="s">
        <v>1</v>
      </c>
      <c r="B33" s="35">
        <v>4501272</v>
      </c>
      <c r="C33" s="35">
        <v>5561774.0999999996</v>
      </c>
      <c r="D33" s="4">
        <f t="shared" si="1"/>
        <v>1.2035600536914899</v>
      </c>
      <c r="E33" s="11">
        <v>10</v>
      </c>
      <c r="F33" s="59" t="s">
        <v>385</v>
      </c>
      <c r="G33" s="59" t="s">
        <v>385</v>
      </c>
      <c r="H33" s="59" t="s">
        <v>385</v>
      </c>
      <c r="I33" s="59" t="s">
        <v>385</v>
      </c>
      <c r="J33" s="45">
        <v>315</v>
      </c>
      <c r="K33" s="45">
        <v>298</v>
      </c>
      <c r="L33" s="4">
        <f t="shared" si="2"/>
        <v>1.0570469798657718</v>
      </c>
      <c r="M33" s="11">
        <v>10</v>
      </c>
      <c r="N33" s="35">
        <v>362623</v>
      </c>
      <c r="O33" s="35">
        <v>289817.90000000002</v>
      </c>
      <c r="P33" s="4">
        <f t="shared" si="3"/>
        <v>0.79922646936349884</v>
      </c>
      <c r="Q33" s="11">
        <v>20</v>
      </c>
      <c r="R33" s="35">
        <v>5712.6</v>
      </c>
      <c r="S33" s="35">
        <v>5011.2</v>
      </c>
      <c r="T33" s="4">
        <f t="shared" si="14"/>
        <v>0.87721877953996419</v>
      </c>
      <c r="U33" s="11">
        <v>5</v>
      </c>
      <c r="V33" s="35">
        <v>3212.1</v>
      </c>
      <c r="W33" s="35">
        <v>2570.3000000000002</v>
      </c>
      <c r="X33" s="4">
        <f t="shared" si="15"/>
        <v>0.80019302014258598</v>
      </c>
      <c r="Y33" s="11">
        <v>10</v>
      </c>
      <c r="Z33" s="11" t="s">
        <v>385</v>
      </c>
      <c r="AA33" s="11" t="s">
        <v>385</v>
      </c>
      <c r="AB33" s="11" t="s">
        <v>385</v>
      </c>
      <c r="AC33" s="11" t="s">
        <v>385</v>
      </c>
      <c r="AD33" s="11">
        <v>4973</v>
      </c>
      <c r="AE33" s="11">
        <v>4936</v>
      </c>
      <c r="AF33" s="4">
        <f t="shared" si="16"/>
        <v>0.99255982304444001</v>
      </c>
      <c r="AG33" s="11">
        <v>10</v>
      </c>
      <c r="AH33" s="82">
        <v>15649</v>
      </c>
      <c r="AI33" s="82">
        <v>13736.6</v>
      </c>
      <c r="AJ33" s="4">
        <f t="shared" si="17"/>
        <v>0.87779410824972848</v>
      </c>
      <c r="AK33" s="11">
        <v>15</v>
      </c>
      <c r="AL33" s="82">
        <v>5301</v>
      </c>
      <c r="AM33" s="82">
        <v>3547.7</v>
      </c>
      <c r="AN33" s="4">
        <f t="shared" si="18"/>
        <v>0.66925108470099981</v>
      </c>
      <c r="AO33" s="11">
        <v>10</v>
      </c>
      <c r="AP33" s="59">
        <v>1219.5</v>
      </c>
      <c r="AQ33" s="5">
        <v>719</v>
      </c>
      <c r="AR33" s="4">
        <f t="shared" si="19"/>
        <v>0.5895858958589586</v>
      </c>
      <c r="AS33" s="5">
        <v>15</v>
      </c>
      <c r="AT33" s="44">
        <f t="shared" si="20"/>
        <v>0.85340412343859995</v>
      </c>
      <c r="AU33" s="45">
        <v>70238</v>
      </c>
      <c r="AV33" s="35">
        <f t="shared" si="21"/>
        <v>57467.454545454544</v>
      </c>
      <c r="AW33" s="35">
        <f t="shared" si="22"/>
        <v>49043</v>
      </c>
      <c r="AX33" s="35">
        <f t="shared" si="8"/>
        <v>-8424.4545454545441</v>
      </c>
      <c r="AY33" s="35">
        <v>6029.1</v>
      </c>
      <c r="AZ33" s="35">
        <v>5823.2</v>
      </c>
      <c r="BA33" s="35">
        <v>5884.5</v>
      </c>
      <c r="BB33" s="35">
        <v>6140.6</v>
      </c>
      <c r="BC33" s="35">
        <v>6122.0999999999995</v>
      </c>
      <c r="BD33" s="35"/>
      <c r="BE33" s="35">
        <v>4444.8999999999996</v>
      </c>
      <c r="BF33" s="35">
        <v>1411.3999999999996</v>
      </c>
      <c r="BG33" s="35">
        <v>5483.6</v>
      </c>
      <c r="BH33" s="35"/>
      <c r="BI33" s="35">
        <f t="shared" si="9"/>
        <v>7703.6</v>
      </c>
      <c r="BJ33" s="35"/>
      <c r="BK33" s="35">
        <f t="shared" si="23"/>
        <v>7703.6</v>
      </c>
      <c r="BL33" s="35">
        <v>82.8</v>
      </c>
      <c r="BM33" s="35">
        <f t="shared" si="11"/>
        <v>7786.4000000000005</v>
      </c>
      <c r="BN33" s="35"/>
      <c r="BO33" s="35">
        <f t="shared" si="12"/>
        <v>7786.4</v>
      </c>
      <c r="BP33" s="79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221" s="2" customFormat="1" ht="17.149999999999999" customHeight="1">
      <c r="A34" s="13" t="s">
        <v>35</v>
      </c>
      <c r="B34" s="35">
        <v>8803890</v>
      </c>
      <c r="C34" s="35">
        <v>9852258.3000000007</v>
      </c>
      <c r="D34" s="4">
        <f t="shared" si="1"/>
        <v>1.1190801225367424</v>
      </c>
      <c r="E34" s="11">
        <v>10</v>
      </c>
      <c r="F34" s="59" t="s">
        <v>385</v>
      </c>
      <c r="G34" s="59" t="s">
        <v>385</v>
      </c>
      <c r="H34" s="59" t="s">
        <v>385</v>
      </c>
      <c r="I34" s="59" t="s">
        <v>385</v>
      </c>
      <c r="J34" s="45">
        <v>220</v>
      </c>
      <c r="K34" s="45">
        <v>250</v>
      </c>
      <c r="L34" s="4">
        <f t="shared" si="2"/>
        <v>0.88</v>
      </c>
      <c r="M34" s="11">
        <v>10</v>
      </c>
      <c r="N34" s="35">
        <v>205620.1</v>
      </c>
      <c r="O34" s="35">
        <v>159706</v>
      </c>
      <c r="P34" s="4">
        <f t="shared" si="3"/>
        <v>0.77670422298209174</v>
      </c>
      <c r="Q34" s="11">
        <v>20</v>
      </c>
      <c r="R34" s="35">
        <v>1758.5</v>
      </c>
      <c r="S34" s="35">
        <v>1783.8</v>
      </c>
      <c r="T34" s="4">
        <f t="shared" si="14"/>
        <v>1.0143872618709127</v>
      </c>
      <c r="U34" s="11">
        <v>5</v>
      </c>
      <c r="V34" s="35">
        <v>181</v>
      </c>
      <c r="W34" s="35">
        <v>142.80000000000001</v>
      </c>
      <c r="X34" s="4">
        <f t="shared" si="15"/>
        <v>0.788950276243094</v>
      </c>
      <c r="Y34" s="11">
        <v>5</v>
      </c>
      <c r="Z34" s="11" t="s">
        <v>385</v>
      </c>
      <c r="AA34" s="11" t="s">
        <v>385</v>
      </c>
      <c r="AB34" s="11" t="s">
        <v>385</v>
      </c>
      <c r="AC34" s="11" t="s">
        <v>385</v>
      </c>
      <c r="AD34" s="11">
        <v>1896</v>
      </c>
      <c r="AE34" s="11">
        <v>1963</v>
      </c>
      <c r="AF34" s="4">
        <f t="shared" si="16"/>
        <v>1.0353375527426161</v>
      </c>
      <c r="AG34" s="11">
        <v>15</v>
      </c>
      <c r="AH34" s="82">
        <v>5910</v>
      </c>
      <c r="AI34" s="82">
        <v>6357.5</v>
      </c>
      <c r="AJ34" s="4">
        <f t="shared" si="17"/>
        <v>1.0757191201353637</v>
      </c>
      <c r="AK34" s="11">
        <v>10</v>
      </c>
      <c r="AL34" s="82">
        <v>1710</v>
      </c>
      <c r="AM34" s="82">
        <v>1211</v>
      </c>
      <c r="AN34" s="4">
        <f t="shared" si="18"/>
        <v>0.70818713450292403</v>
      </c>
      <c r="AO34" s="11">
        <v>10</v>
      </c>
      <c r="AP34" s="59">
        <v>1219.5</v>
      </c>
      <c r="AQ34" s="5">
        <v>732</v>
      </c>
      <c r="AR34" s="4">
        <f t="shared" si="19"/>
        <v>0.60024600246002457</v>
      </c>
      <c r="AS34" s="5">
        <v>15</v>
      </c>
      <c r="AT34" s="44">
        <f t="shared" si="20"/>
        <v>0.86914389250001778</v>
      </c>
      <c r="AU34" s="45">
        <v>30710</v>
      </c>
      <c r="AV34" s="35">
        <f t="shared" si="21"/>
        <v>25126.36363636364</v>
      </c>
      <c r="AW34" s="35">
        <f t="shared" si="22"/>
        <v>21838.400000000001</v>
      </c>
      <c r="AX34" s="35">
        <f t="shared" si="8"/>
        <v>-3287.9636363636382</v>
      </c>
      <c r="AY34" s="35">
        <v>2646.9</v>
      </c>
      <c r="AZ34" s="35">
        <v>2730.4</v>
      </c>
      <c r="BA34" s="35">
        <v>2777.2</v>
      </c>
      <c r="BB34" s="35">
        <v>2396.6</v>
      </c>
      <c r="BC34" s="35">
        <v>2651.7</v>
      </c>
      <c r="BD34" s="35"/>
      <c r="BE34" s="35">
        <v>2512.6999999999998</v>
      </c>
      <c r="BF34" s="35">
        <v>1288</v>
      </c>
      <c r="BG34" s="35">
        <v>2477.4</v>
      </c>
      <c r="BH34" s="35">
        <v>50.4</v>
      </c>
      <c r="BI34" s="35">
        <f t="shared" si="9"/>
        <v>2307.1</v>
      </c>
      <c r="BJ34" s="35"/>
      <c r="BK34" s="35">
        <f t="shared" si="23"/>
        <v>2307.1</v>
      </c>
      <c r="BL34" s="35">
        <v>27.6</v>
      </c>
      <c r="BM34" s="35">
        <f t="shared" si="11"/>
        <v>2334.6999999999998</v>
      </c>
      <c r="BN34" s="35"/>
      <c r="BO34" s="35">
        <f t="shared" si="12"/>
        <v>2334.6999999999998</v>
      </c>
      <c r="BP34" s="79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221" s="2" customFormat="1" ht="17.149999999999999" customHeight="1">
      <c r="A35" s="13" t="s">
        <v>36</v>
      </c>
      <c r="B35" s="35">
        <v>1096233</v>
      </c>
      <c r="C35" s="35">
        <v>1227370</v>
      </c>
      <c r="D35" s="4">
        <f t="shared" si="1"/>
        <v>1.1196251161933639</v>
      </c>
      <c r="E35" s="11">
        <v>10</v>
      </c>
      <c r="F35" s="59" t="s">
        <v>385</v>
      </c>
      <c r="G35" s="59" t="s">
        <v>385</v>
      </c>
      <c r="H35" s="59" t="s">
        <v>385</v>
      </c>
      <c r="I35" s="59" t="s">
        <v>385</v>
      </c>
      <c r="J35" s="45">
        <v>225</v>
      </c>
      <c r="K35" s="45">
        <v>230</v>
      </c>
      <c r="L35" s="4">
        <f t="shared" si="2"/>
        <v>0.97826086956521741</v>
      </c>
      <c r="M35" s="11">
        <v>15</v>
      </c>
      <c r="N35" s="35">
        <v>79129.399999999994</v>
      </c>
      <c r="O35" s="35">
        <v>69098.2</v>
      </c>
      <c r="P35" s="4">
        <f t="shared" si="3"/>
        <v>0.87323043015617463</v>
      </c>
      <c r="Q35" s="11">
        <v>20</v>
      </c>
      <c r="R35" s="35">
        <v>1451</v>
      </c>
      <c r="S35" s="35">
        <v>1866.1</v>
      </c>
      <c r="T35" s="4">
        <f t="shared" si="14"/>
        <v>1.2086078566505858</v>
      </c>
      <c r="U35" s="11">
        <v>10</v>
      </c>
      <c r="V35" s="35">
        <v>236</v>
      </c>
      <c r="W35" s="35">
        <v>296.8</v>
      </c>
      <c r="X35" s="4">
        <f t="shared" si="15"/>
        <v>1.2057627118644068</v>
      </c>
      <c r="Y35" s="11">
        <v>5</v>
      </c>
      <c r="Z35" s="11" t="s">
        <v>385</v>
      </c>
      <c r="AA35" s="11" t="s">
        <v>385</v>
      </c>
      <c r="AB35" s="11" t="s">
        <v>385</v>
      </c>
      <c r="AC35" s="11" t="s">
        <v>385</v>
      </c>
      <c r="AD35" s="11">
        <v>2091</v>
      </c>
      <c r="AE35" s="11">
        <v>2010</v>
      </c>
      <c r="AF35" s="4">
        <f t="shared" si="16"/>
        <v>0.96126255380200865</v>
      </c>
      <c r="AG35" s="11">
        <v>20</v>
      </c>
      <c r="AH35" s="82">
        <v>5888</v>
      </c>
      <c r="AI35" s="82">
        <v>6242.8</v>
      </c>
      <c r="AJ35" s="4">
        <f t="shared" si="17"/>
        <v>1.0602581521739132</v>
      </c>
      <c r="AK35" s="11">
        <v>10</v>
      </c>
      <c r="AL35" s="82">
        <v>1620</v>
      </c>
      <c r="AM35" s="82">
        <v>1555.4</v>
      </c>
      <c r="AN35" s="4">
        <f t="shared" si="18"/>
        <v>0.96012345679012356</v>
      </c>
      <c r="AO35" s="11">
        <v>5</v>
      </c>
      <c r="AP35" s="59">
        <v>1219.5</v>
      </c>
      <c r="AQ35" s="5">
        <v>182</v>
      </c>
      <c r="AR35" s="4">
        <f t="shared" si="19"/>
        <v>0.14924149241492415</v>
      </c>
      <c r="AS35" s="5">
        <v>15</v>
      </c>
      <c r="AT35" s="44">
        <f t="shared" si="20"/>
        <v>0.89378852002106413</v>
      </c>
      <c r="AU35" s="45">
        <v>25286</v>
      </c>
      <c r="AV35" s="35">
        <f t="shared" si="21"/>
        <v>20688.545454545452</v>
      </c>
      <c r="AW35" s="35">
        <f t="shared" si="22"/>
        <v>18491.2</v>
      </c>
      <c r="AX35" s="35">
        <f t="shared" si="8"/>
        <v>-2197.3454545454515</v>
      </c>
      <c r="AY35" s="35">
        <v>2374</v>
      </c>
      <c r="AZ35" s="35">
        <v>2210.2999999999997</v>
      </c>
      <c r="BA35" s="35">
        <v>2501.3000000000002</v>
      </c>
      <c r="BB35" s="35">
        <v>2076.1</v>
      </c>
      <c r="BC35" s="35">
        <v>2226</v>
      </c>
      <c r="BD35" s="35"/>
      <c r="BE35" s="35">
        <v>2396.5</v>
      </c>
      <c r="BF35" s="35">
        <v>514.79999999999995</v>
      </c>
      <c r="BG35" s="35">
        <v>2349.9</v>
      </c>
      <c r="BH35" s="35"/>
      <c r="BI35" s="35">
        <f t="shared" si="9"/>
        <v>1842.3</v>
      </c>
      <c r="BJ35" s="35"/>
      <c r="BK35" s="35">
        <f t="shared" si="23"/>
        <v>1842.3</v>
      </c>
      <c r="BL35" s="35">
        <v>32.4</v>
      </c>
      <c r="BM35" s="35">
        <f t="shared" si="11"/>
        <v>1874.7</v>
      </c>
      <c r="BN35" s="35"/>
      <c r="BO35" s="35">
        <f t="shared" si="12"/>
        <v>1874.7</v>
      </c>
      <c r="BP35" s="79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221" s="2" customFormat="1" ht="17.149999999999999" customHeight="1">
      <c r="A36" s="13" t="s">
        <v>37</v>
      </c>
      <c r="B36" s="35">
        <v>125435</v>
      </c>
      <c r="C36" s="35">
        <v>108142.3</v>
      </c>
      <c r="D36" s="4">
        <f t="shared" si="1"/>
        <v>0.86213815920596326</v>
      </c>
      <c r="E36" s="11">
        <v>10</v>
      </c>
      <c r="F36" s="59" t="s">
        <v>385</v>
      </c>
      <c r="G36" s="59" t="s">
        <v>385</v>
      </c>
      <c r="H36" s="59" t="s">
        <v>385</v>
      </c>
      <c r="I36" s="59" t="s">
        <v>385</v>
      </c>
      <c r="J36" s="45">
        <v>180</v>
      </c>
      <c r="K36" s="45">
        <v>175</v>
      </c>
      <c r="L36" s="4">
        <f t="shared" si="2"/>
        <v>1.0285714285714285</v>
      </c>
      <c r="M36" s="11">
        <v>15</v>
      </c>
      <c r="N36" s="35">
        <v>73858.2</v>
      </c>
      <c r="O36" s="35">
        <v>85824.1</v>
      </c>
      <c r="P36" s="4">
        <f t="shared" si="3"/>
        <v>1.16201180099163</v>
      </c>
      <c r="Q36" s="11">
        <v>20</v>
      </c>
      <c r="R36" s="35">
        <v>9824.9</v>
      </c>
      <c r="S36" s="35">
        <v>9999</v>
      </c>
      <c r="T36" s="4">
        <f t="shared" si="14"/>
        <v>1.0177202821402762</v>
      </c>
      <c r="U36" s="11">
        <v>10</v>
      </c>
      <c r="V36" s="35">
        <v>3563.1</v>
      </c>
      <c r="W36" s="35">
        <v>4282.6000000000004</v>
      </c>
      <c r="X36" s="4">
        <f t="shared" si="15"/>
        <v>1.2001930902865483</v>
      </c>
      <c r="Y36" s="11">
        <v>10</v>
      </c>
      <c r="Z36" s="11" t="s">
        <v>385</v>
      </c>
      <c r="AA36" s="11" t="s">
        <v>385</v>
      </c>
      <c r="AB36" s="11" t="s">
        <v>385</v>
      </c>
      <c r="AC36" s="11" t="s">
        <v>385</v>
      </c>
      <c r="AD36" s="11">
        <v>4624</v>
      </c>
      <c r="AE36" s="11">
        <v>5001</v>
      </c>
      <c r="AF36" s="4">
        <f t="shared" si="16"/>
        <v>1.0815311418685121</v>
      </c>
      <c r="AG36" s="11">
        <v>15</v>
      </c>
      <c r="AH36" s="82">
        <v>17330.8</v>
      </c>
      <c r="AI36" s="82">
        <v>16573.400000000001</v>
      </c>
      <c r="AJ36" s="4">
        <f t="shared" si="17"/>
        <v>0.9562974588593719</v>
      </c>
      <c r="AK36" s="11">
        <v>15</v>
      </c>
      <c r="AL36" s="82">
        <v>6456.6</v>
      </c>
      <c r="AM36" s="82">
        <v>6205.6</v>
      </c>
      <c r="AN36" s="4">
        <f t="shared" si="18"/>
        <v>0.96112505033609019</v>
      </c>
      <c r="AO36" s="11">
        <v>10</v>
      </c>
      <c r="AP36" s="59">
        <v>1219.5</v>
      </c>
      <c r="AQ36" s="5">
        <v>513</v>
      </c>
      <c r="AR36" s="4">
        <f t="shared" si="19"/>
        <v>0.42066420664206644</v>
      </c>
      <c r="AS36" s="5">
        <v>15</v>
      </c>
      <c r="AT36" s="44">
        <f t="shared" si="20"/>
        <v>0.96631637815535043</v>
      </c>
      <c r="AU36" s="45">
        <v>67976</v>
      </c>
      <c r="AV36" s="35">
        <f t="shared" si="21"/>
        <v>55616.727272727279</v>
      </c>
      <c r="AW36" s="35">
        <f t="shared" si="22"/>
        <v>53743.4</v>
      </c>
      <c r="AX36" s="35">
        <f t="shared" si="8"/>
        <v>-1873.3272727272779</v>
      </c>
      <c r="AY36" s="35">
        <v>6304.4</v>
      </c>
      <c r="AZ36" s="35">
        <v>6398.4</v>
      </c>
      <c r="BA36" s="35">
        <v>6453.1</v>
      </c>
      <c r="BB36" s="35">
        <v>6321.0999999999995</v>
      </c>
      <c r="BC36" s="35">
        <v>6711.7000000000007</v>
      </c>
      <c r="BD36" s="35"/>
      <c r="BE36" s="35">
        <v>5107.1000000000004</v>
      </c>
      <c r="BF36" s="35">
        <v>3104.3</v>
      </c>
      <c r="BG36" s="35">
        <v>6640.7</v>
      </c>
      <c r="BH36" s="35"/>
      <c r="BI36" s="35">
        <f t="shared" si="9"/>
        <v>6702.6</v>
      </c>
      <c r="BJ36" s="35"/>
      <c r="BK36" s="35">
        <f t="shared" si="23"/>
        <v>6702.6</v>
      </c>
      <c r="BL36" s="35">
        <v>-43.5</v>
      </c>
      <c r="BM36" s="35">
        <f t="shared" si="11"/>
        <v>6659.1</v>
      </c>
      <c r="BN36" s="35"/>
      <c r="BO36" s="35">
        <f t="shared" si="12"/>
        <v>6659.1</v>
      </c>
      <c r="BP36" s="79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221" s="2" customFormat="1" ht="17.149999999999999" customHeight="1">
      <c r="A37" s="13" t="s">
        <v>38</v>
      </c>
      <c r="B37" s="35">
        <v>131795</v>
      </c>
      <c r="C37" s="35">
        <v>132785.60000000001</v>
      </c>
      <c r="D37" s="4">
        <f t="shared" si="1"/>
        <v>1.0075162183694375</v>
      </c>
      <c r="E37" s="11">
        <v>10</v>
      </c>
      <c r="F37" s="59" t="s">
        <v>385</v>
      </c>
      <c r="G37" s="59" t="s">
        <v>385</v>
      </c>
      <c r="H37" s="59" t="s">
        <v>385</v>
      </c>
      <c r="I37" s="59" t="s">
        <v>385</v>
      </c>
      <c r="J37" s="45">
        <v>430</v>
      </c>
      <c r="K37" s="45">
        <v>356</v>
      </c>
      <c r="L37" s="4">
        <f t="shared" si="2"/>
        <v>1.2007865168539325</v>
      </c>
      <c r="M37" s="11">
        <v>15</v>
      </c>
      <c r="N37" s="35">
        <v>70097.5</v>
      </c>
      <c r="O37" s="35">
        <v>67269</v>
      </c>
      <c r="P37" s="4">
        <f t="shared" si="3"/>
        <v>0.95964906023752627</v>
      </c>
      <c r="Q37" s="11">
        <v>20</v>
      </c>
      <c r="R37" s="35">
        <v>848</v>
      </c>
      <c r="S37" s="35">
        <v>948.5</v>
      </c>
      <c r="T37" s="4">
        <f t="shared" si="14"/>
        <v>1.1185141509433962</v>
      </c>
      <c r="U37" s="11">
        <v>10</v>
      </c>
      <c r="V37" s="35">
        <v>391.5</v>
      </c>
      <c r="W37" s="35">
        <v>422</v>
      </c>
      <c r="X37" s="4">
        <f t="shared" si="15"/>
        <v>1.0779054916985951</v>
      </c>
      <c r="Y37" s="11">
        <v>10</v>
      </c>
      <c r="Z37" s="11" t="s">
        <v>385</v>
      </c>
      <c r="AA37" s="11" t="s">
        <v>385</v>
      </c>
      <c r="AB37" s="11" t="s">
        <v>385</v>
      </c>
      <c r="AC37" s="11" t="s">
        <v>385</v>
      </c>
      <c r="AD37" s="11">
        <v>3200</v>
      </c>
      <c r="AE37" s="11">
        <v>3393</v>
      </c>
      <c r="AF37" s="4">
        <f t="shared" si="16"/>
        <v>1.0603125</v>
      </c>
      <c r="AG37" s="11">
        <v>20</v>
      </c>
      <c r="AH37" s="82">
        <v>8500</v>
      </c>
      <c r="AI37" s="82">
        <v>7966.6</v>
      </c>
      <c r="AJ37" s="4">
        <f t="shared" si="17"/>
        <v>0.93724705882352943</v>
      </c>
      <c r="AK37" s="11">
        <v>15</v>
      </c>
      <c r="AL37" s="82">
        <v>2150</v>
      </c>
      <c r="AM37" s="82">
        <v>2540.1999999999998</v>
      </c>
      <c r="AN37" s="4">
        <f t="shared" si="18"/>
        <v>1.1814883720930232</v>
      </c>
      <c r="AO37" s="11">
        <v>10</v>
      </c>
      <c r="AP37" s="59">
        <v>1219.5</v>
      </c>
      <c r="AQ37" s="5">
        <v>365</v>
      </c>
      <c r="AR37" s="4">
        <f t="shared" si="19"/>
        <v>0.2993029930299303</v>
      </c>
      <c r="AS37" s="5">
        <v>15</v>
      </c>
      <c r="AT37" s="44">
        <f t="shared" si="20"/>
        <v>0.96650817653124743</v>
      </c>
      <c r="AU37" s="45">
        <v>37174</v>
      </c>
      <c r="AV37" s="35">
        <f t="shared" si="21"/>
        <v>30415.090909090908</v>
      </c>
      <c r="AW37" s="35">
        <f t="shared" si="22"/>
        <v>29396.400000000001</v>
      </c>
      <c r="AX37" s="35">
        <f t="shared" si="8"/>
        <v>-1018.6909090909066</v>
      </c>
      <c r="AY37" s="35">
        <v>3176.1</v>
      </c>
      <c r="AZ37" s="35">
        <v>3511.8</v>
      </c>
      <c r="BA37" s="35">
        <v>2605</v>
      </c>
      <c r="BB37" s="35">
        <v>3736.1</v>
      </c>
      <c r="BC37" s="35">
        <v>3684.2</v>
      </c>
      <c r="BD37" s="35"/>
      <c r="BE37" s="35">
        <v>3350.4</v>
      </c>
      <c r="BF37" s="35">
        <v>1296.4000000000001</v>
      </c>
      <c r="BG37" s="35">
        <v>3268.5</v>
      </c>
      <c r="BH37" s="35">
        <v>1018.9</v>
      </c>
      <c r="BI37" s="35">
        <f t="shared" si="9"/>
        <v>3749</v>
      </c>
      <c r="BJ37" s="35"/>
      <c r="BK37" s="35">
        <f t="shared" si="23"/>
        <v>3749</v>
      </c>
      <c r="BL37" s="35">
        <v>30.5</v>
      </c>
      <c r="BM37" s="35">
        <f t="shared" si="11"/>
        <v>3779.5</v>
      </c>
      <c r="BN37" s="35"/>
      <c r="BO37" s="35">
        <f t="shared" si="12"/>
        <v>3779.5</v>
      </c>
      <c r="BP37" s="79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221" s="2" customFormat="1" ht="17.149999999999999" customHeight="1">
      <c r="A38" s="13" t="s">
        <v>39</v>
      </c>
      <c r="B38" s="35">
        <v>984668</v>
      </c>
      <c r="C38" s="35">
        <v>908109.2</v>
      </c>
      <c r="D38" s="4">
        <f t="shared" si="1"/>
        <v>0.92224912356245958</v>
      </c>
      <c r="E38" s="11">
        <v>10</v>
      </c>
      <c r="F38" s="59" t="s">
        <v>385</v>
      </c>
      <c r="G38" s="59" t="s">
        <v>385</v>
      </c>
      <c r="H38" s="59" t="s">
        <v>385</v>
      </c>
      <c r="I38" s="59" t="s">
        <v>385</v>
      </c>
      <c r="J38" s="45">
        <v>360</v>
      </c>
      <c r="K38" s="45">
        <v>321</v>
      </c>
      <c r="L38" s="4">
        <f t="shared" si="2"/>
        <v>1.1214953271028036</v>
      </c>
      <c r="M38" s="11">
        <v>10</v>
      </c>
      <c r="N38" s="35">
        <v>291286.09999999998</v>
      </c>
      <c r="O38" s="35">
        <v>269283.09999999998</v>
      </c>
      <c r="P38" s="4">
        <f t="shared" si="3"/>
        <v>0.92446258163365846</v>
      </c>
      <c r="Q38" s="11">
        <v>20</v>
      </c>
      <c r="R38" s="35">
        <v>1344</v>
      </c>
      <c r="S38" s="35">
        <v>1426.6</v>
      </c>
      <c r="T38" s="4">
        <f t="shared" si="14"/>
        <v>1.0614583333333332</v>
      </c>
      <c r="U38" s="11">
        <v>5</v>
      </c>
      <c r="V38" s="35">
        <v>134.80000000000001</v>
      </c>
      <c r="W38" s="35">
        <v>140.69999999999999</v>
      </c>
      <c r="X38" s="4">
        <f t="shared" si="15"/>
        <v>1.0437685459940651</v>
      </c>
      <c r="Y38" s="11">
        <v>5</v>
      </c>
      <c r="Z38" s="11" t="s">
        <v>385</v>
      </c>
      <c r="AA38" s="11" t="s">
        <v>385</v>
      </c>
      <c r="AB38" s="11" t="s">
        <v>385</v>
      </c>
      <c r="AC38" s="11" t="s">
        <v>385</v>
      </c>
      <c r="AD38" s="11">
        <v>2689</v>
      </c>
      <c r="AE38" s="11">
        <v>2880</v>
      </c>
      <c r="AF38" s="4">
        <f t="shared" si="16"/>
        <v>1.0710301227222017</v>
      </c>
      <c r="AG38" s="11">
        <v>15</v>
      </c>
      <c r="AH38" s="82">
        <v>8490.2000000000007</v>
      </c>
      <c r="AI38" s="82">
        <v>8572.9</v>
      </c>
      <c r="AJ38" s="4">
        <f t="shared" si="17"/>
        <v>1.0097406421521282</v>
      </c>
      <c r="AK38" s="11">
        <v>10</v>
      </c>
      <c r="AL38" s="82">
        <v>1912</v>
      </c>
      <c r="AM38" s="82">
        <v>1405.4</v>
      </c>
      <c r="AN38" s="4">
        <f t="shared" si="18"/>
        <v>0.73504184100418413</v>
      </c>
      <c r="AO38" s="11">
        <v>5</v>
      </c>
      <c r="AP38" s="59">
        <v>1219.5</v>
      </c>
      <c r="AQ38" s="5">
        <v>507</v>
      </c>
      <c r="AR38" s="4">
        <f t="shared" si="19"/>
        <v>0.41574415744157439</v>
      </c>
      <c r="AS38" s="5">
        <v>15</v>
      </c>
      <c r="AT38" s="44">
        <f t="shared" si="20"/>
        <v>0.90028484594696445</v>
      </c>
      <c r="AU38" s="45">
        <v>27847</v>
      </c>
      <c r="AV38" s="35">
        <f t="shared" si="21"/>
        <v>22783.909090909092</v>
      </c>
      <c r="AW38" s="35">
        <f t="shared" si="22"/>
        <v>20512</v>
      </c>
      <c r="AX38" s="35">
        <f t="shared" si="8"/>
        <v>-2271.9090909090919</v>
      </c>
      <c r="AY38" s="35">
        <v>2308.1</v>
      </c>
      <c r="AZ38" s="35">
        <v>2487.7999999999997</v>
      </c>
      <c r="BA38" s="35">
        <v>1687.4</v>
      </c>
      <c r="BB38" s="35">
        <v>2477.2999999999997</v>
      </c>
      <c r="BC38" s="35">
        <v>2467.1</v>
      </c>
      <c r="BD38" s="35"/>
      <c r="BE38" s="35">
        <v>1881.3</v>
      </c>
      <c r="BF38" s="35">
        <v>1691.1000000000001</v>
      </c>
      <c r="BG38" s="35">
        <v>2441.4</v>
      </c>
      <c r="BH38" s="35">
        <v>952</v>
      </c>
      <c r="BI38" s="35">
        <f t="shared" si="9"/>
        <v>2118.5</v>
      </c>
      <c r="BJ38" s="35"/>
      <c r="BK38" s="35">
        <f t="shared" si="23"/>
        <v>2118.5</v>
      </c>
      <c r="BL38" s="35">
        <v>-12</v>
      </c>
      <c r="BM38" s="35">
        <f t="shared" si="11"/>
        <v>2106.5</v>
      </c>
      <c r="BN38" s="35"/>
      <c r="BO38" s="35">
        <f t="shared" si="12"/>
        <v>2106.5</v>
      </c>
      <c r="BP38" s="79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221" s="2" customFormat="1" ht="17.149999999999999" customHeight="1">
      <c r="A39" s="13" t="s">
        <v>40</v>
      </c>
      <c r="B39" s="35">
        <v>11723661</v>
      </c>
      <c r="C39" s="35">
        <v>9878179.8000000007</v>
      </c>
      <c r="D39" s="4">
        <f t="shared" si="1"/>
        <v>0.84258490585833223</v>
      </c>
      <c r="E39" s="11">
        <v>10</v>
      </c>
      <c r="F39" s="59" t="s">
        <v>385</v>
      </c>
      <c r="G39" s="59" t="s">
        <v>385</v>
      </c>
      <c r="H39" s="59" t="s">
        <v>385</v>
      </c>
      <c r="I39" s="59" t="s">
        <v>385</v>
      </c>
      <c r="J39" s="45">
        <v>515</v>
      </c>
      <c r="K39" s="45">
        <v>491</v>
      </c>
      <c r="L39" s="4">
        <f t="shared" si="2"/>
        <v>1.0488798370672099</v>
      </c>
      <c r="M39" s="11">
        <v>5</v>
      </c>
      <c r="N39" s="35">
        <v>398724.3</v>
      </c>
      <c r="O39" s="35">
        <v>314136.2</v>
      </c>
      <c r="P39" s="4">
        <f t="shared" si="3"/>
        <v>0.78785316069273936</v>
      </c>
      <c r="Q39" s="11">
        <v>20</v>
      </c>
      <c r="R39" s="35">
        <v>12670</v>
      </c>
      <c r="S39" s="35">
        <v>13667.7</v>
      </c>
      <c r="T39" s="4">
        <f t="shared" si="14"/>
        <v>1.0787450670876086</v>
      </c>
      <c r="U39" s="11">
        <v>10</v>
      </c>
      <c r="V39" s="35">
        <v>9400</v>
      </c>
      <c r="W39" s="35">
        <v>7200.4</v>
      </c>
      <c r="X39" s="4">
        <f t="shared" si="15"/>
        <v>0.76600000000000001</v>
      </c>
      <c r="Y39" s="11">
        <v>10</v>
      </c>
      <c r="Z39" s="11" t="s">
        <v>385</v>
      </c>
      <c r="AA39" s="11" t="s">
        <v>385</v>
      </c>
      <c r="AB39" s="11" t="s">
        <v>385</v>
      </c>
      <c r="AC39" s="11" t="s">
        <v>385</v>
      </c>
      <c r="AD39" s="11">
        <v>6470</v>
      </c>
      <c r="AE39" s="11">
        <v>6673</v>
      </c>
      <c r="AF39" s="4">
        <f t="shared" si="16"/>
        <v>1.0313755795981452</v>
      </c>
      <c r="AG39" s="11">
        <v>10</v>
      </c>
      <c r="AH39" s="82">
        <v>26123</v>
      </c>
      <c r="AI39" s="82">
        <v>27918.3</v>
      </c>
      <c r="AJ39" s="4">
        <f t="shared" si="17"/>
        <v>1.0687248784595951</v>
      </c>
      <c r="AK39" s="11">
        <v>20</v>
      </c>
      <c r="AL39" s="82">
        <v>13510</v>
      </c>
      <c r="AM39" s="82">
        <v>11223.7</v>
      </c>
      <c r="AN39" s="4">
        <f t="shared" si="18"/>
        <v>0.83076980014803858</v>
      </c>
      <c r="AO39" s="11">
        <v>10</v>
      </c>
      <c r="AP39" s="59">
        <v>1219.5</v>
      </c>
      <c r="AQ39" s="5">
        <v>913</v>
      </c>
      <c r="AR39" s="4">
        <f t="shared" si="19"/>
        <v>0.74866748667486671</v>
      </c>
      <c r="AS39" s="5">
        <v>15</v>
      </c>
      <c r="AT39" s="44">
        <f t="shared" si="20"/>
        <v>0.90091568904933628</v>
      </c>
      <c r="AU39" s="45">
        <v>107390</v>
      </c>
      <c r="AV39" s="35">
        <f t="shared" si="21"/>
        <v>87864.545454545441</v>
      </c>
      <c r="AW39" s="35">
        <f t="shared" si="22"/>
        <v>79158.5</v>
      </c>
      <c r="AX39" s="35">
        <f t="shared" si="8"/>
        <v>-8706.0454545454413</v>
      </c>
      <c r="AY39" s="35">
        <v>9006.5</v>
      </c>
      <c r="AZ39" s="35">
        <v>9312.8000000000011</v>
      </c>
      <c r="BA39" s="35">
        <v>9636.4</v>
      </c>
      <c r="BB39" s="35">
        <v>8645.5</v>
      </c>
      <c r="BC39" s="35">
        <v>7962.2</v>
      </c>
      <c r="BD39" s="35"/>
      <c r="BE39" s="35">
        <v>8411.9</v>
      </c>
      <c r="BF39" s="35">
        <v>5905.2000000000007</v>
      </c>
      <c r="BG39" s="35">
        <v>8337.1</v>
      </c>
      <c r="BH39" s="35">
        <v>744.2</v>
      </c>
      <c r="BI39" s="35">
        <f t="shared" si="9"/>
        <v>11196.7</v>
      </c>
      <c r="BJ39" s="35"/>
      <c r="BK39" s="35">
        <f t="shared" si="23"/>
        <v>11196.7</v>
      </c>
      <c r="BL39" s="35">
        <v>167.4</v>
      </c>
      <c r="BM39" s="35">
        <f t="shared" si="11"/>
        <v>11364.1</v>
      </c>
      <c r="BN39" s="35"/>
      <c r="BO39" s="35">
        <f t="shared" si="12"/>
        <v>11364.1</v>
      </c>
      <c r="BP39" s="79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221" s="2" customFormat="1" ht="17.149999999999999" customHeight="1">
      <c r="A40" s="13" t="s">
        <v>41</v>
      </c>
      <c r="B40" s="35">
        <v>413116</v>
      </c>
      <c r="C40" s="35">
        <v>425236.2</v>
      </c>
      <c r="D40" s="4">
        <f t="shared" si="1"/>
        <v>1.0293384908839165</v>
      </c>
      <c r="E40" s="11">
        <v>10</v>
      </c>
      <c r="F40" s="59" t="s">
        <v>385</v>
      </c>
      <c r="G40" s="59" t="s">
        <v>385</v>
      </c>
      <c r="H40" s="59" t="s">
        <v>385</v>
      </c>
      <c r="I40" s="59" t="s">
        <v>385</v>
      </c>
      <c r="J40" s="45">
        <v>110</v>
      </c>
      <c r="K40" s="45">
        <v>97</v>
      </c>
      <c r="L40" s="4">
        <f t="shared" si="2"/>
        <v>1.134020618556701</v>
      </c>
      <c r="M40" s="11">
        <v>5</v>
      </c>
      <c r="N40" s="35">
        <v>119909</v>
      </c>
      <c r="O40" s="35">
        <v>96786.2</v>
      </c>
      <c r="P40" s="4">
        <f t="shared" si="3"/>
        <v>0.80716376585577398</v>
      </c>
      <c r="Q40" s="11">
        <v>20</v>
      </c>
      <c r="R40" s="35">
        <v>5357</v>
      </c>
      <c r="S40" s="35">
        <v>5984</v>
      </c>
      <c r="T40" s="4">
        <f t="shared" si="14"/>
        <v>1.1170431211498972</v>
      </c>
      <c r="U40" s="11">
        <v>5</v>
      </c>
      <c r="V40" s="35">
        <v>186.9</v>
      </c>
      <c r="W40" s="35">
        <v>209.5</v>
      </c>
      <c r="X40" s="4">
        <f t="shared" si="15"/>
        <v>1.1209202782236489</v>
      </c>
      <c r="Y40" s="11">
        <v>5</v>
      </c>
      <c r="Z40" s="11" t="s">
        <v>385</v>
      </c>
      <c r="AA40" s="11" t="s">
        <v>385</v>
      </c>
      <c r="AB40" s="11" t="s">
        <v>385</v>
      </c>
      <c r="AC40" s="11" t="s">
        <v>385</v>
      </c>
      <c r="AD40" s="11">
        <v>2333</v>
      </c>
      <c r="AE40" s="11">
        <v>2365</v>
      </c>
      <c r="AF40" s="4">
        <f t="shared" si="16"/>
        <v>1.0137162451778825</v>
      </c>
      <c r="AG40" s="11">
        <v>20</v>
      </c>
      <c r="AH40" s="82">
        <v>9430</v>
      </c>
      <c r="AI40" s="82">
        <v>8980.6</v>
      </c>
      <c r="AJ40" s="4">
        <f t="shared" si="17"/>
        <v>0.95234358430540833</v>
      </c>
      <c r="AK40" s="11">
        <v>15</v>
      </c>
      <c r="AL40" s="82">
        <v>1600</v>
      </c>
      <c r="AM40" s="82">
        <v>1178</v>
      </c>
      <c r="AN40" s="4">
        <f t="shared" si="18"/>
        <v>0.73624999999999996</v>
      </c>
      <c r="AO40" s="11">
        <v>10</v>
      </c>
      <c r="AP40" s="59">
        <v>1341.5</v>
      </c>
      <c r="AQ40" s="5">
        <v>755</v>
      </c>
      <c r="AR40" s="4">
        <f t="shared" si="19"/>
        <v>0.56280283265001863</v>
      </c>
      <c r="AS40" s="5">
        <v>15</v>
      </c>
      <c r="AT40" s="44">
        <f t="shared" si="20"/>
        <v>0.89200572831899938</v>
      </c>
      <c r="AU40" s="45">
        <v>37532</v>
      </c>
      <c r="AV40" s="35">
        <f t="shared" si="21"/>
        <v>30708</v>
      </c>
      <c r="AW40" s="35">
        <f t="shared" si="22"/>
        <v>27391.7</v>
      </c>
      <c r="AX40" s="35">
        <f t="shared" si="8"/>
        <v>-3316.2999999999993</v>
      </c>
      <c r="AY40" s="35">
        <v>3906.5</v>
      </c>
      <c r="AZ40" s="35">
        <v>3300.8</v>
      </c>
      <c r="BA40" s="35">
        <v>3058.2</v>
      </c>
      <c r="BB40" s="35">
        <v>3313.2000000000003</v>
      </c>
      <c r="BC40" s="35">
        <v>2976.6</v>
      </c>
      <c r="BD40" s="35"/>
      <c r="BE40" s="35">
        <v>2861.4</v>
      </c>
      <c r="BF40" s="35">
        <v>587.29999999999973</v>
      </c>
      <c r="BG40" s="35">
        <v>3370.1</v>
      </c>
      <c r="BH40" s="35">
        <v>111.3</v>
      </c>
      <c r="BI40" s="35">
        <f t="shared" si="9"/>
        <v>3906.3</v>
      </c>
      <c r="BJ40" s="35"/>
      <c r="BK40" s="35">
        <f t="shared" si="23"/>
        <v>3906.3</v>
      </c>
      <c r="BL40" s="35">
        <v>24.5</v>
      </c>
      <c r="BM40" s="35">
        <f t="shared" si="11"/>
        <v>3930.8</v>
      </c>
      <c r="BN40" s="35"/>
      <c r="BO40" s="35">
        <f t="shared" si="12"/>
        <v>3930.8</v>
      </c>
      <c r="BP40" s="79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221" s="2" customFormat="1" ht="17.149999999999999" customHeight="1">
      <c r="A41" s="13" t="s">
        <v>2</v>
      </c>
      <c r="B41" s="35">
        <v>92355</v>
      </c>
      <c r="C41" s="35">
        <v>97218.3</v>
      </c>
      <c r="D41" s="4">
        <f t="shared" si="1"/>
        <v>1.052658762384278</v>
      </c>
      <c r="E41" s="11">
        <v>10</v>
      </c>
      <c r="F41" s="59" t="s">
        <v>385</v>
      </c>
      <c r="G41" s="59" t="s">
        <v>385</v>
      </c>
      <c r="H41" s="59" t="s">
        <v>385</v>
      </c>
      <c r="I41" s="59" t="s">
        <v>385</v>
      </c>
      <c r="J41" s="45">
        <v>210</v>
      </c>
      <c r="K41" s="45">
        <v>215</v>
      </c>
      <c r="L41" s="4">
        <f t="shared" si="2"/>
        <v>0.97674418604651159</v>
      </c>
      <c r="M41" s="11">
        <v>15</v>
      </c>
      <c r="N41" s="35">
        <v>46981.599999999999</v>
      </c>
      <c r="O41" s="35">
        <v>44324.7</v>
      </c>
      <c r="P41" s="4">
        <f t="shared" si="3"/>
        <v>0.94344807328826596</v>
      </c>
      <c r="Q41" s="11">
        <v>20</v>
      </c>
      <c r="R41" s="35">
        <v>3164</v>
      </c>
      <c r="S41" s="35">
        <v>3722.1</v>
      </c>
      <c r="T41" s="4">
        <f t="shared" si="14"/>
        <v>1.1763906447534767</v>
      </c>
      <c r="U41" s="11">
        <v>5</v>
      </c>
      <c r="V41" s="35">
        <v>399</v>
      </c>
      <c r="W41" s="35">
        <v>426.2</v>
      </c>
      <c r="X41" s="4">
        <f t="shared" si="15"/>
        <v>1.0681704260651628</v>
      </c>
      <c r="Y41" s="11">
        <v>5</v>
      </c>
      <c r="Z41" s="11" t="s">
        <v>385</v>
      </c>
      <c r="AA41" s="11" t="s">
        <v>385</v>
      </c>
      <c r="AB41" s="11" t="s">
        <v>385</v>
      </c>
      <c r="AC41" s="11" t="s">
        <v>385</v>
      </c>
      <c r="AD41" s="11">
        <v>7038</v>
      </c>
      <c r="AE41" s="11">
        <v>6849</v>
      </c>
      <c r="AF41" s="4">
        <f t="shared" si="16"/>
        <v>0.97314578005115093</v>
      </c>
      <c r="AG41" s="11">
        <v>15</v>
      </c>
      <c r="AH41" s="82">
        <v>18700</v>
      </c>
      <c r="AI41" s="82">
        <v>19585.599999999999</v>
      </c>
      <c r="AJ41" s="4">
        <f t="shared" si="17"/>
        <v>1.0473582887700534</v>
      </c>
      <c r="AK41" s="11">
        <v>20</v>
      </c>
      <c r="AL41" s="82">
        <v>10000</v>
      </c>
      <c r="AM41" s="82">
        <v>3870.1</v>
      </c>
      <c r="AN41" s="4">
        <f t="shared" si="18"/>
        <v>0.38700999999999997</v>
      </c>
      <c r="AO41" s="11">
        <v>5</v>
      </c>
      <c r="AP41" s="59">
        <v>1219.5</v>
      </c>
      <c r="AQ41" s="5">
        <v>1223</v>
      </c>
      <c r="AR41" s="4">
        <f t="shared" si="19"/>
        <v>1.002870028700287</v>
      </c>
      <c r="AS41" s="5">
        <v>15</v>
      </c>
      <c r="AT41" s="44">
        <f t="shared" si="20"/>
        <v>0.97992700128246923</v>
      </c>
      <c r="AU41" s="45">
        <v>48371</v>
      </c>
      <c r="AV41" s="35">
        <f t="shared" si="21"/>
        <v>39576.272727272721</v>
      </c>
      <c r="AW41" s="35">
        <f t="shared" si="22"/>
        <v>38781.9</v>
      </c>
      <c r="AX41" s="35">
        <f t="shared" si="8"/>
        <v>-794.3727272727192</v>
      </c>
      <c r="AY41" s="35">
        <v>4864.7</v>
      </c>
      <c r="AZ41" s="35">
        <v>4873.8</v>
      </c>
      <c r="BA41" s="35">
        <v>3411.6</v>
      </c>
      <c r="BB41" s="35">
        <v>4093.5000000000005</v>
      </c>
      <c r="BC41" s="35">
        <v>4566.7</v>
      </c>
      <c r="BD41" s="35"/>
      <c r="BE41" s="35">
        <v>2901.6</v>
      </c>
      <c r="BF41" s="35">
        <v>2765</v>
      </c>
      <c r="BG41" s="35">
        <v>4050</v>
      </c>
      <c r="BH41" s="35"/>
      <c r="BI41" s="35">
        <f t="shared" si="9"/>
        <v>7255</v>
      </c>
      <c r="BJ41" s="35"/>
      <c r="BK41" s="35">
        <f t="shared" si="23"/>
        <v>7255</v>
      </c>
      <c r="BL41" s="35">
        <v>42.6</v>
      </c>
      <c r="BM41" s="35">
        <f t="shared" si="11"/>
        <v>7297.6</v>
      </c>
      <c r="BN41" s="35"/>
      <c r="BO41" s="35">
        <f t="shared" si="12"/>
        <v>7297.6</v>
      </c>
      <c r="BP41" s="79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221" s="2" customFormat="1" ht="17.149999999999999" customHeight="1">
      <c r="A42" s="13" t="s">
        <v>42</v>
      </c>
      <c r="B42" s="35">
        <v>231753</v>
      </c>
      <c r="C42" s="35">
        <v>232726.5</v>
      </c>
      <c r="D42" s="4">
        <f t="shared" si="1"/>
        <v>1.0042005928725841</v>
      </c>
      <c r="E42" s="11">
        <v>10</v>
      </c>
      <c r="F42" s="59" t="s">
        <v>385</v>
      </c>
      <c r="G42" s="59" t="s">
        <v>385</v>
      </c>
      <c r="H42" s="59" t="s">
        <v>385</v>
      </c>
      <c r="I42" s="59" t="s">
        <v>385</v>
      </c>
      <c r="J42" s="45">
        <v>130</v>
      </c>
      <c r="K42" s="45">
        <v>124</v>
      </c>
      <c r="L42" s="4">
        <f t="shared" si="2"/>
        <v>1.0483870967741935</v>
      </c>
      <c r="M42" s="11">
        <v>10</v>
      </c>
      <c r="N42" s="35">
        <v>51708.5</v>
      </c>
      <c r="O42" s="35">
        <v>42515.9</v>
      </c>
      <c r="P42" s="4">
        <f t="shared" si="3"/>
        <v>0.82222265198178257</v>
      </c>
      <c r="Q42" s="11">
        <v>20</v>
      </c>
      <c r="R42" s="35">
        <v>2272</v>
      </c>
      <c r="S42" s="35">
        <v>2295.1</v>
      </c>
      <c r="T42" s="4">
        <f t="shared" si="14"/>
        <v>1.0101672535211268</v>
      </c>
      <c r="U42" s="11">
        <v>5</v>
      </c>
      <c r="V42" s="35">
        <v>212.9</v>
      </c>
      <c r="W42" s="35">
        <v>225.8</v>
      </c>
      <c r="X42" s="4">
        <f t="shared" si="15"/>
        <v>1.0605918271488963</v>
      </c>
      <c r="Y42" s="11">
        <v>5</v>
      </c>
      <c r="Z42" s="11" t="s">
        <v>385</v>
      </c>
      <c r="AA42" s="11" t="s">
        <v>385</v>
      </c>
      <c r="AB42" s="11" t="s">
        <v>385</v>
      </c>
      <c r="AC42" s="11" t="s">
        <v>385</v>
      </c>
      <c r="AD42" s="11">
        <v>3500</v>
      </c>
      <c r="AE42" s="11">
        <v>3500</v>
      </c>
      <c r="AF42" s="4">
        <f t="shared" si="16"/>
        <v>1</v>
      </c>
      <c r="AG42" s="11">
        <v>20</v>
      </c>
      <c r="AH42" s="82">
        <v>12539</v>
      </c>
      <c r="AI42" s="82">
        <v>12133.5</v>
      </c>
      <c r="AJ42" s="4">
        <f t="shared" si="17"/>
        <v>0.96766089799824551</v>
      </c>
      <c r="AK42" s="11">
        <v>15</v>
      </c>
      <c r="AL42" s="82">
        <v>2012</v>
      </c>
      <c r="AM42" s="82">
        <v>1790.2</v>
      </c>
      <c r="AN42" s="4">
        <f t="shared" si="18"/>
        <v>0.88976143141153086</v>
      </c>
      <c r="AO42" s="11">
        <v>10</v>
      </c>
      <c r="AP42" s="59">
        <v>1219.5</v>
      </c>
      <c r="AQ42" s="5">
        <v>474</v>
      </c>
      <c r="AR42" s="4">
        <f t="shared" si="19"/>
        <v>0.3886838868388684</v>
      </c>
      <c r="AS42" s="5">
        <v>15</v>
      </c>
      <c r="AT42" s="44">
        <f t="shared" si="20"/>
        <v>0.8778810129647775</v>
      </c>
      <c r="AU42" s="45">
        <v>25572</v>
      </c>
      <c r="AV42" s="35">
        <f t="shared" si="21"/>
        <v>20922.545454545452</v>
      </c>
      <c r="AW42" s="35">
        <f t="shared" si="22"/>
        <v>18367.5</v>
      </c>
      <c r="AX42" s="35">
        <f t="shared" si="8"/>
        <v>-2555.0454545454522</v>
      </c>
      <c r="AY42" s="35">
        <v>2191.1999999999998</v>
      </c>
      <c r="AZ42" s="35">
        <v>2019.5</v>
      </c>
      <c r="BA42" s="35">
        <v>2470.6999999999998</v>
      </c>
      <c r="BB42" s="35">
        <v>2149.9</v>
      </c>
      <c r="BC42" s="35">
        <v>2518.5</v>
      </c>
      <c r="BD42" s="35"/>
      <c r="BE42" s="35">
        <v>2328.1999999999998</v>
      </c>
      <c r="BF42" s="35">
        <v>833.39999999999986</v>
      </c>
      <c r="BG42" s="35">
        <v>2194.1999999999998</v>
      </c>
      <c r="BH42" s="35">
        <v>337.9</v>
      </c>
      <c r="BI42" s="35">
        <f t="shared" si="9"/>
        <v>1324</v>
      </c>
      <c r="BJ42" s="35"/>
      <c r="BK42" s="35">
        <f t="shared" si="23"/>
        <v>1324</v>
      </c>
      <c r="BL42" s="35">
        <v>26.7</v>
      </c>
      <c r="BM42" s="35">
        <f t="shared" si="11"/>
        <v>1350.7</v>
      </c>
      <c r="BN42" s="35"/>
      <c r="BO42" s="35">
        <f t="shared" si="12"/>
        <v>1350.7</v>
      </c>
      <c r="BP42" s="79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221" s="2" customFormat="1" ht="17.149999999999999" customHeight="1">
      <c r="A43" s="13" t="s">
        <v>3</v>
      </c>
      <c r="B43" s="35">
        <v>429307</v>
      </c>
      <c r="C43" s="35">
        <v>418578.4</v>
      </c>
      <c r="D43" s="4">
        <f t="shared" si="1"/>
        <v>0.97500949204182563</v>
      </c>
      <c r="E43" s="11">
        <v>10</v>
      </c>
      <c r="F43" s="59" t="s">
        <v>385</v>
      </c>
      <c r="G43" s="59" t="s">
        <v>385</v>
      </c>
      <c r="H43" s="59" t="s">
        <v>385</v>
      </c>
      <c r="I43" s="59" t="s">
        <v>385</v>
      </c>
      <c r="J43" s="45">
        <v>185</v>
      </c>
      <c r="K43" s="45">
        <v>166</v>
      </c>
      <c r="L43" s="4">
        <f t="shared" si="2"/>
        <v>1.1144578313253013</v>
      </c>
      <c r="M43" s="11">
        <v>10</v>
      </c>
      <c r="N43" s="35">
        <v>57736.6</v>
      </c>
      <c r="O43" s="35">
        <v>47501.4</v>
      </c>
      <c r="P43" s="4">
        <f t="shared" si="3"/>
        <v>0.82272596585181679</v>
      </c>
      <c r="Q43" s="11">
        <v>20</v>
      </c>
      <c r="R43" s="35">
        <v>3806.5</v>
      </c>
      <c r="S43" s="35">
        <v>3971.5</v>
      </c>
      <c r="T43" s="4">
        <f t="shared" si="14"/>
        <v>1.0433469066071195</v>
      </c>
      <c r="U43" s="11">
        <v>5</v>
      </c>
      <c r="V43" s="35">
        <v>144.80000000000001</v>
      </c>
      <c r="W43" s="35">
        <v>153.4</v>
      </c>
      <c r="X43" s="4">
        <f t="shared" si="15"/>
        <v>1.05939226519337</v>
      </c>
      <c r="Y43" s="11">
        <v>5</v>
      </c>
      <c r="Z43" s="11" t="s">
        <v>385</v>
      </c>
      <c r="AA43" s="11" t="s">
        <v>385</v>
      </c>
      <c r="AB43" s="11" t="s">
        <v>385</v>
      </c>
      <c r="AC43" s="11" t="s">
        <v>385</v>
      </c>
      <c r="AD43" s="11">
        <v>3000</v>
      </c>
      <c r="AE43" s="11">
        <v>3209</v>
      </c>
      <c r="AF43" s="4">
        <f t="shared" si="16"/>
        <v>1.0696666666666668</v>
      </c>
      <c r="AG43" s="11">
        <v>20</v>
      </c>
      <c r="AH43" s="82">
        <v>9405</v>
      </c>
      <c r="AI43" s="82">
        <v>10079.5</v>
      </c>
      <c r="AJ43" s="4">
        <f t="shared" si="17"/>
        <v>1.0717171717171716</v>
      </c>
      <c r="AK43" s="11">
        <v>15</v>
      </c>
      <c r="AL43" s="82">
        <v>2318</v>
      </c>
      <c r="AM43" s="82">
        <v>2793.6</v>
      </c>
      <c r="AN43" s="4">
        <f t="shared" si="18"/>
        <v>1.2005176876617774</v>
      </c>
      <c r="AO43" s="11">
        <v>10</v>
      </c>
      <c r="AP43" s="59">
        <v>1219.5</v>
      </c>
      <c r="AQ43" s="5">
        <v>418</v>
      </c>
      <c r="AR43" s="4">
        <f t="shared" si="19"/>
        <v>0.34276342763427636</v>
      </c>
      <c r="AS43" s="5">
        <v>15</v>
      </c>
      <c r="AT43" s="44">
        <f t="shared" si="20"/>
        <v>0.93162370554484453</v>
      </c>
      <c r="AU43" s="45">
        <v>28537</v>
      </c>
      <c r="AV43" s="35">
        <f t="shared" si="21"/>
        <v>23348.454545454548</v>
      </c>
      <c r="AW43" s="35">
        <f t="shared" si="22"/>
        <v>21752</v>
      </c>
      <c r="AX43" s="35">
        <f t="shared" si="8"/>
        <v>-1596.4545454545478</v>
      </c>
      <c r="AY43" s="35">
        <v>2374</v>
      </c>
      <c r="AZ43" s="35">
        <v>2711.1000000000004</v>
      </c>
      <c r="BA43" s="35">
        <v>2916.1</v>
      </c>
      <c r="BB43" s="35">
        <v>2823.5</v>
      </c>
      <c r="BC43" s="35">
        <v>2470.7000000000003</v>
      </c>
      <c r="BD43" s="35"/>
      <c r="BE43" s="35">
        <v>2888.4</v>
      </c>
      <c r="BF43" s="35">
        <v>352</v>
      </c>
      <c r="BG43" s="35">
        <v>2693.9</v>
      </c>
      <c r="BH43" s="35"/>
      <c r="BI43" s="35">
        <f t="shared" si="9"/>
        <v>2522.3000000000002</v>
      </c>
      <c r="BJ43" s="35"/>
      <c r="BK43" s="35">
        <f t="shared" si="23"/>
        <v>2522.3000000000002</v>
      </c>
      <c r="BL43" s="35">
        <v>18.399999999999999</v>
      </c>
      <c r="BM43" s="35">
        <f t="shared" si="11"/>
        <v>2540.7000000000003</v>
      </c>
      <c r="BN43" s="35"/>
      <c r="BO43" s="35">
        <f t="shared" si="12"/>
        <v>2540.6999999999998</v>
      </c>
      <c r="BP43" s="79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221" s="2" customFormat="1" ht="17.149999999999999" customHeight="1">
      <c r="A44" s="13" t="s">
        <v>43</v>
      </c>
      <c r="B44" s="35">
        <v>138143</v>
      </c>
      <c r="C44" s="35">
        <v>131765.70000000001</v>
      </c>
      <c r="D44" s="4">
        <f t="shared" si="1"/>
        <v>0.95383551826730284</v>
      </c>
      <c r="E44" s="11">
        <v>10</v>
      </c>
      <c r="F44" s="59" t="s">
        <v>385</v>
      </c>
      <c r="G44" s="59" t="s">
        <v>385</v>
      </c>
      <c r="H44" s="59" t="s">
        <v>385</v>
      </c>
      <c r="I44" s="59" t="s">
        <v>385</v>
      </c>
      <c r="J44" s="45">
        <v>140</v>
      </c>
      <c r="K44" s="45">
        <v>147</v>
      </c>
      <c r="L44" s="4">
        <f t="shared" si="2"/>
        <v>0.95238095238095233</v>
      </c>
      <c r="M44" s="11">
        <v>10</v>
      </c>
      <c r="N44" s="35">
        <v>69562.3</v>
      </c>
      <c r="O44" s="35">
        <v>69406.7</v>
      </c>
      <c r="P44" s="4">
        <f t="shared" si="3"/>
        <v>0.99776315619236278</v>
      </c>
      <c r="Q44" s="11">
        <v>20</v>
      </c>
      <c r="R44" s="35">
        <v>398</v>
      </c>
      <c r="S44" s="35">
        <v>460.5</v>
      </c>
      <c r="T44" s="4">
        <f t="shared" si="14"/>
        <v>1.1570351758793971</v>
      </c>
      <c r="U44" s="11">
        <v>5</v>
      </c>
      <c r="V44" s="35">
        <v>295</v>
      </c>
      <c r="W44" s="35">
        <v>338.7</v>
      </c>
      <c r="X44" s="4">
        <f t="shared" si="15"/>
        <v>1.148135593220339</v>
      </c>
      <c r="Y44" s="11">
        <v>5</v>
      </c>
      <c r="Z44" s="11" t="s">
        <v>385</v>
      </c>
      <c r="AA44" s="11" t="s">
        <v>385</v>
      </c>
      <c r="AB44" s="11" t="s">
        <v>385</v>
      </c>
      <c r="AC44" s="11" t="s">
        <v>385</v>
      </c>
      <c r="AD44" s="11">
        <v>1970</v>
      </c>
      <c r="AE44" s="11">
        <v>2229</v>
      </c>
      <c r="AF44" s="4">
        <f t="shared" si="16"/>
        <v>1.1314720812182741</v>
      </c>
      <c r="AG44" s="11">
        <v>15</v>
      </c>
      <c r="AH44" s="82">
        <v>4172</v>
      </c>
      <c r="AI44" s="82">
        <v>5274.6</v>
      </c>
      <c r="AJ44" s="4">
        <f t="shared" si="17"/>
        <v>1.2064285714285714</v>
      </c>
      <c r="AK44" s="11">
        <v>10</v>
      </c>
      <c r="AL44" s="82">
        <v>1011.6</v>
      </c>
      <c r="AM44" s="82">
        <v>1331</v>
      </c>
      <c r="AN44" s="4">
        <f t="shared" si="18"/>
        <v>1.2115737445630683</v>
      </c>
      <c r="AO44" s="11">
        <v>10</v>
      </c>
      <c r="AP44" s="59">
        <v>1219.5</v>
      </c>
      <c r="AQ44" s="5">
        <v>1365</v>
      </c>
      <c r="AR44" s="4">
        <f t="shared" si="19"/>
        <v>1.1193111931119311</v>
      </c>
      <c r="AS44" s="5">
        <v>15</v>
      </c>
      <c r="AT44" s="44">
        <f t="shared" si="20"/>
        <v>1.0848505395069796</v>
      </c>
      <c r="AU44" s="45">
        <v>37577</v>
      </c>
      <c r="AV44" s="35">
        <f t="shared" si="21"/>
        <v>30744.81818181818</v>
      </c>
      <c r="AW44" s="35">
        <f t="shared" si="22"/>
        <v>33353.5</v>
      </c>
      <c r="AX44" s="35">
        <f t="shared" si="8"/>
        <v>2608.6818181818198</v>
      </c>
      <c r="AY44" s="35">
        <v>3667.2</v>
      </c>
      <c r="AZ44" s="35">
        <v>3643.7000000000003</v>
      </c>
      <c r="BA44" s="35">
        <v>3073.5</v>
      </c>
      <c r="BB44" s="35">
        <v>3225.4</v>
      </c>
      <c r="BC44" s="35">
        <v>3688</v>
      </c>
      <c r="BD44" s="35"/>
      <c r="BE44" s="35">
        <v>4006</v>
      </c>
      <c r="BF44" s="35">
        <v>1826.3000000000002</v>
      </c>
      <c r="BG44" s="35">
        <v>3343.8</v>
      </c>
      <c r="BH44" s="35">
        <v>1026.2</v>
      </c>
      <c r="BI44" s="35">
        <f t="shared" si="9"/>
        <v>5853.4</v>
      </c>
      <c r="BJ44" s="35"/>
      <c r="BK44" s="35">
        <f>IF(OR(BI44&lt;0,BJ44="+"),0,BI44)</f>
        <v>5853.4</v>
      </c>
      <c r="BL44" s="35">
        <v>32.5</v>
      </c>
      <c r="BM44" s="35">
        <f t="shared" si="11"/>
        <v>5885.9</v>
      </c>
      <c r="BN44" s="35"/>
      <c r="BO44" s="35">
        <f t="shared" si="12"/>
        <v>5885.9</v>
      </c>
      <c r="BP44" s="79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221" s="2" customFormat="1" ht="17.149999999999999" customHeight="1">
      <c r="A45" s="17" t="s">
        <v>44</v>
      </c>
      <c r="B45" s="34">
        <f>SUM(B46:B368)</f>
        <v>77735607</v>
      </c>
      <c r="C45" s="34">
        <f>SUM(C46:C368)</f>
        <v>77085810.200000033</v>
      </c>
      <c r="D45" s="6">
        <f>IF(C45/B45&gt;1.2,IF((C45/B45-1.2)*0.1+1.2&gt;1.3,1.3,(C45/B45-1.2)*0.1+1.2),C45/B45)</f>
        <v>0.99164093746640503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1410390.800000001</v>
      </c>
      <c r="O45" s="34">
        <f>SUM(O46:O368)</f>
        <v>1000756.9</v>
      </c>
      <c r="P45" s="6">
        <f>IF(O45/N45&gt;1.2,IF((O45/N45-1.2)*0.1+1.2&gt;1.3,1.3,(O45/N45-1.2)*0.1+1.2),O45/N45)</f>
        <v>0.70956000280205977</v>
      </c>
      <c r="Q45" s="16"/>
      <c r="R45" s="34">
        <f>SUM(R46:R368)</f>
        <v>125463.00000000006</v>
      </c>
      <c r="S45" s="34">
        <f>SUM(S46:S368)</f>
        <v>134176.89999999991</v>
      </c>
      <c r="T45" s="6">
        <f>IF(S45/R45&gt;1.2,IF((S45/R45-1.2)*0.1+1.2&gt;1.3,1.3,(S45/R45-1.2)*0.1+1.2),S45/R45)</f>
        <v>1.069453942596621</v>
      </c>
      <c r="U45" s="16"/>
      <c r="V45" s="34">
        <f>SUM(V46:V368)</f>
        <v>49267.500000000022</v>
      </c>
      <c r="W45" s="34">
        <f>SUM(W46:W368)</f>
        <v>56739.799999999996</v>
      </c>
      <c r="X45" s="6">
        <f>IF(W45/V45&gt;1.2,IF((W45/V45-1.2)*0.1+1.2&gt;1.3,1.3,(W45/V45-1.2)*0.1+1.2),W45/V45)</f>
        <v>1.151667935251433</v>
      </c>
      <c r="Y45" s="16"/>
      <c r="Z45" s="16"/>
      <c r="AA45" s="16"/>
      <c r="AB45" s="16"/>
      <c r="AC45" s="16"/>
      <c r="AD45" s="20">
        <f>SUM(AD46:AD368)</f>
        <v>106995</v>
      </c>
      <c r="AE45" s="20">
        <f>SUM(AE46:AE368)</f>
        <v>108052</v>
      </c>
      <c r="AF45" s="6">
        <f>IF(AE45/AD45&gt;1.2,IF((AE45/AD45-1.2)*0.1+1.2&gt;1.3,1.3,(AE45/AD45-1.2)*0.1+1.2),AE45/AD45)</f>
        <v>1.0098789663068368</v>
      </c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8"/>
      <c r="AU45" s="20">
        <f>SUM(AU46:AU368)</f>
        <v>350109</v>
      </c>
      <c r="AV45" s="34">
        <f t="shared" ref="AV45:BO45" si="24">SUM(AV46:AV368)</f>
        <v>286452.81818181823</v>
      </c>
      <c r="AW45" s="34">
        <f t="shared" si="24"/>
        <v>277244.39999999991</v>
      </c>
      <c r="AX45" s="34">
        <f t="shared" si="24"/>
        <v>-9208.4181818181878</v>
      </c>
      <c r="AY45" s="34">
        <f t="shared" si="24"/>
        <v>31415.799999999996</v>
      </c>
      <c r="AZ45" s="34">
        <f t="shared" si="24"/>
        <v>30839.599999999988</v>
      </c>
      <c r="BA45" s="34">
        <f t="shared" si="24"/>
        <v>27942.199999999983</v>
      </c>
      <c r="BB45" s="34">
        <f t="shared" si="24"/>
        <v>28057.199999999997</v>
      </c>
      <c r="BC45" s="34">
        <f t="shared" si="24"/>
        <v>30201.900000000005</v>
      </c>
      <c r="BD45" s="34">
        <f t="shared" si="24"/>
        <v>0</v>
      </c>
      <c r="BE45" s="34">
        <f t="shared" si="24"/>
        <v>31631.200000000004</v>
      </c>
      <c r="BF45" s="34">
        <f t="shared" si="24"/>
        <v>28785.900000000012</v>
      </c>
      <c r="BG45" s="34">
        <f t="shared" si="24"/>
        <v>28337.199999999993</v>
      </c>
      <c r="BH45" s="34">
        <f t="shared" si="24"/>
        <v>10548.400000000005</v>
      </c>
      <c r="BI45" s="34">
        <f>SUM(BI46:BI368)</f>
        <v>29485.000000000007</v>
      </c>
      <c r="BJ45" s="34"/>
      <c r="BK45" s="34">
        <f>SUM(BK46:BK368)</f>
        <v>29618.100000000006</v>
      </c>
      <c r="BL45" s="34">
        <f t="shared" si="24"/>
        <v>0</v>
      </c>
      <c r="BM45" s="34">
        <f>SUM(BM46:BM368)</f>
        <v>29618.100000000006</v>
      </c>
      <c r="BN45" s="34">
        <f>SUM(BN46:BN368)</f>
        <v>85.7</v>
      </c>
      <c r="BO45" s="34">
        <f t="shared" si="24"/>
        <v>29532.400000000009</v>
      </c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221" s="2" customFormat="1" ht="17.149999999999999" customHeight="1">
      <c r="A46" s="18" t="s">
        <v>45</v>
      </c>
      <c r="B46" s="6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35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221" s="2" customFormat="1" ht="17.149999999999999" customHeight="1">
      <c r="A47" s="14" t="s">
        <v>46</v>
      </c>
      <c r="B47" s="35">
        <v>512</v>
      </c>
      <c r="C47" s="35">
        <v>561.5</v>
      </c>
      <c r="D47" s="4">
        <f t="shared" ref="D47:D110" si="25">IF(E47=0,0,IF(B47=0,1,IF(C47&lt;0,0,IF(C47/B47&gt;1.2,IF((C47/B47-1.2)*0.1+1.2&gt;1.3,1.3,(C47/B47-1.2)*0.1+1.2),C47/B47))))</f>
        <v>1.0966796875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2632.1</v>
      </c>
      <c r="O47" s="35">
        <v>923.6</v>
      </c>
      <c r="P47" s="4">
        <f t="shared" ref="P47:P110" si="26">IF(Q47=0,0,IF(N47=0,1,IF(O47&lt;0,0,IF(O47/N47&gt;1.2,IF((O47/N47-1.2)*0.1+1.2&gt;1.3,1.3,(O47/N47-1.2)*0.1+1.2),O47/N47))))</f>
        <v>0.35089852209262568</v>
      </c>
      <c r="Q47" s="11">
        <v>20</v>
      </c>
      <c r="R47" s="35">
        <v>305</v>
      </c>
      <c r="S47" s="35">
        <v>325.39999999999998</v>
      </c>
      <c r="T47" s="4">
        <f t="shared" ref="T47:T110" si="27">IF(U47=0,0,IF(R47=0,1,IF(S47&lt;0,0,IF(S47/R47&gt;1.2,IF((S47/R47-1.2)*0.1+1.2&gt;1.3,1.3,(S47/R47-1.2)*0.1+1.2),S47/R47))))</f>
        <v>1.0668852459016394</v>
      </c>
      <c r="U47" s="11">
        <v>30</v>
      </c>
      <c r="V47" s="35">
        <v>30</v>
      </c>
      <c r="W47" s="35">
        <v>33.200000000000003</v>
      </c>
      <c r="X47" s="4">
        <f t="shared" ref="X47:X110" si="28">IF(Y47=0,0,IF(V47=0,1,IF(W47&lt;0,0,IF(W47/V47&gt;1.2,IF((W47/V47-1.2)*0.1+1.2&gt;1.3,1.3,(W47/V47-1.2)*0.1+1.2),W47/V47))))</f>
        <v>1.1066666666666667</v>
      </c>
      <c r="Y47" s="11">
        <v>20</v>
      </c>
      <c r="Z47" s="11" t="s">
        <v>385</v>
      </c>
      <c r="AA47" s="11" t="s">
        <v>385</v>
      </c>
      <c r="AB47" s="11" t="s">
        <v>385</v>
      </c>
      <c r="AC47" s="11" t="s">
        <v>385</v>
      </c>
      <c r="AD47" s="11">
        <v>668</v>
      </c>
      <c r="AE47" s="11">
        <v>689</v>
      </c>
      <c r="AF47" s="4">
        <f t="shared" ref="AF47:AF110" si="29">IF(AG47=0,0,IF(AD47=0,1,IF(AE47&lt;0,0,IF(AE47/AD47&gt;1.2,IF((AE47/AD47-1.2)*0.1+1.2&gt;1.3,1.3,(AE47/AD47-1.2)*0.1+1.2),AE47/AD47))))</f>
        <v>1.0314371257485031</v>
      </c>
      <c r="AG47" s="11">
        <v>20</v>
      </c>
      <c r="AH47" s="5" t="s">
        <v>362</v>
      </c>
      <c r="AI47" s="5" t="s">
        <v>362</v>
      </c>
      <c r="AJ47" s="5" t="s">
        <v>362</v>
      </c>
      <c r="AK47" s="5" t="s">
        <v>362</v>
      </c>
      <c r="AL47" s="5" t="s">
        <v>362</v>
      </c>
      <c r="AM47" s="5" t="s">
        <v>362</v>
      </c>
      <c r="AN47" s="5" t="s">
        <v>362</v>
      </c>
      <c r="AO47" s="5" t="s">
        <v>362</v>
      </c>
      <c r="AP47" s="5" t="s">
        <v>362</v>
      </c>
      <c r="AQ47" s="5" t="s">
        <v>362</v>
      </c>
      <c r="AR47" s="5" t="s">
        <v>362</v>
      </c>
      <c r="AS47" s="5" t="s">
        <v>362</v>
      </c>
      <c r="AT47" s="44">
        <f>(D47*E47+P47*Q47+T47*U47+X47*Y47+AF47*AG47)/(E47+Q47+U47+Y47+AG47)</f>
        <v>0.927534005422051</v>
      </c>
      <c r="AU47" s="45">
        <v>1010</v>
      </c>
      <c r="AV47" s="35">
        <f>AU47/11*9</f>
        <v>826.36363636363626</v>
      </c>
      <c r="AW47" s="35">
        <f t="shared" ref="AW47:AW110" si="30">ROUND(AT47*AV47,1)</f>
        <v>766.5</v>
      </c>
      <c r="AX47" s="35">
        <f>AW47-AV47</f>
        <v>-59.86363636363626</v>
      </c>
      <c r="AY47" s="35">
        <v>103.3</v>
      </c>
      <c r="AZ47" s="35">
        <v>88.4</v>
      </c>
      <c r="BA47" s="35">
        <v>21.1</v>
      </c>
      <c r="BB47" s="35">
        <v>93.1</v>
      </c>
      <c r="BC47" s="35">
        <v>83.5</v>
      </c>
      <c r="BD47" s="35"/>
      <c r="BE47" s="35">
        <v>72.8</v>
      </c>
      <c r="BF47" s="35">
        <v>88.3</v>
      </c>
      <c r="BG47" s="35">
        <v>81.400000000000006</v>
      </c>
      <c r="BH47" s="35">
        <v>64.099999999999994</v>
      </c>
      <c r="BI47" s="35">
        <f t="shared" ref="BI47:BI110" si="31">ROUND(AW47-SUM(AY47:BH47),1)</f>
        <v>70.5</v>
      </c>
      <c r="BJ47" s="35"/>
      <c r="BK47" s="35">
        <f>IF(OR(BI47&lt;0,BJ47="+"),0,BI47)</f>
        <v>70.5</v>
      </c>
      <c r="BL47" s="35">
        <v>0</v>
      </c>
      <c r="BM47" s="35">
        <f t="shared" ref="BM47:BM110" si="32">BK47+BL47</f>
        <v>70.5</v>
      </c>
      <c r="BN47" s="35"/>
      <c r="BO47" s="35">
        <f t="shared" ref="BO47:BO110" si="33">IF((BM47-BN47)&gt;0,ROUND(BM47-BN47,1),0)</f>
        <v>70.5</v>
      </c>
      <c r="BP47" s="1"/>
      <c r="BQ47" s="79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10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10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10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10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10"/>
      <c r="HL47" s="9"/>
      <c r="HM47" s="9"/>
    </row>
    <row r="48" spans="1:221" s="2" customFormat="1" ht="17.149999999999999" customHeight="1">
      <c r="A48" s="14" t="s">
        <v>47</v>
      </c>
      <c r="B48" s="35">
        <v>55160</v>
      </c>
      <c r="C48" s="35">
        <v>54351.9</v>
      </c>
      <c r="D48" s="4">
        <f t="shared" si="25"/>
        <v>0.98534989122552574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6292.6</v>
      </c>
      <c r="O48" s="35">
        <v>5057.7</v>
      </c>
      <c r="P48" s="4">
        <f t="shared" si="26"/>
        <v>0.80375361535772172</v>
      </c>
      <c r="Q48" s="11">
        <v>20</v>
      </c>
      <c r="R48" s="35">
        <v>418</v>
      </c>
      <c r="S48" s="35">
        <v>459.2</v>
      </c>
      <c r="T48" s="4">
        <f t="shared" si="27"/>
        <v>1.0985645933014354</v>
      </c>
      <c r="U48" s="11">
        <v>25</v>
      </c>
      <c r="V48" s="35">
        <v>69</v>
      </c>
      <c r="W48" s="35">
        <v>71.099999999999994</v>
      </c>
      <c r="X48" s="4">
        <f t="shared" si="28"/>
        <v>1.0304347826086955</v>
      </c>
      <c r="Y48" s="11">
        <v>25</v>
      </c>
      <c r="Z48" s="11" t="s">
        <v>385</v>
      </c>
      <c r="AA48" s="11" t="s">
        <v>385</v>
      </c>
      <c r="AB48" s="11" t="s">
        <v>385</v>
      </c>
      <c r="AC48" s="11" t="s">
        <v>385</v>
      </c>
      <c r="AD48" s="11">
        <v>1223</v>
      </c>
      <c r="AE48" s="11">
        <v>1237</v>
      </c>
      <c r="AF48" s="4">
        <f t="shared" si="29"/>
        <v>1.0114472608340148</v>
      </c>
      <c r="AG48" s="11">
        <v>20</v>
      </c>
      <c r="AH48" s="5" t="s">
        <v>362</v>
      </c>
      <c r="AI48" s="5" t="s">
        <v>362</v>
      </c>
      <c r="AJ48" s="5" t="s">
        <v>362</v>
      </c>
      <c r="AK48" s="5" t="s">
        <v>362</v>
      </c>
      <c r="AL48" s="5" t="s">
        <v>362</v>
      </c>
      <c r="AM48" s="5" t="s">
        <v>362</v>
      </c>
      <c r="AN48" s="5" t="s">
        <v>362</v>
      </c>
      <c r="AO48" s="5" t="s">
        <v>362</v>
      </c>
      <c r="AP48" s="5" t="s">
        <v>362</v>
      </c>
      <c r="AQ48" s="5" t="s">
        <v>362</v>
      </c>
      <c r="AR48" s="5" t="s">
        <v>362</v>
      </c>
      <c r="AS48" s="5" t="s">
        <v>362</v>
      </c>
      <c r="AT48" s="44">
        <f t="shared" ref="AT48:AT111" si="34">(D48*E48+P48*Q48+T48*U48+X48*Y48+AF48*AG48)/(E48+Q48+U48+Y48+AG48)</f>
        <v>0.99382500833843268</v>
      </c>
      <c r="AU48" s="45">
        <v>1886</v>
      </c>
      <c r="AV48" s="35">
        <f t="shared" ref="AV48:AV111" si="35">AU48/11*9</f>
        <v>1543.0909090909092</v>
      </c>
      <c r="AW48" s="35">
        <f t="shared" si="30"/>
        <v>1533.6</v>
      </c>
      <c r="AX48" s="35">
        <f t="shared" ref="AX48:AX110" si="36">AW48-AV48</f>
        <v>-9.4909090909093266</v>
      </c>
      <c r="AY48" s="35">
        <v>194.4</v>
      </c>
      <c r="AZ48" s="35">
        <v>168.9</v>
      </c>
      <c r="BA48" s="35">
        <v>169.1</v>
      </c>
      <c r="BB48" s="35">
        <v>193</v>
      </c>
      <c r="BC48" s="35">
        <v>184.8</v>
      </c>
      <c r="BD48" s="35"/>
      <c r="BE48" s="35">
        <v>152.69999999999999</v>
      </c>
      <c r="BF48" s="35">
        <v>161.10000000000002</v>
      </c>
      <c r="BG48" s="35">
        <v>154.69999999999999</v>
      </c>
      <c r="BH48" s="35">
        <v>4.9000000000000004</v>
      </c>
      <c r="BI48" s="35">
        <f t="shared" si="31"/>
        <v>150</v>
      </c>
      <c r="BJ48" s="35"/>
      <c r="BK48" s="35">
        <f t="shared" ref="BK48:BK111" si="37">IF(OR(BI48&lt;0,BJ48="+"),0,BI48)</f>
        <v>150</v>
      </c>
      <c r="BL48" s="35">
        <v>0</v>
      </c>
      <c r="BM48" s="35">
        <f t="shared" si="32"/>
        <v>150</v>
      </c>
      <c r="BN48" s="35"/>
      <c r="BO48" s="35">
        <f t="shared" si="33"/>
        <v>150</v>
      </c>
      <c r="BP48" s="1"/>
      <c r="BQ48" s="79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10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10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10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10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10"/>
      <c r="HL48" s="9"/>
      <c r="HM48" s="9"/>
    </row>
    <row r="49" spans="1:221" s="2" customFormat="1" ht="17.149999999999999" customHeight="1">
      <c r="A49" s="14" t="s">
        <v>48</v>
      </c>
      <c r="B49" s="35">
        <v>6110</v>
      </c>
      <c r="C49" s="35">
        <v>5300.1</v>
      </c>
      <c r="D49" s="4">
        <f t="shared" si="25"/>
        <v>0.86744680851063838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1403.9</v>
      </c>
      <c r="O49" s="35">
        <v>778.2</v>
      </c>
      <c r="P49" s="4">
        <f t="shared" si="26"/>
        <v>0.5543129852553601</v>
      </c>
      <c r="Q49" s="11">
        <v>20</v>
      </c>
      <c r="R49" s="35">
        <v>214</v>
      </c>
      <c r="S49" s="35">
        <v>228.5</v>
      </c>
      <c r="T49" s="4">
        <f t="shared" si="27"/>
        <v>1.0677570093457944</v>
      </c>
      <c r="U49" s="11">
        <v>30</v>
      </c>
      <c r="V49" s="35">
        <v>36</v>
      </c>
      <c r="W49" s="35">
        <v>35.799999999999997</v>
      </c>
      <c r="X49" s="4">
        <f t="shared" si="28"/>
        <v>0.99444444444444435</v>
      </c>
      <c r="Y49" s="11">
        <v>20</v>
      </c>
      <c r="Z49" s="11" t="s">
        <v>385</v>
      </c>
      <c r="AA49" s="11" t="s">
        <v>385</v>
      </c>
      <c r="AB49" s="11" t="s">
        <v>385</v>
      </c>
      <c r="AC49" s="11" t="s">
        <v>385</v>
      </c>
      <c r="AD49" s="11">
        <v>576</v>
      </c>
      <c r="AE49" s="11">
        <v>571</v>
      </c>
      <c r="AF49" s="4">
        <f t="shared" si="29"/>
        <v>0.99131944444444442</v>
      </c>
      <c r="AG49" s="11">
        <v>20</v>
      </c>
      <c r="AH49" s="5" t="s">
        <v>362</v>
      </c>
      <c r="AI49" s="5" t="s">
        <v>362</v>
      </c>
      <c r="AJ49" s="5" t="s">
        <v>362</v>
      </c>
      <c r="AK49" s="5" t="s">
        <v>362</v>
      </c>
      <c r="AL49" s="5" t="s">
        <v>362</v>
      </c>
      <c r="AM49" s="5" t="s">
        <v>362</v>
      </c>
      <c r="AN49" s="5" t="s">
        <v>362</v>
      </c>
      <c r="AO49" s="5" t="s">
        <v>362</v>
      </c>
      <c r="AP49" s="5" t="s">
        <v>362</v>
      </c>
      <c r="AQ49" s="5" t="s">
        <v>362</v>
      </c>
      <c r="AR49" s="5" t="s">
        <v>362</v>
      </c>
      <c r="AS49" s="5" t="s">
        <v>362</v>
      </c>
      <c r="AT49" s="44">
        <f t="shared" si="34"/>
        <v>0.91508715848365196</v>
      </c>
      <c r="AU49" s="45">
        <v>1402</v>
      </c>
      <c r="AV49" s="35">
        <f t="shared" si="35"/>
        <v>1147.090909090909</v>
      </c>
      <c r="AW49" s="35">
        <f t="shared" si="30"/>
        <v>1049.7</v>
      </c>
      <c r="AX49" s="35">
        <f t="shared" si="36"/>
        <v>-97.390909090908963</v>
      </c>
      <c r="AY49" s="35">
        <v>139.69999999999999</v>
      </c>
      <c r="AZ49" s="35">
        <v>97.8</v>
      </c>
      <c r="BA49" s="35">
        <v>139.19999999999999</v>
      </c>
      <c r="BB49" s="35">
        <v>141.79999999999998</v>
      </c>
      <c r="BC49" s="35">
        <v>126.6</v>
      </c>
      <c r="BD49" s="35"/>
      <c r="BE49" s="35">
        <v>137.30000000000001</v>
      </c>
      <c r="BF49" s="35">
        <v>113.3</v>
      </c>
      <c r="BG49" s="35">
        <v>101.1</v>
      </c>
      <c r="BH49" s="35"/>
      <c r="BI49" s="35">
        <f t="shared" si="31"/>
        <v>52.9</v>
      </c>
      <c r="BJ49" s="35"/>
      <c r="BK49" s="35">
        <f t="shared" si="37"/>
        <v>52.9</v>
      </c>
      <c r="BL49" s="35">
        <v>0</v>
      </c>
      <c r="BM49" s="35">
        <f t="shared" si="32"/>
        <v>52.9</v>
      </c>
      <c r="BN49" s="35"/>
      <c r="BO49" s="35">
        <f t="shared" si="33"/>
        <v>52.9</v>
      </c>
      <c r="BP49" s="1"/>
      <c r="BQ49" s="79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10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10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10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10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10"/>
      <c r="HL49" s="9"/>
      <c r="HM49" s="9"/>
    </row>
    <row r="50" spans="1:221" s="2" customFormat="1" ht="17.149999999999999" customHeight="1">
      <c r="A50" s="14" t="s">
        <v>49</v>
      </c>
      <c r="B50" s="35">
        <v>0</v>
      </c>
      <c r="C50" s="35">
        <v>0</v>
      </c>
      <c r="D50" s="4">
        <f t="shared" si="25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963.7</v>
      </c>
      <c r="O50" s="35">
        <v>962.2</v>
      </c>
      <c r="P50" s="4">
        <f t="shared" si="26"/>
        <v>0.99844349901421603</v>
      </c>
      <c r="Q50" s="11">
        <v>20</v>
      </c>
      <c r="R50" s="35">
        <v>202</v>
      </c>
      <c r="S50" s="35">
        <v>240.1</v>
      </c>
      <c r="T50" s="4">
        <f t="shared" si="27"/>
        <v>1.1886138613861386</v>
      </c>
      <c r="U50" s="11">
        <v>25</v>
      </c>
      <c r="V50" s="35">
        <v>40</v>
      </c>
      <c r="W50" s="35">
        <v>42.1</v>
      </c>
      <c r="X50" s="4">
        <f t="shared" si="28"/>
        <v>1.0525</v>
      </c>
      <c r="Y50" s="11">
        <v>25</v>
      </c>
      <c r="Z50" s="11" t="s">
        <v>385</v>
      </c>
      <c r="AA50" s="11" t="s">
        <v>385</v>
      </c>
      <c r="AB50" s="11" t="s">
        <v>385</v>
      </c>
      <c r="AC50" s="11" t="s">
        <v>385</v>
      </c>
      <c r="AD50" s="11">
        <v>625</v>
      </c>
      <c r="AE50" s="11">
        <v>708</v>
      </c>
      <c r="AF50" s="4">
        <f t="shared" si="29"/>
        <v>1.1328</v>
      </c>
      <c r="AG50" s="11">
        <v>20</v>
      </c>
      <c r="AH50" s="5" t="s">
        <v>362</v>
      </c>
      <c r="AI50" s="5" t="s">
        <v>362</v>
      </c>
      <c r="AJ50" s="5" t="s">
        <v>362</v>
      </c>
      <c r="AK50" s="5" t="s">
        <v>362</v>
      </c>
      <c r="AL50" s="5" t="s">
        <v>362</v>
      </c>
      <c r="AM50" s="5" t="s">
        <v>362</v>
      </c>
      <c r="AN50" s="5" t="s">
        <v>362</v>
      </c>
      <c r="AO50" s="5" t="s">
        <v>362</v>
      </c>
      <c r="AP50" s="5" t="s">
        <v>362</v>
      </c>
      <c r="AQ50" s="5" t="s">
        <v>362</v>
      </c>
      <c r="AR50" s="5" t="s">
        <v>362</v>
      </c>
      <c r="AS50" s="5" t="s">
        <v>362</v>
      </c>
      <c r="AT50" s="44">
        <f t="shared" si="34"/>
        <v>1.0961412946104199</v>
      </c>
      <c r="AU50" s="45">
        <v>826</v>
      </c>
      <c r="AV50" s="35">
        <f t="shared" si="35"/>
        <v>675.81818181818187</v>
      </c>
      <c r="AW50" s="35">
        <f t="shared" si="30"/>
        <v>740.8</v>
      </c>
      <c r="AX50" s="35">
        <f t="shared" si="36"/>
        <v>64.981818181818085</v>
      </c>
      <c r="AY50" s="35">
        <v>66.3</v>
      </c>
      <c r="AZ50" s="35">
        <v>77.8</v>
      </c>
      <c r="BA50" s="35">
        <v>80</v>
      </c>
      <c r="BB50" s="35">
        <v>67.3</v>
      </c>
      <c r="BC50" s="35">
        <v>89.3</v>
      </c>
      <c r="BD50" s="35"/>
      <c r="BE50" s="35">
        <v>100.9</v>
      </c>
      <c r="BF50" s="35">
        <v>85.2</v>
      </c>
      <c r="BG50" s="35">
        <v>85.4</v>
      </c>
      <c r="BH50" s="35">
        <v>24.6</v>
      </c>
      <c r="BI50" s="35">
        <f t="shared" si="31"/>
        <v>64</v>
      </c>
      <c r="BJ50" s="35"/>
      <c r="BK50" s="35">
        <f t="shared" si="37"/>
        <v>64</v>
      </c>
      <c r="BL50" s="35">
        <v>0</v>
      </c>
      <c r="BM50" s="35">
        <f t="shared" si="32"/>
        <v>64</v>
      </c>
      <c r="BN50" s="35"/>
      <c r="BO50" s="35">
        <f t="shared" si="33"/>
        <v>64</v>
      </c>
      <c r="BP50" s="1"/>
      <c r="BQ50" s="79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10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10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10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10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10"/>
      <c r="HL50" s="9"/>
      <c r="HM50" s="9"/>
    </row>
    <row r="51" spans="1:221" s="2" customFormat="1" ht="17.149999999999999" customHeight="1">
      <c r="A51" s="14" t="s">
        <v>50</v>
      </c>
      <c r="B51" s="35">
        <v>1458</v>
      </c>
      <c r="C51" s="35">
        <v>1426.4</v>
      </c>
      <c r="D51" s="4">
        <f t="shared" si="25"/>
        <v>0.978326474622771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1627.7</v>
      </c>
      <c r="O51" s="35">
        <v>572.5</v>
      </c>
      <c r="P51" s="4">
        <f t="shared" si="26"/>
        <v>0.35172329053265344</v>
      </c>
      <c r="Q51" s="11">
        <v>20</v>
      </c>
      <c r="R51" s="35">
        <v>253</v>
      </c>
      <c r="S51" s="35">
        <v>275.89999999999998</v>
      </c>
      <c r="T51" s="4">
        <f t="shared" si="27"/>
        <v>1.0905138339920948</v>
      </c>
      <c r="U51" s="11">
        <v>30</v>
      </c>
      <c r="V51" s="35">
        <v>36</v>
      </c>
      <c r="W51" s="35">
        <v>40.6</v>
      </c>
      <c r="X51" s="4">
        <f t="shared" si="28"/>
        <v>1.1277777777777778</v>
      </c>
      <c r="Y51" s="11">
        <v>20</v>
      </c>
      <c r="Z51" s="11" t="s">
        <v>385</v>
      </c>
      <c r="AA51" s="11" t="s">
        <v>385</v>
      </c>
      <c r="AB51" s="11" t="s">
        <v>385</v>
      </c>
      <c r="AC51" s="11" t="s">
        <v>385</v>
      </c>
      <c r="AD51" s="11">
        <v>897</v>
      </c>
      <c r="AE51" s="11">
        <v>903</v>
      </c>
      <c r="AF51" s="4">
        <f t="shared" si="29"/>
        <v>1.0066889632107023</v>
      </c>
      <c r="AG51" s="11">
        <v>20</v>
      </c>
      <c r="AH51" s="5" t="s">
        <v>362</v>
      </c>
      <c r="AI51" s="5" t="s">
        <v>362</v>
      </c>
      <c r="AJ51" s="5" t="s">
        <v>362</v>
      </c>
      <c r="AK51" s="5" t="s">
        <v>362</v>
      </c>
      <c r="AL51" s="5" t="s">
        <v>362</v>
      </c>
      <c r="AM51" s="5" t="s">
        <v>362</v>
      </c>
      <c r="AN51" s="5" t="s">
        <v>362</v>
      </c>
      <c r="AO51" s="5" t="s">
        <v>362</v>
      </c>
      <c r="AP51" s="5" t="s">
        <v>362</v>
      </c>
      <c r="AQ51" s="5" t="s">
        <v>362</v>
      </c>
      <c r="AR51" s="5" t="s">
        <v>362</v>
      </c>
      <c r="AS51" s="5" t="s">
        <v>362</v>
      </c>
      <c r="AT51" s="44">
        <f t="shared" si="34"/>
        <v>0.92222480396413231</v>
      </c>
      <c r="AU51" s="45">
        <v>1803</v>
      </c>
      <c r="AV51" s="35">
        <f t="shared" si="35"/>
        <v>1475.1818181818182</v>
      </c>
      <c r="AW51" s="35">
        <f t="shared" si="30"/>
        <v>1360.4</v>
      </c>
      <c r="AX51" s="35">
        <f t="shared" si="36"/>
        <v>-114.78181818181815</v>
      </c>
      <c r="AY51" s="35">
        <v>176.5</v>
      </c>
      <c r="AZ51" s="35">
        <v>127.9</v>
      </c>
      <c r="BA51" s="35">
        <v>201.9</v>
      </c>
      <c r="BB51" s="35">
        <v>181.2</v>
      </c>
      <c r="BC51" s="35">
        <v>152</v>
      </c>
      <c r="BD51" s="35"/>
      <c r="BE51" s="35">
        <v>161.69999999999999</v>
      </c>
      <c r="BF51" s="35">
        <v>147.30000000000001</v>
      </c>
      <c r="BG51" s="35">
        <v>141.69999999999999</v>
      </c>
      <c r="BH51" s="35"/>
      <c r="BI51" s="35">
        <f t="shared" si="31"/>
        <v>70.2</v>
      </c>
      <c r="BJ51" s="35"/>
      <c r="BK51" s="35">
        <f t="shared" si="37"/>
        <v>70.2</v>
      </c>
      <c r="BL51" s="35">
        <v>0</v>
      </c>
      <c r="BM51" s="35">
        <f t="shared" si="32"/>
        <v>70.2</v>
      </c>
      <c r="BN51" s="35"/>
      <c r="BO51" s="35">
        <f t="shared" si="33"/>
        <v>70.2</v>
      </c>
      <c r="BP51" s="1"/>
      <c r="BQ51" s="79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10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10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10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10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10"/>
      <c r="HL51" s="9"/>
      <c r="HM51" s="9"/>
    </row>
    <row r="52" spans="1:221" s="2" customFormat="1" ht="16.600000000000001" customHeight="1">
      <c r="A52" s="18" t="s">
        <v>51</v>
      </c>
      <c r="B52" s="6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35"/>
      <c r="BP52" s="1"/>
      <c r="BQ52" s="79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10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10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10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10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10"/>
      <c r="HL52" s="9"/>
      <c r="HM52" s="9"/>
    </row>
    <row r="53" spans="1:221" s="2" customFormat="1" ht="17.149999999999999" customHeight="1">
      <c r="A53" s="14" t="s">
        <v>52</v>
      </c>
      <c r="B53" s="35">
        <v>7749650</v>
      </c>
      <c r="C53" s="35">
        <v>7786532</v>
      </c>
      <c r="D53" s="4">
        <f t="shared" si="25"/>
        <v>1.0047591826727658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33173.1</v>
      </c>
      <c r="O53" s="35">
        <v>28541.9</v>
      </c>
      <c r="P53" s="4">
        <f t="shared" si="26"/>
        <v>0.86039290871217955</v>
      </c>
      <c r="Q53" s="11">
        <v>20</v>
      </c>
      <c r="R53" s="35">
        <v>9.9</v>
      </c>
      <c r="S53" s="35">
        <v>10.8</v>
      </c>
      <c r="T53" s="4">
        <f t="shared" si="27"/>
        <v>1.0909090909090911</v>
      </c>
      <c r="U53" s="11">
        <v>25</v>
      </c>
      <c r="V53" s="35">
        <v>53.1</v>
      </c>
      <c r="W53" s="35">
        <v>53.9</v>
      </c>
      <c r="X53" s="4">
        <f t="shared" si="28"/>
        <v>1.0150659133709981</v>
      </c>
      <c r="Y53" s="11">
        <v>25</v>
      </c>
      <c r="Z53" s="11" t="s">
        <v>385</v>
      </c>
      <c r="AA53" s="11" t="s">
        <v>385</v>
      </c>
      <c r="AB53" s="11" t="s">
        <v>385</v>
      </c>
      <c r="AC53" s="11" t="s">
        <v>385</v>
      </c>
      <c r="AD53" s="11">
        <v>46</v>
      </c>
      <c r="AE53" s="11">
        <v>55</v>
      </c>
      <c r="AF53" s="4">
        <f t="shared" si="29"/>
        <v>1.1956521739130435</v>
      </c>
      <c r="AG53" s="11">
        <v>20</v>
      </c>
      <c r="AH53" s="5" t="s">
        <v>362</v>
      </c>
      <c r="AI53" s="5" t="s">
        <v>362</v>
      </c>
      <c r="AJ53" s="5" t="s">
        <v>362</v>
      </c>
      <c r="AK53" s="5" t="s">
        <v>362</v>
      </c>
      <c r="AL53" s="5" t="s">
        <v>362</v>
      </c>
      <c r="AM53" s="5" t="s">
        <v>362</v>
      </c>
      <c r="AN53" s="5" t="s">
        <v>362</v>
      </c>
      <c r="AO53" s="5" t="s">
        <v>362</v>
      </c>
      <c r="AP53" s="5" t="s">
        <v>362</v>
      </c>
      <c r="AQ53" s="5" t="s">
        <v>362</v>
      </c>
      <c r="AR53" s="5" t="s">
        <v>362</v>
      </c>
      <c r="AS53" s="5" t="s">
        <v>362</v>
      </c>
      <c r="AT53" s="44">
        <f t="shared" si="34"/>
        <v>1.0381786858623434</v>
      </c>
      <c r="AU53" s="45">
        <v>46</v>
      </c>
      <c r="AV53" s="35">
        <f t="shared" si="35"/>
        <v>37.636363636363633</v>
      </c>
      <c r="AW53" s="35">
        <f t="shared" si="30"/>
        <v>39.1</v>
      </c>
      <c r="AX53" s="35">
        <f t="shared" si="36"/>
        <v>1.4636363636363683</v>
      </c>
      <c r="AY53" s="35">
        <v>4.0999999999999996</v>
      </c>
      <c r="AZ53" s="35">
        <v>4.2</v>
      </c>
      <c r="BA53" s="35">
        <v>0.4</v>
      </c>
      <c r="BB53" s="35">
        <v>2.3000000000000003</v>
      </c>
      <c r="BC53" s="35">
        <v>2.1</v>
      </c>
      <c r="BD53" s="35"/>
      <c r="BE53" s="35">
        <v>1.9</v>
      </c>
      <c r="BF53" s="35">
        <v>2.1</v>
      </c>
      <c r="BG53" s="35">
        <v>3.8</v>
      </c>
      <c r="BH53" s="35">
        <v>10</v>
      </c>
      <c r="BI53" s="35">
        <f t="shared" si="31"/>
        <v>8.1999999999999993</v>
      </c>
      <c r="BJ53" s="35"/>
      <c r="BK53" s="35">
        <f t="shared" si="37"/>
        <v>8.1999999999999993</v>
      </c>
      <c r="BL53" s="35">
        <v>0</v>
      </c>
      <c r="BM53" s="35">
        <f t="shared" si="32"/>
        <v>8.1999999999999993</v>
      </c>
      <c r="BN53" s="35"/>
      <c r="BO53" s="35">
        <f t="shared" si="33"/>
        <v>8.1999999999999993</v>
      </c>
      <c r="BP53" s="1"/>
      <c r="BQ53" s="79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10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10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10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10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10"/>
      <c r="HL53" s="9"/>
      <c r="HM53" s="9"/>
    </row>
    <row r="54" spans="1:221" s="2" customFormat="1" ht="17.149999999999999" customHeight="1">
      <c r="A54" s="14" t="s">
        <v>53</v>
      </c>
      <c r="B54" s="35">
        <v>180</v>
      </c>
      <c r="C54" s="35">
        <v>210</v>
      </c>
      <c r="D54" s="4">
        <f t="shared" si="25"/>
        <v>1.1666666666666667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736</v>
      </c>
      <c r="O54" s="35">
        <v>332.8</v>
      </c>
      <c r="P54" s="4">
        <f t="shared" si="26"/>
        <v>0.45217391304347826</v>
      </c>
      <c r="Q54" s="11">
        <v>20</v>
      </c>
      <c r="R54" s="35">
        <v>0</v>
      </c>
      <c r="S54" s="35">
        <v>0</v>
      </c>
      <c r="T54" s="4">
        <f t="shared" si="27"/>
        <v>1</v>
      </c>
      <c r="U54" s="11">
        <v>20</v>
      </c>
      <c r="V54" s="35">
        <v>51.5</v>
      </c>
      <c r="W54" s="35">
        <v>52.4</v>
      </c>
      <c r="X54" s="4">
        <f t="shared" si="28"/>
        <v>1.0174757281553397</v>
      </c>
      <c r="Y54" s="11">
        <v>30</v>
      </c>
      <c r="Z54" s="11" t="s">
        <v>385</v>
      </c>
      <c r="AA54" s="11" t="s">
        <v>385</v>
      </c>
      <c r="AB54" s="11" t="s">
        <v>385</v>
      </c>
      <c r="AC54" s="11" t="s">
        <v>385</v>
      </c>
      <c r="AD54" s="11">
        <v>308</v>
      </c>
      <c r="AE54" s="11">
        <v>339</v>
      </c>
      <c r="AF54" s="4">
        <f t="shared" si="29"/>
        <v>1.1006493506493507</v>
      </c>
      <c r="AG54" s="11">
        <v>20</v>
      </c>
      <c r="AH54" s="5" t="s">
        <v>362</v>
      </c>
      <c r="AI54" s="5" t="s">
        <v>362</v>
      </c>
      <c r="AJ54" s="5" t="s">
        <v>362</v>
      </c>
      <c r="AK54" s="5" t="s">
        <v>362</v>
      </c>
      <c r="AL54" s="5" t="s">
        <v>362</v>
      </c>
      <c r="AM54" s="5" t="s">
        <v>362</v>
      </c>
      <c r="AN54" s="5" t="s">
        <v>362</v>
      </c>
      <c r="AO54" s="5" t="s">
        <v>362</v>
      </c>
      <c r="AP54" s="5" t="s">
        <v>362</v>
      </c>
      <c r="AQ54" s="5" t="s">
        <v>362</v>
      </c>
      <c r="AR54" s="5" t="s">
        <v>362</v>
      </c>
      <c r="AS54" s="5" t="s">
        <v>362</v>
      </c>
      <c r="AT54" s="44">
        <f t="shared" si="34"/>
        <v>0.93247403785183436</v>
      </c>
      <c r="AU54" s="45">
        <v>485</v>
      </c>
      <c r="AV54" s="35">
        <f t="shared" si="35"/>
        <v>396.81818181818187</v>
      </c>
      <c r="AW54" s="35">
        <f t="shared" si="30"/>
        <v>370</v>
      </c>
      <c r="AX54" s="35">
        <f t="shared" si="36"/>
        <v>-26.81818181818187</v>
      </c>
      <c r="AY54" s="35">
        <v>40.799999999999997</v>
      </c>
      <c r="AZ54" s="35">
        <v>43.4</v>
      </c>
      <c r="BA54" s="35">
        <v>43</v>
      </c>
      <c r="BB54" s="35">
        <v>38.700000000000003</v>
      </c>
      <c r="BC54" s="35">
        <v>39.6</v>
      </c>
      <c r="BD54" s="35"/>
      <c r="BE54" s="35">
        <v>45.8</v>
      </c>
      <c r="BF54" s="35">
        <v>32.200000000000003</v>
      </c>
      <c r="BG54" s="35">
        <v>34.700000000000003</v>
      </c>
      <c r="BH54" s="35"/>
      <c r="BI54" s="35">
        <f t="shared" si="31"/>
        <v>51.8</v>
      </c>
      <c r="BJ54" s="35"/>
      <c r="BK54" s="35">
        <f t="shared" si="37"/>
        <v>51.8</v>
      </c>
      <c r="BL54" s="35">
        <v>0</v>
      </c>
      <c r="BM54" s="35">
        <f t="shared" si="32"/>
        <v>51.8</v>
      </c>
      <c r="BN54" s="35"/>
      <c r="BO54" s="35">
        <f t="shared" si="33"/>
        <v>51.8</v>
      </c>
      <c r="BP54" s="1"/>
      <c r="BQ54" s="79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10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10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10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10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10"/>
      <c r="HL54" s="9"/>
      <c r="HM54" s="9"/>
    </row>
    <row r="55" spans="1:221" s="2" customFormat="1" ht="17.149999999999999" customHeight="1">
      <c r="A55" s="14" t="s">
        <v>54</v>
      </c>
      <c r="B55" s="35">
        <v>0</v>
      </c>
      <c r="C55" s="35">
        <v>0</v>
      </c>
      <c r="D55" s="4">
        <f t="shared" si="25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6894.5</v>
      </c>
      <c r="O55" s="35">
        <v>3300.5</v>
      </c>
      <c r="P55" s="4">
        <f t="shared" si="26"/>
        <v>0.47871491768801216</v>
      </c>
      <c r="Q55" s="11">
        <v>20</v>
      </c>
      <c r="R55" s="35">
        <v>0</v>
      </c>
      <c r="S55" s="35">
        <v>0</v>
      </c>
      <c r="T55" s="4">
        <f t="shared" si="27"/>
        <v>1</v>
      </c>
      <c r="U55" s="11">
        <v>30</v>
      </c>
      <c r="V55" s="35">
        <v>24.9</v>
      </c>
      <c r="W55" s="35">
        <v>25.8</v>
      </c>
      <c r="X55" s="4">
        <f t="shared" si="28"/>
        <v>1.036144578313253</v>
      </c>
      <c r="Y55" s="11">
        <v>20</v>
      </c>
      <c r="Z55" s="11" t="s">
        <v>385</v>
      </c>
      <c r="AA55" s="11" t="s">
        <v>385</v>
      </c>
      <c r="AB55" s="11" t="s">
        <v>385</v>
      </c>
      <c r="AC55" s="11" t="s">
        <v>385</v>
      </c>
      <c r="AD55" s="11">
        <v>101</v>
      </c>
      <c r="AE55" s="11">
        <v>110</v>
      </c>
      <c r="AF55" s="4">
        <f t="shared" si="29"/>
        <v>1.0891089108910892</v>
      </c>
      <c r="AG55" s="11">
        <v>20</v>
      </c>
      <c r="AH55" s="5" t="s">
        <v>362</v>
      </c>
      <c r="AI55" s="5" t="s">
        <v>362</v>
      </c>
      <c r="AJ55" s="5" t="s">
        <v>362</v>
      </c>
      <c r="AK55" s="5" t="s">
        <v>362</v>
      </c>
      <c r="AL55" s="5" t="s">
        <v>362</v>
      </c>
      <c r="AM55" s="5" t="s">
        <v>362</v>
      </c>
      <c r="AN55" s="5" t="s">
        <v>362</v>
      </c>
      <c r="AO55" s="5" t="s">
        <v>362</v>
      </c>
      <c r="AP55" s="5" t="s">
        <v>362</v>
      </c>
      <c r="AQ55" s="5" t="s">
        <v>362</v>
      </c>
      <c r="AR55" s="5" t="s">
        <v>362</v>
      </c>
      <c r="AS55" s="5" t="s">
        <v>362</v>
      </c>
      <c r="AT55" s="44">
        <f t="shared" si="34"/>
        <v>0.91199297930941203</v>
      </c>
      <c r="AU55" s="45">
        <v>521</v>
      </c>
      <c r="AV55" s="35">
        <f t="shared" si="35"/>
        <v>426.27272727272731</v>
      </c>
      <c r="AW55" s="35">
        <f t="shared" si="30"/>
        <v>388.8</v>
      </c>
      <c r="AX55" s="35">
        <f t="shared" si="36"/>
        <v>-37.472727272727298</v>
      </c>
      <c r="AY55" s="35">
        <v>51.2</v>
      </c>
      <c r="AZ55" s="35">
        <v>52.3</v>
      </c>
      <c r="BA55" s="35">
        <v>55.5</v>
      </c>
      <c r="BB55" s="35">
        <v>49.5</v>
      </c>
      <c r="BC55" s="35">
        <v>51.9</v>
      </c>
      <c r="BD55" s="35"/>
      <c r="BE55" s="35">
        <v>42.3</v>
      </c>
      <c r="BF55" s="35">
        <v>39.1</v>
      </c>
      <c r="BG55" s="35">
        <v>37.799999999999997</v>
      </c>
      <c r="BH55" s="35"/>
      <c r="BI55" s="35">
        <f t="shared" si="31"/>
        <v>9.1999999999999993</v>
      </c>
      <c r="BJ55" s="35"/>
      <c r="BK55" s="35">
        <f t="shared" si="37"/>
        <v>9.1999999999999993</v>
      </c>
      <c r="BL55" s="35">
        <v>0</v>
      </c>
      <c r="BM55" s="35">
        <f t="shared" si="32"/>
        <v>9.1999999999999993</v>
      </c>
      <c r="BN55" s="35"/>
      <c r="BO55" s="35">
        <f t="shared" si="33"/>
        <v>9.1999999999999993</v>
      </c>
      <c r="BP55" s="1"/>
      <c r="BQ55" s="79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10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10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10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10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10"/>
      <c r="HL55" s="9"/>
      <c r="HM55" s="9"/>
    </row>
    <row r="56" spans="1:221" s="2" customFormat="1" ht="17.149999999999999" customHeight="1">
      <c r="A56" s="14" t="s">
        <v>55</v>
      </c>
      <c r="B56" s="35">
        <v>0</v>
      </c>
      <c r="C56" s="35">
        <v>0</v>
      </c>
      <c r="D56" s="4">
        <f t="shared" si="25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1100.5</v>
      </c>
      <c r="O56" s="35">
        <v>2073.9</v>
      </c>
      <c r="P56" s="4">
        <f t="shared" si="26"/>
        <v>1.2684507042253521</v>
      </c>
      <c r="Q56" s="11">
        <v>20</v>
      </c>
      <c r="R56" s="35">
        <v>985</v>
      </c>
      <c r="S56" s="35">
        <v>988.4</v>
      </c>
      <c r="T56" s="4">
        <f t="shared" si="27"/>
        <v>1.0034517766497462</v>
      </c>
      <c r="U56" s="11">
        <v>25</v>
      </c>
      <c r="V56" s="35">
        <v>66.599999999999994</v>
      </c>
      <c r="W56" s="35">
        <v>67.900000000000006</v>
      </c>
      <c r="X56" s="4">
        <f t="shared" si="28"/>
        <v>1.0195195195195197</v>
      </c>
      <c r="Y56" s="11">
        <v>25</v>
      </c>
      <c r="Z56" s="11" t="s">
        <v>385</v>
      </c>
      <c r="AA56" s="11" t="s">
        <v>385</v>
      </c>
      <c r="AB56" s="11" t="s">
        <v>385</v>
      </c>
      <c r="AC56" s="11" t="s">
        <v>385</v>
      </c>
      <c r="AD56" s="11">
        <v>445</v>
      </c>
      <c r="AE56" s="11">
        <v>596</v>
      </c>
      <c r="AF56" s="4">
        <f t="shared" si="29"/>
        <v>1.2139325842696629</v>
      </c>
      <c r="AG56" s="11">
        <v>20</v>
      </c>
      <c r="AH56" s="5" t="s">
        <v>362</v>
      </c>
      <c r="AI56" s="5" t="s">
        <v>362</v>
      </c>
      <c r="AJ56" s="5" t="s">
        <v>362</v>
      </c>
      <c r="AK56" s="5" t="s">
        <v>362</v>
      </c>
      <c r="AL56" s="5" t="s">
        <v>362</v>
      </c>
      <c r="AM56" s="5" t="s">
        <v>362</v>
      </c>
      <c r="AN56" s="5" t="s">
        <v>362</v>
      </c>
      <c r="AO56" s="5" t="s">
        <v>362</v>
      </c>
      <c r="AP56" s="5" t="s">
        <v>362</v>
      </c>
      <c r="AQ56" s="5" t="s">
        <v>362</v>
      </c>
      <c r="AR56" s="5" t="s">
        <v>362</v>
      </c>
      <c r="AS56" s="5" t="s">
        <v>362</v>
      </c>
      <c r="AT56" s="44">
        <f t="shared" si="34"/>
        <v>1.1135772019347994</v>
      </c>
      <c r="AU56" s="45">
        <v>1046</v>
      </c>
      <c r="AV56" s="35">
        <f t="shared" si="35"/>
        <v>855.81818181818187</v>
      </c>
      <c r="AW56" s="35">
        <f t="shared" si="30"/>
        <v>953</v>
      </c>
      <c r="AX56" s="35">
        <f t="shared" si="36"/>
        <v>97.18181818181813</v>
      </c>
      <c r="AY56" s="35">
        <v>87.5</v>
      </c>
      <c r="AZ56" s="35">
        <v>85.6</v>
      </c>
      <c r="BA56" s="35">
        <v>107.7</v>
      </c>
      <c r="BB56" s="35">
        <v>86.2</v>
      </c>
      <c r="BC56" s="35">
        <v>104.3</v>
      </c>
      <c r="BD56" s="35"/>
      <c r="BE56" s="35">
        <v>152.5</v>
      </c>
      <c r="BF56" s="35">
        <v>97.6</v>
      </c>
      <c r="BG56" s="35">
        <v>103.9</v>
      </c>
      <c r="BH56" s="35"/>
      <c r="BI56" s="35">
        <f t="shared" si="31"/>
        <v>127.7</v>
      </c>
      <c r="BJ56" s="35"/>
      <c r="BK56" s="35">
        <f t="shared" si="37"/>
        <v>127.7</v>
      </c>
      <c r="BL56" s="35">
        <v>0</v>
      </c>
      <c r="BM56" s="35">
        <f t="shared" si="32"/>
        <v>127.7</v>
      </c>
      <c r="BN56" s="35"/>
      <c r="BO56" s="35">
        <f t="shared" si="33"/>
        <v>127.7</v>
      </c>
      <c r="BP56" s="1"/>
      <c r="BQ56" s="79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10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10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10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10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10"/>
      <c r="HL56" s="9"/>
      <c r="HM56" s="9"/>
    </row>
    <row r="57" spans="1:221" s="2" customFormat="1" ht="17.149999999999999" customHeight="1">
      <c r="A57" s="14" t="s">
        <v>56</v>
      </c>
      <c r="B57" s="35">
        <v>0</v>
      </c>
      <c r="C57" s="35">
        <v>0</v>
      </c>
      <c r="D57" s="4">
        <f t="shared" si="25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991.7</v>
      </c>
      <c r="O57" s="35">
        <v>603.6</v>
      </c>
      <c r="P57" s="4">
        <f t="shared" si="26"/>
        <v>0.60865181002319246</v>
      </c>
      <c r="Q57" s="11">
        <v>20</v>
      </c>
      <c r="R57" s="35">
        <v>3157</v>
      </c>
      <c r="S57" s="35">
        <v>3185.6</v>
      </c>
      <c r="T57" s="4">
        <f t="shared" si="27"/>
        <v>1.0090592334494772</v>
      </c>
      <c r="U57" s="11">
        <v>30</v>
      </c>
      <c r="V57" s="35">
        <v>84</v>
      </c>
      <c r="W57" s="35">
        <v>93.4</v>
      </c>
      <c r="X57" s="4">
        <f t="shared" si="28"/>
        <v>1.111904761904762</v>
      </c>
      <c r="Y57" s="11">
        <v>20</v>
      </c>
      <c r="Z57" s="11" t="s">
        <v>385</v>
      </c>
      <c r="AA57" s="11" t="s">
        <v>385</v>
      </c>
      <c r="AB57" s="11" t="s">
        <v>385</v>
      </c>
      <c r="AC57" s="11" t="s">
        <v>385</v>
      </c>
      <c r="AD57" s="11">
        <v>889</v>
      </c>
      <c r="AE57" s="11">
        <v>928</v>
      </c>
      <c r="AF57" s="4">
        <f t="shared" si="29"/>
        <v>1.0438695163104612</v>
      </c>
      <c r="AG57" s="11">
        <v>20</v>
      </c>
      <c r="AH57" s="5" t="s">
        <v>362</v>
      </c>
      <c r="AI57" s="5" t="s">
        <v>362</v>
      </c>
      <c r="AJ57" s="5" t="s">
        <v>362</v>
      </c>
      <c r="AK57" s="5" t="s">
        <v>362</v>
      </c>
      <c r="AL57" s="5" t="s">
        <v>362</v>
      </c>
      <c r="AM57" s="5" t="s">
        <v>362</v>
      </c>
      <c r="AN57" s="5" t="s">
        <v>362</v>
      </c>
      <c r="AO57" s="5" t="s">
        <v>362</v>
      </c>
      <c r="AP57" s="5" t="s">
        <v>362</v>
      </c>
      <c r="AQ57" s="5" t="s">
        <v>362</v>
      </c>
      <c r="AR57" s="5" t="s">
        <v>362</v>
      </c>
      <c r="AS57" s="5" t="s">
        <v>362</v>
      </c>
      <c r="AT57" s="44">
        <f t="shared" si="34"/>
        <v>0.95066998631391819</v>
      </c>
      <c r="AU57" s="45">
        <v>1073</v>
      </c>
      <c r="AV57" s="35">
        <f t="shared" si="35"/>
        <v>877.90909090909088</v>
      </c>
      <c r="AW57" s="35">
        <f t="shared" si="30"/>
        <v>834.6</v>
      </c>
      <c r="AX57" s="35">
        <f t="shared" si="36"/>
        <v>-43.309090909090855</v>
      </c>
      <c r="AY57" s="35">
        <v>83.3</v>
      </c>
      <c r="AZ57" s="35">
        <v>97.3</v>
      </c>
      <c r="BA57" s="35">
        <v>94.3</v>
      </c>
      <c r="BB57" s="35">
        <v>104.6</v>
      </c>
      <c r="BC57" s="35">
        <v>100.7</v>
      </c>
      <c r="BD57" s="35"/>
      <c r="BE57" s="35">
        <v>70.5</v>
      </c>
      <c r="BF57" s="35">
        <v>95.7</v>
      </c>
      <c r="BG57" s="35">
        <v>83.7</v>
      </c>
      <c r="BH57" s="35">
        <v>19.7</v>
      </c>
      <c r="BI57" s="35">
        <f t="shared" si="31"/>
        <v>84.8</v>
      </c>
      <c r="BJ57" s="35"/>
      <c r="BK57" s="35">
        <f t="shared" si="37"/>
        <v>84.8</v>
      </c>
      <c r="BL57" s="35">
        <v>0</v>
      </c>
      <c r="BM57" s="35">
        <f t="shared" si="32"/>
        <v>84.8</v>
      </c>
      <c r="BN57" s="35"/>
      <c r="BO57" s="35">
        <f t="shared" si="33"/>
        <v>84.8</v>
      </c>
      <c r="BP57" s="1"/>
      <c r="BQ57" s="79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10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10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10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10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10"/>
      <c r="HL57" s="9"/>
      <c r="HM57" s="9"/>
    </row>
    <row r="58" spans="1:221" s="2" customFormat="1" ht="17.149999999999999" customHeight="1">
      <c r="A58" s="14" t="s">
        <v>57</v>
      </c>
      <c r="B58" s="35">
        <v>0</v>
      </c>
      <c r="C58" s="35">
        <v>0</v>
      </c>
      <c r="D58" s="4">
        <f t="shared" si="25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0</v>
      </c>
      <c r="O58" s="35">
        <v>235.7</v>
      </c>
      <c r="P58" s="4">
        <f t="shared" si="26"/>
        <v>1</v>
      </c>
      <c r="Q58" s="11">
        <v>20</v>
      </c>
      <c r="R58" s="35">
        <v>138</v>
      </c>
      <c r="S58" s="35">
        <v>140.6</v>
      </c>
      <c r="T58" s="4">
        <f t="shared" si="27"/>
        <v>1.018840579710145</v>
      </c>
      <c r="U58" s="11">
        <v>30</v>
      </c>
      <c r="V58" s="35">
        <v>17.7</v>
      </c>
      <c r="W58" s="35">
        <v>19.399999999999999</v>
      </c>
      <c r="X58" s="4">
        <f t="shared" si="28"/>
        <v>1.0960451977401129</v>
      </c>
      <c r="Y58" s="11">
        <v>20</v>
      </c>
      <c r="Z58" s="11" t="s">
        <v>385</v>
      </c>
      <c r="AA58" s="11" t="s">
        <v>385</v>
      </c>
      <c r="AB58" s="11" t="s">
        <v>385</v>
      </c>
      <c r="AC58" s="11" t="s">
        <v>385</v>
      </c>
      <c r="AD58" s="11">
        <v>645</v>
      </c>
      <c r="AE58" s="11">
        <v>334</v>
      </c>
      <c r="AF58" s="4">
        <f t="shared" si="29"/>
        <v>0.51782945736434105</v>
      </c>
      <c r="AG58" s="11">
        <v>20</v>
      </c>
      <c r="AH58" s="5" t="s">
        <v>362</v>
      </c>
      <c r="AI58" s="5" t="s">
        <v>362</v>
      </c>
      <c r="AJ58" s="5" t="s">
        <v>362</v>
      </c>
      <c r="AK58" s="5" t="s">
        <v>362</v>
      </c>
      <c r="AL58" s="5" t="s">
        <v>362</v>
      </c>
      <c r="AM58" s="5" t="s">
        <v>362</v>
      </c>
      <c r="AN58" s="5" t="s">
        <v>362</v>
      </c>
      <c r="AO58" s="5" t="s">
        <v>362</v>
      </c>
      <c r="AP58" s="5" t="s">
        <v>362</v>
      </c>
      <c r="AQ58" s="5" t="s">
        <v>362</v>
      </c>
      <c r="AR58" s="5" t="s">
        <v>362</v>
      </c>
      <c r="AS58" s="5" t="s">
        <v>362</v>
      </c>
      <c r="AT58" s="44">
        <f t="shared" si="34"/>
        <v>0.92047456103770475</v>
      </c>
      <c r="AU58" s="45">
        <v>1155</v>
      </c>
      <c r="AV58" s="35">
        <f t="shared" si="35"/>
        <v>945</v>
      </c>
      <c r="AW58" s="35">
        <f t="shared" si="30"/>
        <v>869.8</v>
      </c>
      <c r="AX58" s="35">
        <f t="shared" si="36"/>
        <v>-75.200000000000045</v>
      </c>
      <c r="AY58" s="35">
        <v>115.7</v>
      </c>
      <c r="AZ58" s="35">
        <v>116.5</v>
      </c>
      <c r="BA58" s="35">
        <v>51</v>
      </c>
      <c r="BB58" s="35">
        <v>63.2</v>
      </c>
      <c r="BC58" s="35">
        <v>52.599999999999994</v>
      </c>
      <c r="BD58" s="35"/>
      <c r="BE58" s="35">
        <v>21.9</v>
      </c>
      <c r="BF58" s="35">
        <v>105.7</v>
      </c>
      <c r="BG58" s="35">
        <v>107.3</v>
      </c>
      <c r="BH58" s="35">
        <v>189.6</v>
      </c>
      <c r="BI58" s="35">
        <f t="shared" si="31"/>
        <v>46.3</v>
      </c>
      <c r="BJ58" s="35"/>
      <c r="BK58" s="35">
        <f t="shared" si="37"/>
        <v>46.3</v>
      </c>
      <c r="BL58" s="35">
        <v>0</v>
      </c>
      <c r="BM58" s="35">
        <f t="shared" si="32"/>
        <v>46.3</v>
      </c>
      <c r="BN58" s="35"/>
      <c r="BO58" s="35">
        <f t="shared" si="33"/>
        <v>46.3</v>
      </c>
      <c r="BP58" s="1"/>
      <c r="BQ58" s="79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10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10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10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10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10"/>
      <c r="HL58" s="9"/>
      <c r="HM58" s="9"/>
    </row>
    <row r="59" spans="1:221" s="2" customFormat="1" ht="17.149999999999999" customHeight="1">
      <c r="A59" s="14" t="s">
        <v>58</v>
      </c>
      <c r="B59" s="35">
        <v>0</v>
      </c>
      <c r="C59" s="35">
        <v>0</v>
      </c>
      <c r="D59" s="4">
        <f t="shared" si="25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1424.9</v>
      </c>
      <c r="O59" s="35">
        <v>624.29999999999995</v>
      </c>
      <c r="P59" s="4">
        <f t="shared" si="26"/>
        <v>0.43813600954452936</v>
      </c>
      <c r="Q59" s="11">
        <v>20</v>
      </c>
      <c r="R59" s="35">
        <v>100</v>
      </c>
      <c r="S59" s="35">
        <v>105.5</v>
      </c>
      <c r="T59" s="4">
        <f t="shared" si="27"/>
        <v>1.0549999999999999</v>
      </c>
      <c r="U59" s="11">
        <v>30</v>
      </c>
      <c r="V59" s="35">
        <v>33.700000000000003</v>
      </c>
      <c r="W59" s="35">
        <v>34.6</v>
      </c>
      <c r="X59" s="4">
        <f t="shared" si="28"/>
        <v>1.0267062314540059</v>
      </c>
      <c r="Y59" s="11">
        <v>20</v>
      </c>
      <c r="Z59" s="11" t="s">
        <v>385</v>
      </c>
      <c r="AA59" s="11" t="s">
        <v>385</v>
      </c>
      <c r="AB59" s="11" t="s">
        <v>385</v>
      </c>
      <c r="AC59" s="11" t="s">
        <v>385</v>
      </c>
      <c r="AD59" s="11">
        <v>255</v>
      </c>
      <c r="AE59" s="11">
        <v>271</v>
      </c>
      <c r="AF59" s="4">
        <f t="shared" si="29"/>
        <v>1.0627450980392157</v>
      </c>
      <c r="AG59" s="11">
        <v>20</v>
      </c>
      <c r="AH59" s="5" t="s">
        <v>362</v>
      </c>
      <c r="AI59" s="5" t="s">
        <v>362</v>
      </c>
      <c r="AJ59" s="5" t="s">
        <v>362</v>
      </c>
      <c r="AK59" s="5" t="s">
        <v>362</v>
      </c>
      <c r="AL59" s="5" t="s">
        <v>362</v>
      </c>
      <c r="AM59" s="5" t="s">
        <v>362</v>
      </c>
      <c r="AN59" s="5" t="s">
        <v>362</v>
      </c>
      <c r="AO59" s="5" t="s">
        <v>362</v>
      </c>
      <c r="AP59" s="5" t="s">
        <v>362</v>
      </c>
      <c r="AQ59" s="5" t="s">
        <v>362</v>
      </c>
      <c r="AR59" s="5" t="s">
        <v>362</v>
      </c>
      <c r="AS59" s="5" t="s">
        <v>362</v>
      </c>
      <c r="AT59" s="44">
        <f t="shared" si="34"/>
        <v>0.91335274200838912</v>
      </c>
      <c r="AU59" s="45">
        <v>1171</v>
      </c>
      <c r="AV59" s="35">
        <f t="shared" si="35"/>
        <v>958.09090909090912</v>
      </c>
      <c r="AW59" s="35">
        <f t="shared" si="30"/>
        <v>875.1</v>
      </c>
      <c r="AX59" s="35">
        <f t="shared" si="36"/>
        <v>-82.990909090909099</v>
      </c>
      <c r="AY59" s="35">
        <v>111.1</v>
      </c>
      <c r="AZ59" s="35">
        <v>117.2</v>
      </c>
      <c r="BA59" s="35">
        <v>115.2</v>
      </c>
      <c r="BB59" s="35">
        <v>91.5</v>
      </c>
      <c r="BC59" s="35">
        <v>103.5</v>
      </c>
      <c r="BD59" s="35"/>
      <c r="BE59" s="35">
        <v>99.1</v>
      </c>
      <c r="BF59" s="35">
        <v>86.8</v>
      </c>
      <c r="BG59" s="35">
        <v>82.6</v>
      </c>
      <c r="BH59" s="35"/>
      <c r="BI59" s="35">
        <f t="shared" si="31"/>
        <v>68.099999999999994</v>
      </c>
      <c r="BJ59" s="35"/>
      <c r="BK59" s="35">
        <f t="shared" si="37"/>
        <v>68.099999999999994</v>
      </c>
      <c r="BL59" s="35">
        <v>0</v>
      </c>
      <c r="BM59" s="35">
        <f t="shared" si="32"/>
        <v>68.099999999999994</v>
      </c>
      <c r="BN59" s="35"/>
      <c r="BO59" s="35">
        <f t="shared" si="33"/>
        <v>68.099999999999994</v>
      </c>
      <c r="BP59" s="1"/>
      <c r="BQ59" s="79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10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10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10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10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10"/>
      <c r="HL59" s="9"/>
      <c r="HM59" s="9"/>
    </row>
    <row r="60" spans="1:221" s="2" customFormat="1" ht="17.149999999999999" customHeight="1">
      <c r="A60" s="14" t="s">
        <v>59</v>
      </c>
      <c r="B60" s="35">
        <v>77700</v>
      </c>
      <c r="C60" s="35">
        <v>79118.899999999994</v>
      </c>
      <c r="D60" s="4">
        <f t="shared" si="25"/>
        <v>1.0182612612612612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7500</v>
      </c>
      <c r="O60" s="35">
        <v>6918.2</v>
      </c>
      <c r="P60" s="4">
        <f t="shared" si="26"/>
        <v>0.92242666666666662</v>
      </c>
      <c r="Q60" s="11">
        <v>20</v>
      </c>
      <c r="R60" s="35">
        <v>103</v>
      </c>
      <c r="S60" s="35">
        <v>105.8</v>
      </c>
      <c r="T60" s="4">
        <f t="shared" si="27"/>
        <v>1.0271844660194174</v>
      </c>
      <c r="U60" s="11">
        <v>30</v>
      </c>
      <c r="V60" s="35">
        <v>28.5</v>
      </c>
      <c r="W60" s="35">
        <v>29.8</v>
      </c>
      <c r="X60" s="4">
        <f t="shared" si="28"/>
        <v>1.0456140350877192</v>
      </c>
      <c r="Y60" s="11">
        <v>20</v>
      </c>
      <c r="Z60" s="11" t="s">
        <v>385</v>
      </c>
      <c r="AA60" s="11" t="s">
        <v>385</v>
      </c>
      <c r="AB60" s="11" t="s">
        <v>385</v>
      </c>
      <c r="AC60" s="11" t="s">
        <v>385</v>
      </c>
      <c r="AD60" s="11">
        <v>251</v>
      </c>
      <c r="AE60" s="11">
        <v>317</v>
      </c>
      <c r="AF60" s="4">
        <f t="shared" si="29"/>
        <v>1.2062948207171313</v>
      </c>
      <c r="AG60" s="11">
        <v>20</v>
      </c>
      <c r="AH60" s="5" t="s">
        <v>362</v>
      </c>
      <c r="AI60" s="5" t="s">
        <v>362</v>
      </c>
      <c r="AJ60" s="5" t="s">
        <v>362</v>
      </c>
      <c r="AK60" s="5" t="s">
        <v>362</v>
      </c>
      <c r="AL60" s="5" t="s">
        <v>362</v>
      </c>
      <c r="AM60" s="5" t="s">
        <v>362</v>
      </c>
      <c r="AN60" s="5" t="s">
        <v>362</v>
      </c>
      <c r="AO60" s="5" t="s">
        <v>362</v>
      </c>
      <c r="AP60" s="5" t="s">
        <v>362</v>
      </c>
      <c r="AQ60" s="5" t="s">
        <v>362</v>
      </c>
      <c r="AR60" s="5" t="s">
        <v>362</v>
      </c>
      <c r="AS60" s="5" t="s">
        <v>362</v>
      </c>
      <c r="AT60" s="44">
        <f t="shared" si="34"/>
        <v>1.0448485704262549</v>
      </c>
      <c r="AU60" s="45">
        <v>145</v>
      </c>
      <c r="AV60" s="35">
        <f t="shared" si="35"/>
        <v>118.63636363636364</v>
      </c>
      <c r="AW60" s="35">
        <f t="shared" si="30"/>
        <v>124</v>
      </c>
      <c r="AX60" s="35">
        <f t="shared" si="36"/>
        <v>5.3636363636363598</v>
      </c>
      <c r="AY60" s="35">
        <v>13.2</v>
      </c>
      <c r="AZ60" s="35">
        <v>14.3</v>
      </c>
      <c r="BA60" s="35">
        <v>14.6</v>
      </c>
      <c r="BB60" s="35">
        <v>13.7</v>
      </c>
      <c r="BC60" s="35">
        <v>13.9</v>
      </c>
      <c r="BD60" s="35"/>
      <c r="BE60" s="35">
        <v>13.8</v>
      </c>
      <c r="BF60" s="35">
        <v>13.7</v>
      </c>
      <c r="BG60" s="35">
        <v>12.9</v>
      </c>
      <c r="BH60" s="35"/>
      <c r="BI60" s="35">
        <f t="shared" si="31"/>
        <v>13.9</v>
      </c>
      <c r="BJ60" s="35"/>
      <c r="BK60" s="35">
        <f t="shared" si="37"/>
        <v>13.9</v>
      </c>
      <c r="BL60" s="35">
        <v>0</v>
      </c>
      <c r="BM60" s="35">
        <f t="shared" si="32"/>
        <v>13.9</v>
      </c>
      <c r="BN60" s="35"/>
      <c r="BO60" s="35">
        <f t="shared" si="33"/>
        <v>13.9</v>
      </c>
      <c r="BP60" s="1"/>
      <c r="BQ60" s="79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10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10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10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10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10"/>
      <c r="HL60" s="9"/>
      <c r="HM60" s="9"/>
    </row>
    <row r="61" spans="1:221" s="2" customFormat="1" ht="17.149999999999999" customHeight="1">
      <c r="A61" s="14" t="s">
        <v>60</v>
      </c>
      <c r="B61" s="35">
        <v>0</v>
      </c>
      <c r="C61" s="35">
        <v>0</v>
      </c>
      <c r="D61" s="4">
        <f t="shared" si="25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2047.9</v>
      </c>
      <c r="O61" s="35">
        <v>1316.7</v>
      </c>
      <c r="P61" s="4">
        <f t="shared" si="26"/>
        <v>0.64295131598222566</v>
      </c>
      <c r="Q61" s="11">
        <v>20</v>
      </c>
      <c r="R61" s="35">
        <v>1116</v>
      </c>
      <c r="S61" s="35">
        <v>1115.9000000000001</v>
      </c>
      <c r="T61" s="4">
        <f t="shared" si="27"/>
        <v>0.99991039426523309</v>
      </c>
      <c r="U61" s="11">
        <v>30</v>
      </c>
      <c r="V61" s="35">
        <v>55.5</v>
      </c>
      <c r="W61" s="35">
        <v>50.7</v>
      </c>
      <c r="X61" s="4">
        <f t="shared" si="28"/>
        <v>0.91351351351351362</v>
      </c>
      <c r="Y61" s="11">
        <v>20</v>
      </c>
      <c r="Z61" s="11" t="s">
        <v>385</v>
      </c>
      <c r="AA61" s="11" t="s">
        <v>385</v>
      </c>
      <c r="AB61" s="11" t="s">
        <v>385</v>
      </c>
      <c r="AC61" s="11" t="s">
        <v>385</v>
      </c>
      <c r="AD61" s="11">
        <v>750</v>
      </c>
      <c r="AE61" s="11">
        <v>733</v>
      </c>
      <c r="AF61" s="4">
        <f t="shared" si="29"/>
        <v>0.97733333333333339</v>
      </c>
      <c r="AG61" s="11">
        <v>20</v>
      </c>
      <c r="AH61" s="5" t="s">
        <v>362</v>
      </c>
      <c r="AI61" s="5" t="s">
        <v>362</v>
      </c>
      <c r="AJ61" s="5" t="s">
        <v>362</v>
      </c>
      <c r="AK61" s="5" t="s">
        <v>362</v>
      </c>
      <c r="AL61" s="5" t="s">
        <v>362</v>
      </c>
      <c r="AM61" s="5" t="s">
        <v>362</v>
      </c>
      <c r="AN61" s="5" t="s">
        <v>362</v>
      </c>
      <c r="AO61" s="5" t="s">
        <v>362</v>
      </c>
      <c r="AP61" s="5" t="s">
        <v>362</v>
      </c>
      <c r="AQ61" s="5" t="s">
        <v>362</v>
      </c>
      <c r="AR61" s="5" t="s">
        <v>362</v>
      </c>
      <c r="AS61" s="5" t="s">
        <v>362</v>
      </c>
      <c r="AT61" s="44">
        <f t="shared" si="34"/>
        <v>0.89636972316153829</v>
      </c>
      <c r="AU61" s="45">
        <v>641</v>
      </c>
      <c r="AV61" s="35">
        <f t="shared" si="35"/>
        <v>524.4545454545455</v>
      </c>
      <c r="AW61" s="35">
        <f t="shared" si="30"/>
        <v>470.1</v>
      </c>
      <c r="AX61" s="35">
        <f t="shared" si="36"/>
        <v>-54.354545454545473</v>
      </c>
      <c r="AY61" s="35">
        <v>53.8</v>
      </c>
      <c r="AZ61" s="35">
        <v>56.8</v>
      </c>
      <c r="BA61" s="35">
        <v>49.4</v>
      </c>
      <c r="BB61" s="35">
        <v>46.1</v>
      </c>
      <c r="BC61" s="35">
        <v>52.6</v>
      </c>
      <c r="BD61" s="35"/>
      <c r="BE61" s="35">
        <v>46.6</v>
      </c>
      <c r="BF61" s="35">
        <v>57.800000000000004</v>
      </c>
      <c r="BG61" s="35">
        <v>49.8</v>
      </c>
      <c r="BH61" s="35"/>
      <c r="BI61" s="35">
        <f t="shared" si="31"/>
        <v>57.2</v>
      </c>
      <c r="BJ61" s="35"/>
      <c r="BK61" s="35">
        <f t="shared" si="37"/>
        <v>57.2</v>
      </c>
      <c r="BL61" s="35">
        <v>0</v>
      </c>
      <c r="BM61" s="35">
        <f t="shared" si="32"/>
        <v>57.2</v>
      </c>
      <c r="BN61" s="35"/>
      <c r="BO61" s="35">
        <f t="shared" si="33"/>
        <v>57.2</v>
      </c>
      <c r="BP61" s="1"/>
      <c r="BQ61" s="79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10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10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10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10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10"/>
      <c r="HL61" s="9"/>
      <c r="HM61" s="9"/>
    </row>
    <row r="62" spans="1:221" s="2" customFormat="1" ht="17.149999999999999" customHeight="1">
      <c r="A62" s="14" t="s">
        <v>61</v>
      </c>
      <c r="B62" s="35">
        <v>0</v>
      </c>
      <c r="C62" s="35">
        <v>4873</v>
      </c>
      <c r="D62" s="4">
        <f t="shared" si="25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867.4</v>
      </c>
      <c r="O62" s="35">
        <v>654.20000000000005</v>
      </c>
      <c r="P62" s="4">
        <f t="shared" si="26"/>
        <v>0.75420797786488358</v>
      </c>
      <c r="Q62" s="11">
        <v>20</v>
      </c>
      <c r="R62" s="35">
        <v>123</v>
      </c>
      <c r="S62" s="35">
        <v>126.8</v>
      </c>
      <c r="T62" s="4">
        <f t="shared" si="27"/>
        <v>1.0308943089430893</v>
      </c>
      <c r="U62" s="11">
        <v>30</v>
      </c>
      <c r="V62" s="35">
        <v>39</v>
      </c>
      <c r="W62" s="35">
        <v>40.1</v>
      </c>
      <c r="X62" s="4">
        <f t="shared" si="28"/>
        <v>1.0282051282051283</v>
      </c>
      <c r="Y62" s="11">
        <v>20</v>
      </c>
      <c r="Z62" s="11" t="s">
        <v>385</v>
      </c>
      <c r="AA62" s="11" t="s">
        <v>385</v>
      </c>
      <c r="AB62" s="11" t="s">
        <v>385</v>
      </c>
      <c r="AC62" s="11" t="s">
        <v>385</v>
      </c>
      <c r="AD62" s="11">
        <v>200</v>
      </c>
      <c r="AE62" s="11">
        <v>201</v>
      </c>
      <c r="AF62" s="4">
        <f t="shared" si="29"/>
        <v>1.0049999999999999</v>
      </c>
      <c r="AG62" s="11">
        <v>20</v>
      </c>
      <c r="AH62" s="5" t="s">
        <v>362</v>
      </c>
      <c r="AI62" s="5" t="s">
        <v>362</v>
      </c>
      <c r="AJ62" s="5" t="s">
        <v>362</v>
      </c>
      <c r="AK62" s="5" t="s">
        <v>362</v>
      </c>
      <c r="AL62" s="5" t="s">
        <v>362</v>
      </c>
      <c r="AM62" s="5" t="s">
        <v>362</v>
      </c>
      <c r="AN62" s="5" t="s">
        <v>362</v>
      </c>
      <c r="AO62" s="5" t="s">
        <v>362</v>
      </c>
      <c r="AP62" s="5" t="s">
        <v>362</v>
      </c>
      <c r="AQ62" s="5" t="s">
        <v>362</v>
      </c>
      <c r="AR62" s="5" t="s">
        <v>362</v>
      </c>
      <c r="AS62" s="5" t="s">
        <v>362</v>
      </c>
      <c r="AT62" s="44">
        <f t="shared" si="34"/>
        <v>0.96675091389692913</v>
      </c>
      <c r="AU62" s="45">
        <v>466</v>
      </c>
      <c r="AV62" s="35">
        <f t="shared" si="35"/>
        <v>381.27272727272731</v>
      </c>
      <c r="AW62" s="35">
        <f t="shared" si="30"/>
        <v>368.6</v>
      </c>
      <c r="AX62" s="35">
        <f t="shared" si="36"/>
        <v>-12.672727272727286</v>
      </c>
      <c r="AY62" s="35">
        <v>45.3</v>
      </c>
      <c r="AZ62" s="35">
        <v>46.1</v>
      </c>
      <c r="BA62" s="35">
        <v>21.7</v>
      </c>
      <c r="BB62" s="35">
        <v>31.599999999999994</v>
      </c>
      <c r="BC62" s="35">
        <v>37.799999999999997</v>
      </c>
      <c r="BD62" s="35"/>
      <c r="BE62" s="35">
        <v>54.4</v>
      </c>
      <c r="BF62" s="35">
        <v>31.800000000000004</v>
      </c>
      <c r="BG62" s="35">
        <v>35.700000000000003</v>
      </c>
      <c r="BH62" s="35">
        <v>21.3</v>
      </c>
      <c r="BI62" s="35">
        <f t="shared" si="31"/>
        <v>42.9</v>
      </c>
      <c r="BJ62" s="35"/>
      <c r="BK62" s="35">
        <f t="shared" si="37"/>
        <v>42.9</v>
      </c>
      <c r="BL62" s="35">
        <v>0</v>
      </c>
      <c r="BM62" s="35">
        <f t="shared" si="32"/>
        <v>42.9</v>
      </c>
      <c r="BN62" s="35"/>
      <c r="BO62" s="35">
        <f t="shared" si="33"/>
        <v>42.9</v>
      </c>
      <c r="BP62" s="1"/>
      <c r="BQ62" s="79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10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10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10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10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10"/>
      <c r="HL62" s="9"/>
      <c r="HM62" s="9"/>
    </row>
    <row r="63" spans="1:221" s="2" customFormat="1" ht="17.149999999999999" customHeight="1">
      <c r="A63" s="14" t="s">
        <v>62</v>
      </c>
      <c r="B63" s="35">
        <v>0</v>
      </c>
      <c r="C63" s="35">
        <v>0</v>
      </c>
      <c r="D63" s="4">
        <f t="shared" si="25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890.4</v>
      </c>
      <c r="O63" s="35">
        <v>280.5</v>
      </c>
      <c r="P63" s="4">
        <f t="shared" si="26"/>
        <v>0.31502695417789756</v>
      </c>
      <c r="Q63" s="11">
        <v>20</v>
      </c>
      <c r="R63" s="35">
        <v>0</v>
      </c>
      <c r="S63" s="35">
        <v>0</v>
      </c>
      <c r="T63" s="4">
        <f t="shared" si="27"/>
        <v>1</v>
      </c>
      <c r="U63" s="11">
        <v>35</v>
      </c>
      <c r="V63" s="35">
        <v>12.1</v>
      </c>
      <c r="W63" s="35">
        <v>12.6</v>
      </c>
      <c r="X63" s="4">
        <f t="shared" si="28"/>
        <v>1.0413223140495869</v>
      </c>
      <c r="Y63" s="11">
        <v>15</v>
      </c>
      <c r="Z63" s="11" t="s">
        <v>385</v>
      </c>
      <c r="AA63" s="11" t="s">
        <v>385</v>
      </c>
      <c r="AB63" s="11" t="s">
        <v>385</v>
      </c>
      <c r="AC63" s="11" t="s">
        <v>385</v>
      </c>
      <c r="AD63" s="11">
        <v>29</v>
      </c>
      <c r="AE63" s="11">
        <v>32</v>
      </c>
      <c r="AF63" s="4">
        <f t="shared" si="29"/>
        <v>1.103448275862069</v>
      </c>
      <c r="AG63" s="11">
        <v>20</v>
      </c>
      <c r="AH63" s="5" t="s">
        <v>362</v>
      </c>
      <c r="AI63" s="5" t="s">
        <v>362</v>
      </c>
      <c r="AJ63" s="5" t="s">
        <v>362</v>
      </c>
      <c r="AK63" s="5" t="s">
        <v>362</v>
      </c>
      <c r="AL63" s="5" t="s">
        <v>362</v>
      </c>
      <c r="AM63" s="5" t="s">
        <v>362</v>
      </c>
      <c r="AN63" s="5" t="s">
        <v>362</v>
      </c>
      <c r="AO63" s="5" t="s">
        <v>362</v>
      </c>
      <c r="AP63" s="5" t="s">
        <v>362</v>
      </c>
      <c r="AQ63" s="5" t="s">
        <v>362</v>
      </c>
      <c r="AR63" s="5" t="s">
        <v>362</v>
      </c>
      <c r="AS63" s="5" t="s">
        <v>362</v>
      </c>
      <c r="AT63" s="44">
        <f t="shared" si="34"/>
        <v>0.87765932568381255</v>
      </c>
      <c r="AU63" s="45">
        <v>775</v>
      </c>
      <c r="AV63" s="35">
        <f t="shared" si="35"/>
        <v>634.09090909090912</v>
      </c>
      <c r="AW63" s="35">
        <f t="shared" si="30"/>
        <v>556.5</v>
      </c>
      <c r="AX63" s="35">
        <f t="shared" si="36"/>
        <v>-77.590909090909122</v>
      </c>
      <c r="AY63" s="35">
        <v>56.4</v>
      </c>
      <c r="AZ63" s="35">
        <v>55.4</v>
      </c>
      <c r="BA63" s="35">
        <v>67.3</v>
      </c>
      <c r="BB63" s="35">
        <v>61.699999999999996</v>
      </c>
      <c r="BC63" s="35">
        <v>67.400000000000006</v>
      </c>
      <c r="BD63" s="35"/>
      <c r="BE63" s="35">
        <v>67.599999999999994</v>
      </c>
      <c r="BF63" s="35">
        <v>54.199999999999996</v>
      </c>
      <c r="BG63" s="35">
        <v>55.1</v>
      </c>
      <c r="BH63" s="35"/>
      <c r="BI63" s="35">
        <f t="shared" si="31"/>
        <v>71.400000000000006</v>
      </c>
      <c r="BJ63" s="35"/>
      <c r="BK63" s="35">
        <f t="shared" si="37"/>
        <v>71.400000000000006</v>
      </c>
      <c r="BL63" s="35">
        <v>0</v>
      </c>
      <c r="BM63" s="35">
        <f t="shared" si="32"/>
        <v>71.400000000000006</v>
      </c>
      <c r="BN63" s="35"/>
      <c r="BO63" s="35">
        <f t="shared" si="33"/>
        <v>71.400000000000006</v>
      </c>
      <c r="BP63" s="1"/>
      <c r="BQ63" s="79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10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10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10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10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10"/>
      <c r="HL63" s="9"/>
      <c r="HM63" s="9"/>
    </row>
    <row r="64" spans="1:221" s="2" customFormat="1" ht="17.149999999999999" customHeight="1">
      <c r="A64" s="14" t="s">
        <v>63</v>
      </c>
      <c r="B64" s="35">
        <v>9700</v>
      </c>
      <c r="C64" s="35">
        <v>3700</v>
      </c>
      <c r="D64" s="4">
        <f t="shared" si="25"/>
        <v>0.38144329896907214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1318.1</v>
      </c>
      <c r="O64" s="35">
        <v>647.9</v>
      </c>
      <c r="P64" s="4">
        <f t="shared" si="26"/>
        <v>0.49154085425991961</v>
      </c>
      <c r="Q64" s="11">
        <v>20</v>
      </c>
      <c r="R64" s="35">
        <v>145</v>
      </c>
      <c r="S64" s="35">
        <v>161.6</v>
      </c>
      <c r="T64" s="4">
        <f t="shared" si="27"/>
        <v>1.1144827586206896</v>
      </c>
      <c r="U64" s="11">
        <v>25</v>
      </c>
      <c r="V64" s="35">
        <v>81</v>
      </c>
      <c r="W64" s="35">
        <v>82.4</v>
      </c>
      <c r="X64" s="4">
        <f t="shared" si="28"/>
        <v>1.0172839506172839</v>
      </c>
      <c r="Y64" s="11">
        <v>25</v>
      </c>
      <c r="Z64" s="11" t="s">
        <v>385</v>
      </c>
      <c r="AA64" s="11" t="s">
        <v>385</v>
      </c>
      <c r="AB64" s="11" t="s">
        <v>385</v>
      </c>
      <c r="AC64" s="11" t="s">
        <v>385</v>
      </c>
      <c r="AD64" s="11">
        <v>581</v>
      </c>
      <c r="AE64" s="11">
        <v>607</v>
      </c>
      <c r="AF64" s="4">
        <f t="shared" si="29"/>
        <v>1.044750430292599</v>
      </c>
      <c r="AG64" s="11">
        <v>20</v>
      </c>
      <c r="AH64" s="5" t="s">
        <v>362</v>
      </c>
      <c r="AI64" s="5" t="s">
        <v>362</v>
      </c>
      <c r="AJ64" s="5" t="s">
        <v>362</v>
      </c>
      <c r="AK64" s="5" t="s">
        <v>362</v>
      </c>
      <c r="AL64" s="5" t="s">
        <v>362</v>
      </c>
      <c r="AM64" s="5" t="s">
        <v>362</v>
      </c>
      <c r="AN64" s="5" t="s">
        <v>362</v>
      </c>
      <c r="AO64" s="5" t="s">
        <v>362</v>
      </c>
      <c r="AP64" s="5" t="s">
        <v>362</v>
      </c>
      <c r="AQ64" s="5" t="s">
        <v>362</v>
      </c>
      <c r="AR64" s="5" t="s">
        <v>362</v>
      </c>
      <c r="AS64" s="5" t="s">
        <v>362</v>
      </c>
      <c r="AT64" s="44">
        <f t="shared" si="34"/>
        <v>0.87834426411690425</v>
      </c>
      <c r="AU64" s="45">
        <v>847</v>
      </c>
      <c r="AV64" s="35">
        <f t="shared" si="35"/>
        <v>693</v>
      </c>
      <c r="AW64" s="35">
        <f t="shared" si="30"/>
        <v>608.70000000000005</v>
      </c>
      <c r="AX64" s="35">
        <f t="shared" si="36"/>
        <v>-84.299999999999955</v>
      </c>
      <c r="AY64" s="35">
        <v>57.5</v>
      </c>
      <c r="AZ64" s="35">
        <v>64</v>
      </c>
      <c r="BA64" s="35">
        <v>39.6</v>
      </c>
      <c r="BB64" s="35">
        <v>18.199999999999996</v>
      </c>
      <c r="BC64" s="35">
        <v>23.9</v>
      </c>
      <c r="BD64" s="35"/>
      <c r="BE64" s="35">
        <v>43.4</v>
      </c>
      <c r="BF64" s="35">
        <v>44.599999999999994</v>
      </c>
      <c r="BG64" s="35">
        <v>48.9</v>
      </c>
      <c r="BH64" s="35">
        <v>197.4</v>
      </c>
      <c r="BI64" s="35">
        <f t="shared" si="31"/>
        <v>71.2</v>
      </c>
      <c r="BJ64" s="35"/>
      <c r="BK64" s="35">
        <f t="shared" si="37"/>
        <v>71.2</v>
      </c>
      <c r="BL64" s="35">
        <v>0</v>
      </c>
      <c r="BM64" s="35">
        <f t="shared" si="32"/>
        <v>71.2</v>
      </c>
      <c r="BN64" s="35"/>
      <c r="BO64" s="35">
        <f t="shared" si="33"/>
        <v>71.2</v>
      </c>
      <c r="BP64" s="1"/>
      <c r="BQ64" s="79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10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10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10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10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10"/>
      <c r="HL64" s="9"/>
      <c r="HM64" s="9"/>
    </row>
    <row r="65" spans="1:221" s="2" customFormat="1" ht="17.149999999999999" customHeight="1">
      <c r="A65" s="18" t="s">
        <v>64</v>
      </c>
      <c r="B65" s="6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35"/>
      <c r="BP65" s="1"/>
      <c r="BQ65" s="79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10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10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10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10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10"/>
      <c r="HL65" s="9"/>
      <c r="HM65" s="9"/>
    </row>
    <row r="66" spans="1:221" s="2" customFormat="1" ht="17.149999999999999" customHeight="1">
      <c r="A66" s="14" t="s">
        <v>65</v>
      </c>
      <c r="B66" s="35">
        <v>0</v>
      </c>
      <c r="C66" s="35">
        <v>3</v>
      </c>
      <c r="D66" s="4">
        <f t="shared" si="25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3467</v>
      </c>
      <c r="O66" s="35">
        <v>1419.8</v>
      </c>
      <c r="P66" s="4">
        <f t="shared" si="26"/>
        <v>0.40951831554658202</v>
      </c>
      <c r="Q66" s="11">
        <v>20</v>
      </c>
      <c r="R66" s="35">
        <v>7966.3</v>
      </c>
      <c r="S66" s="35">
        <v>8540.6</v>
      </c>
      <c r="T66" s="4">
        <f t="shared" si="27"/>
        <v>1.0720911841130762</v>
      </c>
      <c r="U66" s="11">
        <v>30</v>
      </c>
      <c r="V66" s="35">
        <v>26.2</v>
      </c>
      <c r="W66" s="35">
        <v>28.5</v>
      </c>
      <c r="X66" s="4">
        <f t="shared" si="28"/>
        <v>1.0877862595419847</v>
      </c>
      <c r="Y66" s="11">
        <v>20</v>
      </c>
      <c r="Z66" s="11" t="s">
        <v>385</v>
      </c>
      <c r="AA66" s="11" t="s">
        <v>385</v>
      </c>
      <c r="AB66" s="11" t="s">
        <v>385</v>
      </c>
      <c r="AC66" s="11" t="s">
        <v>385</v>
      </c>
      <c r="AD66" s="11">
        <v>2002</v>
      </c>
      <c r="AE66" s="11">
        <v>2002</v>
      </c>
      <c r="AF66" s="4">
        <f t="shared" si="29"/>
        <v>1</v>
      </c>
      <c r="AG66" s="11">
        <v>20</v>
      </c>
      <c r="AH66" s="5" t="s">
        <v>362</v>
      </c>
      <c r="AI66" s="5" t="s">
        <v>362</v>
      </c>
      <c r="AJ66" s="5" t="s">
        <v>362</v>
      </c>
      <c r="AK66" s="5" t="s">
        <v>362</v>
      </c>
      <c r="AL66" s="5" t="s">
        <v>362</v>
      </c>
      <c r="AM66" s="5" t="s">
        <v>362</v>
      </c>
      <c r="AN66" s="5" t="s">
        <v>362</v>
      </c>
      <c r="AO66" s="5" t="s">
        <v>362</v>
      </c>
      <c r="AP66" s="5" t="s">
        <v>362</v>
      </c>
      <c r="AQ66" s="5" t="s">
        <v>362</v>
      </c>
      <c r="AR66" s="5" t="s">
        <v>362</v>
      </c>
      <c r="AS66" s="5" t="s">
        <v>362</v>
      </c>
      <c r="AT66" s="44">
        <f t="shared" si="34"/>
        <v>0.9210882702516362</v>
      </c>
      <c r="AU66" s="45">
        <v>2206</v>
      </c>
      <c r="AV66" s="35">
        <f t="shared" si="35"/>
        <v>1804.9090909090908</v>
      </c>
      <c r="AW66" s="35">
        <f t="shared" si="30"/>
        <v>1662.5</v>
      </c>
      <c r="AX66" s="35">
        <f t="shared" si="36"/>
        <v>-142.40909090909076</v>
      </c>
      <c r="AY66" s="35">
        <v>188</v>
      </c>
      <c r="AZ66" s="35">
        <v>192.2</v>
      </c>
      <c r="BA66" s="35">
        <v>169.4</v>
      </c>
      <c r="BB66" s="35">
        <v>225.5</v>
      </c>
      <c r="BC66" s="35">
        <v>194.6</v>
      </c>
      <c r="BD66" s="35"/>
      <c r="BE66" s="35">
        <v>226.7</v>
      </c>
      <c r="BF66" s="35">
        <v>161.4</v>
      </c>
      <c r="BG66" s="35">
        <v>167.2</v>
      </c>
      <c r="BH66" s="35"/>
      <c r="BI66" s="35">
        <f t="shared" si="31"/>
        <v>137.5</v>
      </c>
      <c r="BJ66" s="35"/>
      <c r="BK66" s="35">
        <f t="shared" si="37"/>
        <v>137.5</v>
      </c>
      <c r="BL66" s="35">
        <v>0</v>
      </c>
      <c r="BM66" s="35">
        <f t="shared" si="32"/>
        <v>137.5</v>
      </c>
      <c r="BN66" s="35"/>
      <c r="BO66" s="35">
        <f t="shared" si="33"/>
        <v>137.5</v>
      </c>
      <c r="BP66" s="1"/>
      <c r="BQ66" s="79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10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10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10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10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10"/>
      <c r="HL66" s="9"/>
      <c r="HM66" s="9"/>
    </row>
    <row r="67" spans="1:221" s="2" customFormat="1" ht="17.149999999999999" customHeight="1">
      <c r="A67" s="14" t="s">
        <v>66</v>
      </c>
      <c r="B67" s="35">
        <v>154938</v>
      </c>
      <c r="C67" s="35">
        <v>187981.2</v>
      </c>
      <c r="D67" s="4">
        <f t="shared" si="25"/>
        <v>1.2013267242380823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9811.7000000000007</v>
      </c>
      <c r="O67" s="35">
        <v>9998.4</v>
      </c>
      <c r="P67" s="4">
        <f t="shared" si="26"/>
        <v>1.0190283029444438</v>
      </c>
      <c r="Q67" s="11">
        <v>20</v>
      </c>
      <c r="R67" s="35">
        <v>50.3</v>
      </c>
      <c r="S67" s="35">
        <v>51</v>
      </c>
      <c r="T67" s="4">
        <f t="shared" si="27"/>
        <v>1.0139165009940359</v>
      </c>
      <c r="U67" s="11">
        <v>5</v>
      </c>
      <c r="V67" s="35">
        <v>1134.0999999999999</v>
      </c>
      <c r="W67" s="35">
        <v>1105.7</v>
      </c>
      <c r="X67" s="4">
        <f t="shared" si="28"/>
        <v>0.97495811656820397</v>
      </c>
      <c r="Y67" s="11">
        <v>45</v>
      </c>
      <c r="Z67" s="11" t="s">
        <v>385</v>
      </c>
      <c r="AA67" s="11" t="s">
        <v>385</v>
      </c>
      <c r="AB67" s="11" t="s">
        <v>385</v>
      </c>
      <c r="AC67" s="11" t="s">
        <v>385</v>
      </c>
      <c r="AD67" s="11">
        <v>218</v>
      </c>
      <c r="AE67" s="11">
        <v>277</v>
      </c>
      <c r="AF67" s="4">
        <f t="shared" si="29"/>
        <v>1.2070642201834862</v>
      </c>
      <c r="AG67" s="11">
        <v>20</v>
      </c>
      <c r="AH67" s="5" t="s">
        <v>362</v>
      </c>
      <c r="AI67" s="5" t="s">
        <v>362</v>
      </c>
      <c r="AJ67" s="5" t="s">
        <v>362</v>
      </c>
      <c r="AK67" s="5" t="s">
        <v>362</v>
      </c>
      <c r="AL67" s="5" t="s">
        <v>362</v>
      </c>
      <c r="AM67" s="5" t="s">
        <v>362</v>
      </c>
      <c r="AN67" s="5" t="s">
        <v>362</v>
      </c>
      <c r="AO67" s="5" t="s">
        <v>362</v>
      </c>
      <c r="AP67" s="5" t="s">
        <v>362</v>
      </c>
      <c r="AQ67" s="5" t="s">
        <v>362</v>
      </c>
      <c r="AR67" s="5" t="s">
        <v>362</v>
      </c>
      <c r="AS67" s="5" t="s">
        <v>362</v>
      </c>
      <c r="AT67" s="44">
        <f t="shared" si="34"/>
        <v>1.0547781545547879</v>
      </c>
      <c r="AU67" s="45">
        <v>2564</v>
      </c>
      <c r="AV67" s="35">
        <f t="shared" si="35"/>
        <v>2097.818181818182</v>
      </c>
      <c r="AW67" s="35">
        <f t="shared" si="30"/>
        <v>2212.6999999999998</v>
      </c>
      <c r="AX67" s="35">
        <f t="shared" si="36"/>
        <v>114.88181818181783</v>
      </c>
      <c r="AY67" s="35">
        <v>256.3</v>
      </c>
      <c r="AZ67" s="35">
        <v>260.7</v>
      </c>
      <c r="BA67" s="35">
        <v>34.9</v>
      </c>
      <c r="BB67" s="35">
        <v>46.299999999999983</v>
      </c>
      <c r="BC67" s="35">
        <v>199.2</v>
      </c>
      <c r="BD67" s="35"/>
      <c r="BE67" s="35">
        <v>184.5</v>
      </c>
      <c r="BF67" s="35">
        <v>243.7</v>
      </c>
      <c r="BG67" s="35">
        <v>262.3</v>
      </c>
      <c r="BH67" s="35">
        <v>265.5</v>
      </c>
      <c r="BI67" s="35">
        <f t="shared" si="31"/>
        <v>459.3</v>
      </c>
      <c r="BJ67" s="35"/>
      <c r="BK67" s="35">
        <f t="shared" si="37"/>
        <v>459.3</v>
      </c>
      <c r="BL67" s="35">
        <v>0</v>
      </c>
      <c r="BM67" s="35">
        <f t="shared" si="32"/>
        <v>459.3</v>
      </c>
      <c r="BN67" s="35"/>
      <c r="BO67" s="35">
        <f t="shared" si="33"/>
        <v>459.3</v>
      </c>
      <c r="BP67" s="1"/>
      <c r="BQ67" s="79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10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10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10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10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10"/>
      <c r="HL67" s="9"/>
      <c r="HM67" s="9"/>
    </row>
    <row r="68" spans="1:221" s="2" customFormat="1" ht="17.149999999999999" customHeight="1">
      <c r="A68" s="14" t="s">
        <v>67</v>
      </c>
      <c r="B68" s="35">
        <v>8384</v>
      </c>
      <c r="C68" s="35">
        <v>7605.2</v>
      </c>
      <c r="D68" s="4">
        <f t="shared" si="25"/>
        <v>0.90710877862595418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1322.4</v>
      </c>
      <c r="O68" s="35">
        <v>860.2</v>
      </c>
      <c r="P68" s="4">
        <f t="shared" si="26"/>
        <v>0.65048396854204471</v>
      </c>
      <c r="Q68" s="11">
        <v>20</v>
      </c>
      <c r="R68" s="35">
        <v>281.8</v>
      </c>
      <c r="S68" s="35">
        <v>322.3</v>
      </c>
      <c r="T68" s="4">
        <f t="shared" si="27"/>
        <v>1.1437189496096523</v>
      </c>
      <c r="U68" s="11">
        <v>20</v>
      </c>
      <c r="V68" s="35">
        <v>114.8</v>
      </c>
      <c r="W68" s="35">
        <v>131.5</v>
      </c>
      <c r="X68" s="4">
        <f t="shared" si="28"/>
        <v>1.1454703832752613</v>
      </c>
      <c r="Y68" s="11">
        <v>30</v>
      </c>
      <c r="Z68" s="11" t="s">
        <v>385</v>
      </c>
      <c r="AA68" s="11" t="s">
        <v>385</v>
      </c>
      <c r="AB68" s="11" t="s">
        <v>385</v>
      </c>
      <c r="AC68" s="11" t="s">
        <v>385</v>
      </c>
      <c r="AD68" s="11">
        <v>165</v>
      </c>
      <c r="AE68" s="11">
        <v>170</v>
      </c>
      <c r="AF68" s="4">
        <f t="shared" si="29"/>
        <v>1.0303030303030303</v>
      </c>
      <c r="AG68" s="11">
        <v>20</v>
      </c>
      <c r="AH68" s="5" t="s">
        <v>362</v>
      </c>
      <c r="AI68" s="5" t="s">
        <v>362</v>
      </c>
      <c r="AJ68" s="5" t="s">
        <v>362</v>
      </c>
      <c r="AK68" s="5" t="s">
        <v>362</v>
      </c>
      <c r="AL68" s="5" t="s">
        <v>362</v>
      </c>
      <c r="AM68" s="5" t="s">
        <v>362</v>
      </c>
      <c r="AN68" s="5" t="s">
        <v>362</v>
      </c>
      <c r="AO68" s="5" t="s">
        <v>362</v>
      </c>
      <c r="AP68" s="5" t="s">
        <v>362</v>
      </c>
      <c r="AQ68" s="5" t="s">
        <v>362</v>
      </c>
      <c r="AR68" s="5" t="s">
        <v>362</v>
      </c>
      <c r="AS68" s="5" t="s">
        <v>362</v>
      </c>
      <c r="AT68" s="44">
        <f t="shared" si="34"/>
        <v>0.99925318253611939</v>
      </c>
      <c r="AU68" s="45">
        <v>1012</v>
      </c>
      <c r="AV68" s="35">
        <f t="shared" si="35"/>
        <v>828</v>
      </c>
      <c r="AW68" s="35">
        <f t="shared" si="30"/>
        <v>827.4</v>
      </c>
      <c r="AX68" s="35">
        <f t="shared" si="36"/>
        <v>-0.60000000000002274</v>
      </c>
      <c r="AY68" s="35">
        <v>96.4</v>
      </c>
      <c r="AZ68" s="35">
        <v>93.5</v>
      </c>
      <c r="BA68" s="35">
        <v>95.1</v>
      </c>
      <c r="BB68" s="35">
        <v>104.3</v>
      </c>
      <c r="BC68" s="35">
        <v>92.8</v>
      </c>
      <c r="BD68" s="35"/>
      <c r="BE68" s="35">
        <v>106</v>
      </c>
      <c r="BF68" s="35">
        <v>80.599999999999994</v>
      </c>
      <c r="BG68" s="35">
        <v>82.3</v>
      </c>
      <c r="BH68" s="35"/>
      <c r="BI68" s="35">
        <f t="shared" si="31"/>
        <v>76.400000000000006</v>
      </c>
      <c r="BJ68" s="35"/>
      <c r="BK68" s="35">
        <f t="shared" si="37"/>
        <v>76.400000000000006</v>
      </c>
      <c r="BL68" s="35">
        <v>0</v>
      </c>
      <c r="BM68" s="35">
        <f t="shared" si="32"/>
        <v>76.400000000000006</v>
      </c>
      <c r="BN68" s="35"/>
      <c r="BO68" s="35">
        <f t="shared" si="33"/>
        <v>76.400000000000006</v>
      </c>
      <c r="BP68" s="1"/>
      <c r="BQ68" s="79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10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10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10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10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10"/>
      <c r="HL68" s="9"/>
      <c r="HM68" s="9"/>
    </row>
    <row r="69" spans="1:221" s="2" customFormat="1" ht="17.149999999999999" customHeight="1">
      <c r="A69" s="14" t="s">
        <v>68</v>
      </c>
      <c r="B69" s="35">
        <v>1599165</v>
      </c>
      <c r="C69" s="35">
        <v>1301683</v>
      </c>
      <c r="D69" s="4">
        <f t="shared" si="25"/>
        <v>0.8139766690741731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6065.8</v>
      </c>
      <c r="O69" s="35">
        <v>4378.1000000000004</v>
      </c>
      <c r="P69" s="4">
        <f t="shared" si="26"/>
        <v>0.7217679448712454</v>
      </c>
      <c r="Q69" s="11">
        <v>20</v>
      </c>
      <c r="R69" s="35">
        <v>32.9</v>
      </c>
      <c r="S69" s="35">
        <v>62.2</v>
      </c>
      <c r="T69" s="4">
        <f t="shared" si="27"/>
        <v>1.2690577507598784</v>
      </c>
      <c r="U69" s="11">
        <v>10</v>
      </c>
      <c r="V69" s="35">
        <v>153.80000000000001</v>
      </c>
      <c r="W69" s="35">
        <v>313.89999999999998</v>
      </c>
      <c r="X69" s="4">
        <f t="shared" si="28"/>
        <v>1.2840962288686606</v>
      </c>
      <c r="Y69" s="11">
        <v>40</v>
      </c>
      <c r="Z69" s="11" t="s">
        <v>385</v>
      </c>
      <c r="AA69" s="11" t="s">
        <v>385</v>
      </c>
      <c r="AB69" s="11" t="s">
        <v>385</v>
      </c>
      <c r="AC69" s="11" t="s">
        <v>385</v>
      </c>
      <c r="AD69" s="11">
        <v>135</v>
      </c>
      <c r="AE69" s="11">
        <v>136</v>
      </c>
      <c r="AF69" s="4">
        <f t="shared" si="29"/>
        <v>1.0074074074074073</v>
      </c>
      <c r="AG69" s="11">
        <v>20</v>
      </c>
      <c r="AH69" s="5" t="s">
        <v>362</v>
      </c>
      <c r="AI69" s="5" t="s">
        <v>362</v>
      </c>
      <c r="AJ69" s="5" t="s">
        <v>362</v>
      </c>
      <c r="AK69" s="5" t="s">
        <v>362</v>
      </c>
      <c r="AL69" s="5" t="s">
        <v>362</v>
      </c>
      <c r="AM69" s="5" t="s">
        <v>362</v>
      </c>
      <c r="AN69" s="5" t="s">
        <v>362</v>
      </c>
      <c r="AO69" s="5" t="s">
        <v>362</v>
      </c>
      <c r="AP69" s="5" t="s">
        <v>362</v>
      </c>
      <c r="AQ69" s="5" t="s">
        <v>362</v>
      </c>
      <c r="AR69" s="5" t="s">
        <v>362</v>
      </c>
      <c r="AS69" s="5" t="s">
        <v>362</v>
      </c>
      <c r="AT69" s="44">
        <f t="shared" si="34"/>
        <v>1.0677770039865999</v>
      </c>
      <c r="AU69" s="45">
        <v>1599</v>
      </c>
      <c r="AV69" s="35">
        <f t="shared" si="35"/>
        <v>1308.2727272727275</v>
      </c>
      <c r="AW69" s="35">
        <f t="shared" si="30"/>
        <v>1396.9</v>
      </c>
      <c r="AX69" s="35">
        <f t="shared" si="36"/>
        <v>88.627272727272612</v>
      </c>
      <c r="AY69" s="35">
        <v>159.6</v>
      </c>
      <c r="AZ69" s="35">
        <v>147.19999999999999</v>
      </c>
      <c r="BA69" s="35">
        <v>145.9</v>
      </c>
      <c r="BB69" s="35">
        <v>158.30000000000001</v>
      </c>
      <c r="BC69" s="35">
        <v>151.9</v>
      </c>
      <c r="BD69" s="35"/>
      <c r="BE69" s="35">
        <v>186.6</v>
      </c>
      <c r="BF69" s="35">
        <v>138.79999999999998</v>
      </c>
      <c r="BG69" s="35">
        <v>100.9</v>
      </c>
      <c r="BH69" s="35">
        <v>13.8</v>
      </c>
      <c r="BI69" s="35">
        <f t="shared" si="31"/>
        <v>193.9</v>
      </c>
      <c r="BJ69" s="35"/>
      <c r="BK69" s="35">
        <f t="shared" si="37"/>
        <v>193.9</v>
      </c>
      <c r="BL69" s="35">
        <v>0</v>
      </c>
      <c r="BM69" s="35">
        <f t="shared" si="32"/>
        <v>193.9</v>
      </c>
      <c r="BN69" s="35"/>
      <c r="BO69" s="35">
        <f t="shared" si="33"/>
        <v>193.9</v>
      </c>
      <c r="BP69" s="1"/>
      <c r="BQ69" s="79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10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10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10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10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10"/>
      <c r="HL69" s="9"/>
      <c r="HM69" s="9"/>
    </row>
    <row r="70" spans="1:221" s="2" customFormat="1" ht="17.149999999999999" customHeight="1">
      <c r="A70" s="14" t="s">
        <v>69</v>
      </c>
      <c r="B70" s="35">
        <v>0</v>
      </c>
      <c r="C70" s="35">
        <v>0</v>
      </c>
      <c r="D70" s="4">
        <f t="shared" si="25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1717.1</v>
      </c>
      <c r="O70" s="35">
        <v>805.8</v>
      </c>
      <c r="P70" s="4">
        <f t="shared" si="26"/>
        <v>0.46927959932444235</v>
      </c>
      <c r="Q70" s="11">
        <v>20</v>
      </c>
      <c r="R70" s="35">
        <v>383.4</v>
      </c>
      <c r="S70" s="35">
        <v>424.5</v>
      </c>
      <c r="T70" s="4">
        <f t="shared" si="27"/>
        <v>1.1071987480438186</v>
      </c>
      <c r="U70" s="11">
        <v>20</v>
      </c>
      <c r="V70" s="35">
        <v>135.9</v>
      </c>
      <c r="W70" s="35">
        <v>136.30000000000001</v>
      </c>
      <c r="X70" s="4">
        <f t="shared" si="28"/>
        <v>1.002943340691685</v>
      </c>
      <c r="Y70" s="11">
        <v>30</v>
      </c>
      <c r="Z70" s="11" t="s">
        <v>385</v>
      </c>
      <c r="AA70" s="11" t="s">
        <v>385</v>
      </c>
      <c r="AB70" s="11" t="s">
        <v>385</v>
      </c>
      <c r="AC70" s="11" t="s">
        <v>385</v>
      </c>
      <c r="AD70" s="11">
        <v>535</v>
      </c>
      <c r="AE70" s="11">
        <v>535</v>
      </c>
      <c r="AF70" s="4">
        <f t="shared" si="29"/>
        <v>1</v>
      </c>
      <c r="AG70" s="11">
        <v>20</v>
      </c>
      <c r="AH70" s="5" t="s">
        <v>362</v>
      </c>
      <c r="AI70" s="5" t="s">
        <v>362</v>
      </c>
      <c r="AJ70" s="5" t="s">
        <v>362</v>
      </c>
      <c r="AK70" s="5" t="s">
        <v>362</v>
      </c>
      <c r="AL70" s="5" t="s">
        <v>362</v>
      </c>
      <c r="AM70" s="5" t="s">
        <v>362</v>
      </c>
      <c r="AN70" s="5" t="s">
        <v>362</v>
      </c>
      <c r="AO70" s="5" t="s">
        <v>362</v>
      </c>
      <c r="AP70" s="5" t="s">
        <v>362</v>
      </c>
      <c r="AQ70" s="5" t="s">
        <v>362</v>
      </c>
      <c r="AR70" s="5" t="s">
        <v>362</v>
      </c>
      <c r="AS70" s="5" t="s">
        <v>362</v>
      </c>
      <c r="AT70" s="44">
        <f t="shared" si="34"/>
        <v>0.9068651907568418</v>
      </c>
      <c r="AU70" s="45">
        <v>1641</v>
      </c>
      <c r="AV70" s="35">
        <f t="shared" si="35"/>
        <v>1342.6363636363637</v>
      </c>
      <c r="AW70" s="35">
        <f t="shared" si="30"/>
        <v>1217.5999999999999</v>
      </c>
      <c r="AX70" s="35">
        <f t="shared" si="36"/>
        <v>-125.03636363636383</v>
      </c>
      <c r="AY70" s="35">
        <v>98.7</v>
      </c>
      <c r="AZ70" s="35">
        <v>130.4</v>
      </c>
      <c r="BA70" s="35">
        <v>192</v>
      </c>
      <c r="BB70" s="35">
        <v>165.5</v>
      </c>
      <c r="BC70" s="35">
        <v>128.30000000000001</v>
      </c>
      <c r="BD70" s="35"/>
      <c r="BE70" s="35">
        <v>157.6</v>
      </c>
      <c r="BF70" s="35">
        <v>143.29999999999998</v>
      </c>
      <c r="BG70" s="35">
        <v>130.69999999999999</v>
      </c>
      <c r="BH70" s="35"/>
      <c r="BI70" s="35">
        <f t="shared" si="31"/>
        <v>71.099999999999994</v>
      </c>
      <c r="BJ70" s="35"/>
      <c r="BK70" s="35">
        <f t="shared" si="37"/>
        <v>71.099999999999994</v>
      </c>
      <c r="BL70" s="35">
        <v>0</v>
      </c>
      <c r="BM70" s="35">
        <f t="shared" si="32"/>
        <v>71.099999999999994</v>
      </c>
      <c r="BN70" s="35"/>
      <c r="BO70" s="35">
        <f t="shared" si="33"/>
        <v>71.099999999999994</v>
      </c>
      <c r="BP70" s="1"/>
      <c r="BQ70" s="79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10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10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10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10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10"/>
      <c r="HL70" s="9"/>
      <c r="HM70" s="9"/>
    </row>
    <row r="71" spans="1:221" s="2" customFormat="1" ht="17.149999999999999" customHeight="1">
      <c r="A71" s="18" t="s">
        <v>70</v>
      </c>
      <c r="B71" s="6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35"/>
      <c r="BP71" s="1"/>
      <c r="BQ71" s="79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10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10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10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10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10"/>
      <c r="HL71" s="9"/>
      <c r="HM71" s="9"/>
    </row>
    <row r="72" spans="1:221" s="2" customFormat="1" ht="17.149999999999999" customHeight="1">
      <c r="A72" s="14" t="s">
        <v>71</v>
      </c>
      <c r="B72" s="35">
        <v>6922</v>
      </c>
      <c r="C72" s="35">
        <v>6465.3</v>
      </c>
      <c r="D72" s="4">
        <f t="shared" si="25"/>
        <v>0.93402195897139562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2318.9</v>
      </c>
      <c r="O72" s="35">
        <v>4316.8999999999996</v>
      </c>
      <c r="P72" s="4">
        <f t="shared" si="26"/>
        <v>1.2661615421104833</v>
      </c>
      <c r="Q72" s="11">
        <v>20</v>
      </c>
      <c r="R72" s="35">
        <v>517</v>
      </c>
      <c r="S72" s="35">
        <v>519.6</v>
      </c>
      <c r="T72" s="4">
        <f t="shared" si="27"/>
        <v>1.0050290135396518</v>
      </c>
      <c r="U72" s="11">
        <v>30</v>
      </c>
      <c r="V72" s="35">
        <v>17</v>
      </c>
      <c r="W72" s="35">
        <v>17.600000000000001</v>
      </c>
      <c r="X72" s="4">
        <f t="shared" si="28"/>
        <v>1.0352941176470589</v>
      </c>
      <c r="Y72" s="11">
        <v>20</v>
      </c>
      <c r="Z72" s="11" t="s">
        <v>385</v>
      </c>
      <c r="AA72" s="11" t="s">
        <v>385</v>
      </c>
      <c r="AB72" s="11" t="s">
        <v>385</v>
      </c>
      <c r="AC72" s="11" t="s">
        <v>385</v>
      </c>
      <c r="AD72" s="11">
        <v>324</v>
      </c>
      <c r="AE72" s="11">
        <v>318</v>
      </c>
      <c r="AF72" s="4">
        <f t="shared" si="29"/>
        <v>0.98148148148148151</v>
      </c>
      <c r="AG72" s="11">
        <v>20</v>
      </c>
      <c r="AH72" s="5" t="s">
        <v>362</v>
      </c>
      <c r="AI72" s="5" t="s">
        <v>362</v>
      </c>
      <c r="AJ72" s="5" t="s">
        <v>362</v>
      </c>
      <c r="AK72" s="5" t="s">
        <v>362</v>
      </c>
      <c r="AL72" s="5" t="s">
        <v>362</v>
      </c>
      <c r="AM72" s="5" t="s">
        <v>362</v>
      </c>
      <c r="AN72" s="5" t="s">
        <v>362</v>
      </c>
      <c r="AO72" s="5" t="s">
        <v>362</v>
      </c>
      <c r="AP72" s="5" t="s">
        <v>362</v>
      </c>
      <c r="AQ72" s="5" t="s">
        <v>362</v>
      </c>
      <c r="AR72" s="5" t="s">
        <v>362</v>
      </c>
      <c r="AS72" s="5" t="s">
        <v>362</v>
      </c>
      <c r="AT72" s="44">
        <f t="shared" si="34"/>
        <v>1.0514983282068397</v>
      </c>
      <c r="AU72" s="45">
        <v>447</v>
      </c>
      <c r="AV72" s="35">
        <f t="shared" si="35"/>
        <v>365.72727272727269</v>
      </c>
      <c r="AW72" s="35">
        <f t="shared" si="30"/>
        <v>384.6</v>
      </c>
      <c r="AX72" s="35">
        <f t="shared" si="36"/>
        <v>18.872727272727332</v>
      </c>
      <c r="AY72" s="35">
        <v>35.700000000000003</v>
      </c>
      <c r="AZ72" s="35">
        <v>33.299999999999997</v>
      </c>
      <c r="BA72" s="35">
        <v>44.5</v>
      </c>
      <c r="BB72" s="35">
        <v>43.4</v>
      </c>
      <c r="BC72" s="35">
        <v>41.5</v>
      </c>
      <c r="BD72" s="35"/>
      <c r="BE72" s="35">
        <v>55.6</v>
      </c>
      <c r="BF72" s="35">
        <v>45.199999999999996</v>
      </c>
      <c r="BG72" s="35">
        <v>34.5</v>
      </c>
      <c r="BH72" s="35"/>
      <c r="BI72" s="35">
        <f t="shared" si="31"/>
        <v>50.9</v>
      </c>
      <c r="BJ72" s="35"/>
      <c r="BK72" s="35">
        <f t="shared" si="37"/>
        <v>50.9</v>
      </c>
      <c r="BL72" s="35">
        <v>0</v>
      </c>
      <c r="BM72" s="35">
        <f t="shared" si="32"/>
        <v>50.9</v>
      </c>
      <c r="BN72" s="35"/>
      <c r="BO72" s="35">
        <f t="shared" si="33"/>
        <v>50.9</v>
      </c>
      <c r="BP72" s="1"/>
      <c r="BQ72" s="79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10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10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10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10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10"/>
      <c r="HL72" s="9"/>
      <c r="HM72" s="9"/>
    </row>
    <row r="73" spans="1:221" s="2" customFormat="1" ht="17.149999999999999" customHeight="1">
      <c r="A73" s="14" t="s">
        <v>72</v>
      </c>
      <c r="B73" s="35">
        <v>131222</v>
      </c>
      <c r="C73" s="35">
        <v>125259.7</v>
      </c>
      <c r="D73" s="4">
        <f t="shared" si="25"/>
        <v>0.95456325920958374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12373.6</v>
      </c>
      <c r="O73" s="35">
        <v>10078.5</v>
      </c>
      <c r="P73" s="4">
        <f t="shared" si="26"/>
        <v>0.81451638973297991</v>
      </c>
      <c r="Q73" s="11">
        <v>20</v>
      </c>
      <c r="R73" s="35">
        <v>280</v>
      </c>
      <c r="S73" s="35">
        <v>282.10000000000002</v>
      </c>
      <c r="T73" s="4">
        <f t="shared" si="27"/>
        <v>1.0075000000000001</v>
      </c>
      <c r="U73" s="11">
        <v>20</v>
      </c>
      <c r="V73" s="35">
        <v>221</v>
      </c>
      <c r="W73" s="35">
        <v>233.5</v>
      </c>
      <c r="X73" s="4">
        <f t="shared" si="28"/>
        <v>1.0565610859728507</v>
      </c>
      <c r="Y73" s="11">
        <v>30</v>
      </c>
      <c r="Z73" s="11" t="s">
        <v>385</v>
      </c>
      <c r="AA73" s="11" t="s">
        <v>385</v>
      </c>
      <c r="AB73" s="11" t="s">
        <v>385</v>
      </c>
      <c r="AC73" s="11" t="s">
        <v>385</v>
      </c>
      <c r="AD73" s="11">
        <v>768</v>
      </c>
      <c r="AE73" s="11">
        <v>816</v>
      </c>
      <c r="AF73" s="4">
        <f t="shared" si="29"/>
        <v>1.0625</v>
      </c>
      <c r="AG73" s="11">
        <v>20</v>
      </c>
      <c r="AH73" s="5" t="s">
        <v>362</v>
      </c>
      <c r="AI73" s="5" t="s">
        <v>362</v>
      </c>
      <c r="AJ73" s="5" t="s">
        <v>362</v>
      </c>
      <c r="AK73" s="5" t="s">
        <v>362</v>
      </c>
      <c r="AL73" s="5" t="s">
        <v>362</v>
      </c>
      <c r="AM73" s="5" t="s">
        <v>362</v>
      </c>
      <c r="AN73" s="5" t="s">
        <v>362</v>
      </c>
      <c r="AO73" s="5" t="s">
        <v>362</v>
      </c>
      <c r="AP73" s="5" t="s">
        <v>362</v>
      </c>
      <c r="AQ73" s="5" t="s">
        <v>362</v>
      </c>
      <c r="AR73" s="5" t="s">
        <v>362</v>
      </c>
      <c r="AS73" s="5" t="s">
        <v>362</v>
      </c>
      <c r="AT73" s="44">
        <f t="shared" si="34"/>
        <v>0.98932792965940963</v>
      </c>
      <c r="AU73" s="45">
        <v>937</v>
      </c>
      <c r="AV73" s="35">
        <f t="shared" si="35"/>
        <v>766.63636363636374</v>
      </c>
      <c r="AW73" s="35">
        <f t="shared" si="30"/>
        <v>758.5</v>
      </c>
      <c r="AX73" s="35">
        <f t="shared" si="36"/>
        <v>-8.1363636363637397</v>
      </c>
      <c r="AY73" s="35">
        <v>91.9</v>
      </c>
      <c r="AZ73" s="35">
        <v>87.8</v>
      </c>
      <c r="BA73" s="35">
        <v>57.3</v>
      </c>
      <c r="BB73" s="35">
        <v>42.199999999999996</v>
      </c>
      <c r="BC73" s="35">
        <v>62.3</v>
      </c>
      <c r="BD73" s="35"/>
      <c r="BE73" s="35">
        <v>69.599999999999994</v>
      </c>
      <c r="BF73" s="35">
        <v>75.5</v>
      </c>
      <c r="BG73" s="35">
        <v>76.900000000000006</v>
      </c>
      <c r="BH73" s="35">
        <v>107.9</v>
      </c>
      <c r="BI73" s="35">
        <f t="shared" si="31"/>
        <v>87.1</v>
      </c>
      <c r="BJ73" s="35"/>
      <c r="BK73" s="35">
        <f t="shared" si="37"/>
        <v>87.1</v>
      </c>
      <c r="BL73" s="35">
        <v>0</v>
      </c>
      <c r="BM73" s="35">
        <f t="shared" si="32"/>
        <v>87.1</v>
      </c>
      <c r="BN73" s="35"/>
      <c r="BO73" s="35">
        <f t="shared" si="33"/>
        <v>87.1</v>
      </c>
      <c r="BP73" s="1"/>
      <c r="BQ73" s="79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10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10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10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10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10"/>
      <c r="HL73" s="9"/>
      <c r="HM73" s="9"/>
    </row>
    <row r="74" spans="1:221" s="2" customFormat="1" ht="17.149999999999999" customHeight="1">
      <c r="A74" s="14" t="s">
        <v>73</v>
      </c>
      <c r="B74" s="35">
        <v>664</v>
      </c>
      <c r="C74" s="35">
        <v>846.3</v>
      </c>
      <c r="D74" s="4">
        <f t="shared" si="25"/>
        <v>1.2074548192771084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1411.2</v>
      </c>
      <c r="O74" s="35">
        <v>477.9</v>
      </c>
      <c r="P74" s="4">
        <f t="shared" si="26"/>
        <v>0.33864795918367346</v>
      </c>
      <c r="Q74" s="11">
        <v>20</v>
      </c>
      <c r="R74" s="35">
        <v>263</v>
      </c>
      <c r="S74" s="35">
        <v>278.2</v>
      </c>
      <c r="T74" s="4">
        <f t="shared" si="27"/>
        <v>1.0577946768060835</v>
      </c>
      <c r="U74" s="11">
        <v>25</v>
      </c>
      <c r="V74" s="35">
        <v>10</v>
      </c>
      <c r="W74" s="35">
        <v>11.1</v>
      </c>
      <c r="X74" s="4">
        <f t="shared" si="28"/>
        <v>1.1099999999999999</v>
      </c>
      <c r="Y74" s="11">
        <v>25</v>
      </c>
      <c r="Z74" s="11" t="s">
        <v>385</v>
      </c>
      <c r="AA74" s="11" t="s">
        <v>385</v>
      </c>
      <c r="AB74" s="11" t="s">
        <v>385</v>
      </c>
      <c r="AC74" s="11" t="s">
        <v>385</v>
      </c>
      <c r="AD74" s="11">
        <v>113</v>
      </c>
      <c r="AE74" s="11">
        <v>109</v>
      </c>
      <c r="AF74" s="4">
        <f t="shared" si="29"/>
        <v>0.96460176991150437</v>
      </c>
      <c r="AG74" s="11">
        <v>20</v>
      </c>
      <c r="AH74" s="5" t="s">
        <v>362</v>
      </c>
      <c r="AI74" s="5" t="s">
        <v>362</v>
      </c>
      <c r="AJ74" s="5" t="s">
        <v>362</v>
      </c>
      <c r="AK74" s="5" t="s">
        <v>362</v>
      </c>
      <c r="AL74" s="5" t="s">
        <v>362</v>
      </c>
      <c r="AM74" s="5" t="s">
        <v>362</v>
      </c>
      <c r="AN74" s="5" t="s">
        <v>362</v>
      </c>
      <c r="AO74" s="5" t="s">
        <v>362</v>
      </c>
      <c r="AP74" s="5" t="s">
        <v>362</v>
      </c>
      <c r="AQ74" s="5" t="s">
        <v>362</v>
      </c>
      <c r="AR74" s="5" t="s">
        <v>362</v>
      </c>
      <c r="AS74" s="5" t="s">
        <v>362</v>
      </c>
      <c r="AT74" s="44">
        <f t="shared" si="34"/>
        <v>0.92334409694826713</v>
      </c>
      <c r="AU74" s="45">
        <v>302</v>
      </c>
      <c r="AV74" s="35">
        <f t="shared" si="35"/>
        <v>247.09090909090907</v>
      </c>
      <c r="AW74" s="35">
        <f t="shared" si="30"/>
        <v>228.1</v>
      </c>
      <c r="AX74" s="35">
        <f t="shared" si="36"/>
        <v>-18.990909090909071</v>
      </c>
      <c r="AY74" s="35">
        <v>24.9</v>
      </c>
      <c r="AZ74" s="35">
        <v>25.5</v>
      </c>
      <c r="BA74" s="35">
        <v>15.8</v>
      </c>
      <c r="BB74" s="35">
        <v>21</v>
      </c>
      <c r="BC74" s="35">
        <v>24.6</v>
      </c>
      <c r="BD74" s="35"/>
      <c r="BE74" s="35">
        <v>38</v>
      </c>
      <c r="BF74" s="35">
        <v>23.4</v>
      </c>
      <c r="BG74" s="35">
        <v>21.7</v>
      </c>
      <c r="BH74" s="35">
        <v>23.9</v>
      </c>
      <c r="BI74" s="35">
        <f t="shared" si="31"/>
        <v>9.3000000000000007</v>
      </c>
      <c r="BJ74" s="35"/>
      <c r="BK74" s="35">
        <f t="shared" si="37"/>
        <v>9.3000000000000007</v>
      </c>
      <c r="BL74" s="35">
        <v>0</v>
      </c>
      <c r="BM74" s="35">
        <f t="shared" si="32"/>
        <v>9.3000000000000007</v>
      </c>
      <c r="BN74" s="35"/>
      <c r="BO74" s="35">
        <f t="shared" si="33"/>
        <v>9.3000000000000007</v>
      </c>
      <c r="BP74" s="1"/>
      <c r="BQ74" s="79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10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10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10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10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10"/>
      <c r="HL74" s="9"/>
      <c r="HM74" s="9"/>
    </row>
    <row r="75" spans="1:221" s="2" customFormat="1" ht="17.149999999999999" customHeight="1">
      <c r="A75" s="14" t="s">
        <v>74</v>
      </c>
      <c r="B75" s="35">
        <v>2681</v>
      </c>
      <c r="C75" s="35">
        <v>2878</v>
      </c>
      <c r="D75" s="4">
        <f t="shared" si="25"/>
        <v>1.0734800447594182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1421</v>
      </c>
      <c r="O75" s="35">
        <v>1024.7</v>
      </c>
      <c r="P75" s="4">
        <f t="shared" si="26"/>
        <v>0.72111189303307532</v>
      </c>
      <c r="Q75" s="11">
        <v>20</v>
      </c>
      <c r="R75" s="35">
        <v>434</v>
      </c>
      <c r="S75" s="35">
        <v>451.7</v>
      </c>
      <c r="T75" s="4">
        <f t="shared" si="27"/>
        <v>1.0407834101382489</v>
      </c>
      <c r="U75" s="11">
        <v>30</v>
      </c>
      <c r="V75" s="35">
        <v>33</v>
      </c>
      <c r="W75" s="35">
        <v>36.9</v>
      </c>
      <c r="X75" s="4">
        <f t="shared" si="28"/>
        <v>1.1181818181818182</v>
      </c>
      <c r="Y75" s="11">
        <v>20</v>
      </c>
      <c r="Z75" s="11" t="s">
        <v>385</v>
      </c>
      <c r="AA75" s="11" t="s">
        <v>385</v>
      </c>
      <c r="AB75" s="11" t="s">
        <v>385</v>
      </c>
      <c r="AC75" s="11" t="s">
        <v>385</v>
      </c>
      <c r="AD75" s="11">
        <v>437</v>
      </c>
      <c r="AE75" s="11">
        <v>441</v>
      </c>
      <c r="AF75" s="4">
        <f t="shared" si="29"/>
        <v>1.0091533180778032</v>
      </c>
      <c r="AG75" s="11">
        <v>20</v>
      </c>
      <c r="AH75" s="5" t="s">
        <v>362</v>
      </c>
      <c r="AI75" s="5" t="s">
        <v>362</v>
      </c>
      <c r="AJ75" s="5" t="s">
        <v>362</v>
      </c>
      <c r="AK75" s="5" t="s">
        <v>362</v>
      </c>
      <c r="AL75" s="5" t="s">
        <v>362</v>
      </c>
      <c r="AM75" s="5" t="s">
        <v>362</v>
      </c>
      <c r="AN75" s="5" t="s">
        <v>362</v>
      </c>
      <c r="AO75" s="5" t="s">
        <v>362</v>
      </c>
      <c r="AP75" s="5" t="s">
        <v>362</v>
      </c>
      <c r="AQ75" s="5" t="s">
        <v>362</v>
      </c>
      <c r="AR75" s="5" t="s">
        <v>362</v>
      </c>
      <c r="AS75" s="5" t="s">
        <v>362</v>
      </c>
      <c r="AT75" s="44">
        <f t="shared" si="34"/>
        <v>0.98927243337595572</v>
      </c>
      <c r="AU75" s="45">
        <v>790</v>
      </c>
      <c r="AV75" s="35">
        <f t="shared" si="35"/>
        <v>646.36363636363626</v>
      </c>
      <c r="AW75" s="35">
        <f t="shared" si="30"/>
        <v>639.4</v>
      </c>
      <c r="AX75" s="35">
        <f t="shared" si="36"/>
        <v>-6.963636363636283</v>
      </c>
      <c r="AY75" s="35">
        <v>69</v>
      </c>
      <c r="AZ75" s="35">
        <v>79.5</v>
      </c>
      <c r="BA75" s="35">
        <v>95</v>
      </c>
      <c r="BB75" s="35">
        <v>61</v>
      </c>
      <c r="BC75" s="35">
        <v>75.2</v>
      </c>
      <c r="BD75" s="35"/>
      <c r="BE75" s="35">
        <v>46</v>
      </c>
      <c r="BF75" s="35">
        <v>68.099999999999994</v>
      </c>
      <c r="BG75" s="35">
        <v>72.8</v>
      </c>
      <c r="BH75" s="35"/>
      <c r="BI75" s="35">
        <f t="shared" si="31"/>
        <v>72.8</v>
      </c>
      <c r="BJ75" s="35"/>
      <c r="BK75" s="35">
        <f t="shared" si="37"/>
        <v>72.8</v>
      </c>
      <c r="BL75" s="35">
        <v>0</v>
      </c>
      <c r="BM75" s="35">
        <f t="shared" si="32"/>
        <v>72.8</v>
      </c>
      <c r="BN75" s="35"/>
      <c r="BO75" s="35">
        <f t="shared" si="33"/>
        <v>72.8</v>
      </c>
      <c r="BP75" s="1"/>
      <c r="BQ75" s="79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10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10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10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10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10"/>
      <c r="HL75" s="9"/>
      <c r="HM75" s="9"/>
    </row>
    <row r="76" spans="1:221" s="2" customFormat="1" ht="17.149999999999999" customHeight="1">
      <c r="A76" s="14" t="s">
        <v>75</v>
      </c>
      <c r="B76" s="35">
        <v>1432</v>
      </c>
      <c r="C76" s="35">
        <v>1489.7</v>
      </c>
      <c r="D76" s="4">
        <f t="shared" si="25"/>
        <v>1.0402932960893856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2219.8000000000002</v>
      </c>
      <c r="O76" s="35">
        <v>1340.2</v>
      </c>
      <c r="P76" s="4">
        <f t="shared" si="26"/>
        <v>0.60374808541310021</v>
      </c>
      <c r="Q76" s="11">
        <v>20</v>
      </c>
      <c r="R76" s="35">
        <v>200</v>
      </c>
      <c r="S76" s="35">
        <v>202.5</v>
      </c>
      <c r="T76" s="4">
        <f t="shared" si="27"/>
        <v>1.0125</v>
      </c>
      <c r="U76" s="11">
        <v>30</v>
      </c>
      <c r="V76" s="35">
        <v>14</v>
      </c>
      <c r="W76" s="35">
        <v>15.2</v>
      </c>
      <c r="X76" s="4">
        <f t="shared" si="28"/>
        <v>1.0857142857142856</v>
      </c>
      <c r="Y76" s="11">
        <v>20</v>
      </c>
      <c r="Z76" s="11" t="s">
        <v>385</v>
      </c>
      <c r="AA76" s="11" t="s">
        <v>385</v>
      </c>
      <c r="AB76" s="11" t="s">
        <v>385</v>
      </c>
      <c r="AC76" s="11" t="s">
        <v>385</v>
      </c>
      <c r="AD76" s="11">
        <v>511</v>
      </c>
      <c r="AE76" s="11">
        <v>272</v>
      </c>
      <c r="AF76" s="4">
        <f t="shared" si="29"/>
        <v>0.53228962818003911</v>
      </c>
      <c r="AG76" s="11">
        <v>20</v>
      </c>
      <c r="AH76" s="5" t="s">
        <v>362</v>
      </c>
      <c r="AI76" s="5" t="s">
        <v>362</v>
      </c>
      <c r="AJ76" s="5" t="s">
        <v>362</v>
      </c>
      <c r="AK76" s="5" t="s">
        <v>362</v>
      </c>
      <c r="AL76" s="5" t="s">
        <v>362</v>
      </c>
      <c r="AM76" s="5" t="s">
        <v>362</v>
      </c>
      <c r="AN76" s="5" t="s">
        <v>362</v>
      </c>
      <c r="AO76" s="5" t="s">
        <v>362</v>
      </c>
      <c r="AP76" s="5" t="s">
        <v>362</v>
      </c>
      <c r="AQ76" s="5" t="s">
        <v>362</v>
      </c>
      <c r="AR76" s="5" t="s">
        <v>362</v>
      </c>
      <c r="AS76" s="5" t="s">
        <v>362</v>
      </c>
      <c r="AT76" s="44">
        <f t="shared" si="34"/>
        <v>0.85212972947042342</v>
      </c>
      <c r="AU76" s="45">
        <v>498</v>
      </c>
      <c r="AV76" s="35">
        <f t="shared" si="35"/>
        <v>407.45454545454544</v>
      </c>
      <c r="AW76" s="35">
        <f t="shared" si="30"/>
        <v>347.2</v>
      </c>
      <c r="AX76" s="35">
        <f t="shared" si="36"/>
        <v>-60.25454545454545</v>
      </c>
      <c r="AY76" s="35">
        <v>50.1</v>
      </c>
      <c r="AZ76" s="35">
        <v>39.6</v>
      </c>
      <c r="BA76" s="35">
        <v>54.9</v>
      </c>
      <c r="BB76" s="35">
        <v>39.300000000000004</v>
      </c>
      <c r="BC76" s="35">
        <v>38.1</v>
      </c>
      <c r="BD76" s="35"/>
      <c r="BE76" s="35">
        <v>38.700000000000003</v>
      </c>
      <c r="BF76" s="35">
        <v>33.400000000000006</v>
      </c>
      <c r="BG76" s="35">
        <v>49.3</v>
      </c>
      <c r="BH76" s="35"/>
      <c r="BI76" s="35">
        <f t="shared" si="31"/>
        <v>3.8</v>
      </c>
      <c r="BJ76" s="35"/>
      <c r="BK76" s="35">
        <f t="shared" si="37"/>
        <v>3.8</v>
      </c>
      <c r="BL76" s="35">
        <v>0</v>
      </c>
      <c r="BM76" s="35">
        <f t="shared" si="32"/>
        <v>3.8</v>
      </c>
      <c r="BN76" s="35"/>
      <c r="BO76" s="35">
        <f t="shared" si="33"/>
        <v>3.8</v>
      </c>
      <c r="BP76" s="1"/>
      <c r="BQ76" s="79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10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10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10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10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10"/>
      <c r="HL76" s="9"/>
      <c r="HM76" s="9"/>
    </row>
    <row r="77" spans="1:221" s="2" customFormat="1" ht="17.149999999999999" customHeight="1">
      <c r="A77" s="14" t="s">
        <v>76</v>
      </c>
      <c r="B77" s="35">
        <v>858</v>
      </c>
      <c r="C77" s="35">
        <v>791</v>
      </c>
      <c r="D77" s="4">
        <f t="shared" si="25"/>
        <v>0.92191142191142195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707.5</v>
      </c>
      <c r="O77" s="35">
        <v>424.7</v>
      </c>
      <c r="P77" s="4">
        <f t="shared" si="26"/>
        <v>0.60028268551236752</v>
      </c>
      <c r="Q77" s="11">
        <v>20</v>
      </c>
      <c r="R77" s="35">
        <v>1103</v>
      </c>
      <c r="S77" s="35">
        <v>1177.2</v>
      </c>
      <c r="T77" s="4">
        <f t="shared" si="27"/>
        <v>1.0672710788757933</v>
      </c>
      <c r="U77" s="11">
        <v>30</v>
      </c>
      <c r="V77" s="35">
        <v>17</v>
      </c>
      <c r="W77" s="35">
        <v>18.100000000000001</v>
      </c>
      <c r="X77" s="4">
        <f t="shared" si="28"/>
        <v>1.0647058823529412</v>
      </c>
      <c r="Y77" s="11">
        <v>20</v>
      </c>
      <c r="Z77" s="11" t="s">
        <v>385</v>
      </c>
      <c r="AA77" s="11" t="s">
        <v>385</v>
      </c>
      <c r="AB77" s="11" t="s">
        <v>385</v>
      </c>
      <c r="AC77" s="11" t="s">
        <v>385</v>
      </c>
      <c r="AD77" s="11">
        <v>696</v>
      </c>
      <c r="AE77" s="11">
        <v>706</v>
      </c>
      <c r="AF77" s="4">
        <f t="shared" si="29"/>
        <v>1.014367816091954</v>
      </c>
      <c r="AG77" s="11">
        <v>20</v>
      </c>
      <c r="AH77" s="5" t="s">
        <v>362</v>
      </c>
      <c r="AI77" s="5" t="s">
        <v>362</v>
      </c>
      <c r="AJ77" s="5" t="s">
        <v>362</v>
      </c>
      <c r="AK77" s="5" t="s">
        <v>362</v>
      </c>
      <c r="AL77" s="5" t="s">
        <v>362</v>
      </c>
      <c r="AM77" s="5" t="s">
        <v>362</v>
      </c>
      <c r="AN77" s="5" t="s">
        <v>362</v>
      </c>
      <c r="AO77" s="5" t="s">
        <v>362</v>
      </c>
      <c r="AP77" s="5" t="s">
        <v>362</v>
      </c>
      <c r="AQ77" s="5" t="s">
        <v>362</v>
      </c>
      <c r="AR77" s="5" t="s">
        <v>362</v>
      </c>
      <c r="AS77" s="5" t="s">
        <v>362</v>
      </c>
      <c r="AT77" s="44">
        <f t="shared" si="34"/>
        <v>0.94824374264533273</v>
      </c>
      <c r="AU77" s="45">
        <v>1035</v>
      </c>
      <c r="AV77" s="35">
        <f t="shared" si="35"/>
        <v>846.81818181818187</v>
      </c>
      <c r="AW77" s="35">
        <f t="shared" si="30"/>
        <v>803</v>
      </c>
      <c r="AX77" s="35">
        <f t="shared" si="36"/>
        <v>-43.81818181818187</v>
      </c>
      <c r="AY77" s="35">
        <v>72.2</v>
      </c>
      <c r="AZ77" s="35">
        <v>89.7</v>
      </c>
      <c r="BA77" s="35">
        <v>121.7</v>
      </c>
      <c r="BB77" s="35">
        <v>103.1</v>
      </c>
      <c r="BC77" s="35">
        <v>101.5</v>
      </c>
      <c r="BD77" s="35"/>
      <c r="BE77" s="35">
        <v>111.2</v>
      </c>
      <c r="BF77" s="35">
        <v>92</v>
      </c>
      <c r="BG77" s="35">
        <v>84.3</v>
      </c>
      <c r="BH77" s="35"/>
      <c r="BI77" s="35">
        <f t="shared" si="31"/>
        <v>27.3</v>
      </c>
      <c r="BJ77" s="35"/>
      <c r="BK77" s="35">
        <f t="shared" si="37"/>
        <v>27.3</v>
      </c>
      <c r="BL77" s="35">
        <v>0</v>
      </c>
      <c r="BM77" s="35">
        <f t="shared" si="32"/>
        <v>27.3</v>
      </c>
      <c r="BN77" s="35"/>
      <c r="BO77" s="35">
        <f t="shared" si="33"/>
        <v>27.3</v>
      </c>
      <c r="BP77" s="1"/>
      <c r="BQ77" s="79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10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10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10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10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10"/>
      <c r="HL77" s="9"/>
      <c r="HM77" s="9"/>
    </row>
    <row r="78" spans="1:221" s="2" customFormat="1" ht="17.149999999999999" customHeight="1">
      <c r="A78" s="14" t="s">
        <v>77</v>
      </c>
      <c r="B78" s="35">
        <v>6961</v>
      </c>
      <c r="C78" s="35">
        <v>6818.3</v>
      </c>
      <c r="D78" s="4">
        <f t="shared" si="25"/>
        <v>0.97950007182876031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1289.7</v>
      </c>
      <c r="O78" s="35">
        <v>1358.9</v>
      </c>
      <c r="P78" s="4">
        <f t="shared" si="26"/>
        <v>1.0536558889664263</v>
      </c>
      <c r="Q78" s="11">
        <v>20</v>
      </c>
      <c r="R78" s="35">
        <v>207</v>
      </c>
      <c r="S78" s="35">
        <v>214.1</v>
      </c>
      <c r="T78" s="4">
        <f t="shared" si="27"/>
        <v>1.0342995169082125</v>
      </c>
      <c r="U78" s="11">
        <v>25</v>
      </c>
      <c r="V78" s="35">
        <v>32</v>
      </c>
      <c r="W78" s="35">
        <v>32.799999999999997</v>
      </c>
      <c r="X78" s="4">
        <f t="shared" si="28"/>
        <v>1.0249999999999999</v>
      </c>
      <c r="Y78" s="11">
        <v>25</v>
      </c>
      <c r="Z78" s="11" t="s">
        <v>385</v>
      </c>
      <c r="AA78" s="11" t="s">
        <v>385</v>
      </c>
      <c r="AB78" s="11" t="s">
        <v>385</v>
      </c>
      <c r="AC78" s="11" t="s">
        <v>385</v>
      </c>
      <c r="AD78" s="11">
        <v>677</v>
      </c>
      <c r="AE78" s="11">
        <v>678</v>
      </c>
      <c r="AF78" s="4">
        <f t="shared" si="29"/>
        <v>1.0014771048744462</v>
      </c>
      <c r="AG78" s="11">
        <v>20</v>
      </c>
      <c r="AH78" s="5" t="s">
        <v>362</v>
      </c>
      <c r="AI78" s="5" t="s">
        <v>362</v>
      </c>
      <c r="AJ78" s="5" t="s">
        <v>362</v>
      </c>
      <c r="AK78" s="5" t="s">
        <v>362</v>
      </c>
      <c r="AL78" s="5" t="s">
        <v>362</v>
      </c>
      <c r="AM78" s="5" t="s">
        <v>362</v>
      </c>
      <c r="AN78" s="5" t="s">
        <v>362</v>
      </c>
      <c r="AO78" s="5" t="s">
        <v>362</v>
      </c>
      <c r="AP78" s="5" t="s">
        <v>362</v>
      </c>
      <c r="AQ78" s="5" t="s">
        <v>362</v>
      </c>
      <c r="AR78" s="5" t="s">
        <v>362</v>
      </c>
      <c r="AS78" s="5" t="s">
        <v>362</v>
      </c>
      <c r="AT78" s="44">
        <f t="shared" si="34"/>
        <v>1.0238014851781037</v>
      </c>
      <c r="AU78" s="45">
        <v>1040</v>
      </c>
      <c r="AV78" s="35">
        <f t="shared" si="35"/>
        <v>850.90909090909088</v>
      </c>
      <c r="AW78" s="35">
        <f t="shared" si="30"/>
        <v>871.2</v>
      </c>
      <c r="AX78" s="35">
        <f t="shared" si="36"/>
        <v>20.290909090909167</v>
      </c>
      <c r="AY78" s="35">
        <v>103.9</v>
      </c>
      <c r="AZ78" s="35">
        <v>101.3</v>
      </c>
      <c r="BA78" s="35">
        <v>116</v>
      </c>
      <c r="BB78" s="35">
        <v>94.8</v>
      </c>
      <c r="BC78" s="35">
        <v>103.6</v>
      </c>
      <c r="BD78" s="35"/>
      <c r="BE78" s="35">
        <v>120.8</v>
      </c>
      <c r="BF78" s="35">
        <v>88.5</v>
      </c>
      <c r="BG78" s="35">
        <v>75.7</v>
      </c>
      <c r="BH78" s="35"/>
      <c r="BI78" s="35">
        <f t="shared" si="31"/>
        <v>66.599999999999994</v>
      </c>
      <c r="BJ78" s="35"/>
      <c r="BK78" s="35">
        <f t="shared" si="37"/>
        <v>66.599999999999994</v>
      </c>
      <c r="BL78" s="35">
        <v>0</v>
      </c>
      <c r="BM78" s="35">
        <f t="shared" si="32"/>
        <v>66.599999999999994</v>
      </c>
      <c r="BN78" s="35"/>
      <c r="BO78" s="35">
        <f t="shared" si="33"/>
        <v>66.599999999999994</v>
      </c>
      <c r="BP78" s="1"/>
      <c r="BQ78" s="79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10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10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10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10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10"/>
      <c r="HL78" s="9"/>
      <c r="HM78" s="9"/>
    </row>
    <row r="79" spans="1:221" s="2" customFormat="1" ht="17.149999999999999" customHeight="1">
      <c r="A79" s="14" t="s">
        <v>78</v>
      </c>
      <c r="B79" s="35">
        <v>4675</v>
      </c>
      <c r="C79" s="35">
        <v>4628.1000000000004</v>
      </c>
      <c r="D79" s="4">
        <f t="shared" si="25"/>
        <v>0.98996791443850274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2557.6999999999998</v>
      </c>
      <c r="O79" s="35">
        <v>2021.1</v>
      </c>
      <c r="P79" s="4">
        <f t="shared" si="26"/>
        <v>0.79020213473042189</v>
      </c>
      <c r="Q79" s="11">
        <v>20</v>
      </c>
      <c r="R79" s="35">
        <v>204</v>
      </c>
      <c r="S79" s="35">
        <v>219.3</v>
      </c>
      <c r="T79" s="4">
        <f t="shared" si="27"/>
        <v>1.075</v>
      </c>
      <c r="U79" s="11">
        <v>20</v>
      </c>
      <c r="V79" s="35">
        <v>156</v>
      </c>
      <c r="W79" s="35">
        <v>159.19999999999999</v>
      </c>
      <c r="X79" s="4">
        <f t="shared" si="28"/>
        <v>1.0205128205128204</v>
      </c>
      <c r="Y79" s="11">
        <v>30</v>
      </c>
      <c r="Z79" s="11" t="s">
        <v>385</v>
      </c>
      <c r="AA79" s="11" t="s">
        <v>385</v>
      </c>
      <c r="AB79" s="11" t="s">
        <v>385</v>
      </c>
      <c r="AC79" s="11" t="s">
        <v>385</v>
      </c>
      <c r="AD79" s="11">
        <v>1424</v>
      </c>
      <c r="AE79" s="11">
        <v>1388</v>
      </c>
      <c r="AF79" s="4">
        <f t="shared" si="29"/>
        <v>0.9747191011235955</v>
      </c>
      <c r="AG79" s="11">
        <v>20</v>
      </c>
      <c r="AH79" s="5" t="s">
        <v>362</v>
      </c>
      <c r="AI79" s="5" t="s">
        <v>362</v>
      </c>
      <c r="AJ79" s="5" t="s">
        <v>362</v>
      </c>
      <c r="AK79" s="5" t="s">
        <v>362</v>
      </c>
      <c r="AL79" s="5" t="s">
        <v>362</v>
      </c>
      <c r="AM79" s="5" t="s">
        <v>362</v>
      </c>
      <c r="AN79" s="5" t="s">
        <v>362</v>
      </c>
      <c r="AO79" s="5" t="s">
        <v>362</v>
      </c>
      <c r="AP79" s="5" t="s">
        <v>362</v>
      </c>
      <c r="AQ79" s="5" t="s">
        <v>362</v>
      </c>
      <c r="AR79" s="5" t="s">
        <v>362</v>
      </c>
      <c r="AS79" s="5" t="s">
        <v>362</v>
      </c>
      <c r="AT79" s="44">
        <f t="shared" si="34"/>
        <v>0.97313488476849985</v>
      </c>
      <c r="AU79" s="45">
        <v>782</v>
      </c>
      <c r="AV79" s="35">
        <f t="shared" si="35"/>
        <v>639.81818181818187</v>
      </c>
      <c r="AW79" s="35">
        <f t="shared" si="30"/>
        <v>622.6</v>
      </c>
      <c r="AX79" s="35">
        <f t="shared" si="36"/>
        <v>-17.218181818181847</v>
      </c>
      <c r="AY79" s="35">
        <v>80.7</v>
      </c>
      <c r="AZ79" s="35">
        <v>80.3</v>
      </c>
      <c r="BA79" s="35">
        <v>76.900000000000006</v>
      </c>
      <c r="BB79" s="35">
        <v>70.100000000000009</v>
      </c>
      <c r="BC79" s="35">
        <v>58.9</v>
      </c>
      <c r="BD79" s="35"/>
      <c r="BE79" s="35">
        <v>87.9</v>
      </c>
      <c r="BF79" s="35">
        <v>50.3</v>
      </c>
      <c r="BG79" s="35">
        <v>58.2</v>
      </c>
      <c r="BH79" s="35"/>
      <c r="BI79" s="35">
        <f t="shared" si="31"/>
        <v>59.3</v>
      </c>
      <c r="BJ79" s="35"/>
      <c r="BK79" s="35">
        <f t="shared" si="37"/>
        <v>59.3</v>
      </c>
      <c r="BL79" s="35">
        <v>0</v>
      </c>
      <c r="BM79" s="35">
        <f t="shared" si="32"/>
        <v>59.3</v>
      </c>
      <c r="BN79" s="35"/>
      <c r="BO79" s="35">
        <f t="shared" si="33"/>
        <v>59.3</v>
      </c>
      <c r="BP79" s="1"/>
      <c r="BQ79" s="79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10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10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10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10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10"/>
      <c r="HL79" s="9"/>
      <c r="HM79" s="9"/>
    </row>
    <row r="80" spans="1:221" s="2" customFormat="1" ht="17.149999999999999" customHeight="1">
      <c r="A80" s="18" t="s">
        <v>79</v>
      </c>
      <c r="B80" s="6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35"/>
      <c r="BP80" s="1"/>
      <c r="BQ80" s="79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10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10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10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10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10"/>
      <c r="HL80" s="9"/>
      <c r="HM80" s="9"/>
    </row>
    <row r="81" spans="1:221" s="2" customFormat="1" ht="17.149999999999999" customHeight="1">
      <c r="A81" s="14" t="s">
        <v>80</v>
      </c>
      <c r="B81" s="35">
        <v>62477</v>
      </c>
      <c r="C81" s="35">
        <v>80814</v>
      </c>
      <c r="D81" s="4">
        <f t="shared" si="25"/>
        <v>1.2093500008002944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4911.3</v>
      </c>
      <c r="O81" s="35">
        <v>6955.9</v>
      </c>
      <c r="P81" s="4">
        <f t="shared" si="26"/>
        <v>1.221630525522774</v>
      </c>
      <c r="Q81" s="11">
        <v>20</v>
      </c>
      <c r="R81" s="35">
        <v>248</v>
      </c>
      <c r="S81" s="35">
        <v>296.8</v>
      </c>
      <c r="T81" s="4">
        <f t="shared" si="27"/>
        <v>1.1967741935483871</v>
      </c>
      <c r="U81" s="11">
        <v>15</v>
      </c>
      <c r="V81" s="35">
        <v>88.9</v>
      </c>
      <c r="W81" s="35">
        <v>106.8</v>
      </c>
      <c r="X81" s="4">
        <f t="shared" si="28"/>
        <v>1.2001349831271091</v>
      </c>
      <c r="Y81" s="11">
        <v>35</v>
      </c>
      <c r="Z81" s="11" t="s">
        <v>385</v>
      </c>
      <c r="AA81" s="11" t="s">
        <v>385</v>
      </c>
      <c r="AB81" s="11" t="s">
        <v>385</v>
      </c>
      <c r="AC81" s="11" t="s">
        <v>385</v>
      </c>
      <c r="AD81" s="11">
        <v>1487</v>
      </c>
      <c r="AE81" s="11">
        <v>1511</v>
      </c>
      <c r="AF81" s="4">
        <f t="shared" si="29"/>
        <v>1.016139878950908</v>
      </c>
      <c r="AG81" s="11">
        <v>20</v>
      </c>
      <c r="AH81" s="5" t="s">
        <v>362</v>
      </c>
      <c r="AI81" s="5" t="s">
        <v>362</v>
      </c>
      <c r="AJ81" s="5" t="s">
        <v>362</v>
      </c>
      <c r="AK81" s="5" t="s">
        <v>362</v>
      </c>
      <c r="AL81" s="5" t="s">
        <v>362</v>
      </c>
      <c r="AM81" s="5" t="s">
        <v>362</v>
      </c>
      <c r="AN81" s="5" t="s">
        <v>362</v>
      </c>
      <c r="AO81" s="5" t="s">
        <v>362</v>
      </c>
      <c r="AP81" s="5" t="s">
        <v>362</v>
      </c>
      <c r="AQ81" s="5" t="s">
        <v>362</v>
      </c>
      <c r="AR81" s="5" t="s">
        <v>362</v>
      </c>
      <c r="AS81" s="5" t="s">
        <v>362</v>
      </c>
      <c r="AT81" s="44">
        <f t="shared" si="34"/>
        <v>1.168052454101512</v>
      </c>
      <c r="AU81" s="45">
        <v>1881</v>
      </c>
      <c r="AV81" s="35">
        <f t="shared" si="35"/>
        <v>1539</v>
      </c>
      <c r="AW81" s="35">
        <f t="shared" si="30"/>
        <v>1797.6</v>
      </c>
      <c r="AX81" s="35">
        <f t="shared" si="36"/>
        <v>258.59999999999991</v>
      </c>
      <c r="AY81" s="35">
        <v>196.1</v>
      </c>
      <c r="AZ81" s="35">
        <v>207.5</v>
      </c>
      <c r="BA81" s="35">
        <v>194.4</v>
      </c>
      <c r="BB81" s="35">
        <v>175.3</v>
      </c>
      <c r="BC81" s="35">
        <v>203.9</v>
      </c>
      <c r="BD81" s="35"/>
      <c r="BE81" s="35">
        <v>174</v>
      </c>
      <c r="BF81" s="35">
        <v>213.8</v>
      </c>
      <c r="BG81" s="35">
        <v>186.5</v>
      </c>
      <c r="BH81" s="35"/>
      <c r="BI81" s="35">
        <f t="shared" si="31"/>
        <v>246.1</v>
      </c>
      <c r="BJ81" s="35"/>
      <c r="BK81" s="35">
        <f t="shared" si="37"/>
        <v>246.1</v>
      </c>
      <c r="BL81" s="35">
        <v>0</v>
      </c>
      <c r="BM81" s="35">
        <f t="shared" si="32"/>
        <v>246.1</v>
      </c>
      <c r="BN81" s="35"/>
      <c r="BO81" s="35">
        <f t="shared" si="33"/>
        <v>246.1</v>
      </c>
      <c r="BP81" s="1"/>
      <c r="BQ81" s="79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10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10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10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10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10"/>
      <c r="HL81" s="9"/>
      <c r="HM81" s="9"/>
    </row>
    <row r="82" spans="1:221" s="2" customFormat="1" ht="17.149999999999999" customHeight="1">
      <c r="A82" s="46" t="s">
        <v>81</v>
      </c>
      <c r="B82" s="35">
        <v>123105</v>
      </c>
      <c r="C82" s="35">
        <v>123211</v>
      </c>
      <c r="D82" s="4">
        <f t="shared" si="25"/>
        <v>1.0008610535721538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12011.4</v>
      </c>
      <c r="O82" s="35">
        <v>8757.2999999999993</v>
      </c>
      <c r="P82" s="4">
        <f t="shared" si="26"/>
        <v>0.72908237174684043</v>
      </c>
      <c r="Q82" s="11">
        <v>20</v>
      </c>
      <c r="R82" s="35">
        <v>1123</v>
      </c>
      <c r="S82" s="35">
        <v>1327.8</v>
      </c>
      <c r="T82" s="4">
        <f t="shared" si="27"/>
        <v>1.1823686553873554</v>
      </c>
      <c r="U82" s="11">
        <v>25</v>
      </c>
      <c r="V82" s="35">
        <v>66</v>
      </c>
      <c r="W82" s="35">
        <v>79.099999999999994</v>
      </c>
      <c r="X82" s="4">
        <f t="shared" si="28"/>
        <v>1.1984848484848485</v>
      </c>
      <c r="Y82" s="11">
        <v>25</v>
      </c>
      <c r="Z82" s="11" t="s">
        <v>385</v>
      </c>
      <c r="AA82" s="11" t="s">
        <v>385</v>
      </c>
      <c r="AB82" s="11" t="s">
        <v>385</v>
      </c>
      <c r="AC82" s="11" t="s">
        <v>385</v>
      </c>
      <c r="AD82" s="11">
        <v>1354</v>
      </c>
      <c r="AE82" s="11">
        <v>1266</v>
      </c>
      <c r="AF82" s="4">
        <f t="shared" si="29"/>
        <v>0.93500738552437224</v>
      </c>
      <c r="AG82" s="11">
        <v>20</v>
      </c>
      <c r="AH82" s="5" t="s">
        <v>362</v>
      </c>
      <c r="AI82" s="5" t="s">
        <v>362</v>
      </c>
      <c r="AJ82" s="5" t="s">
        <v>362</v>
      </c>
      <c r="AK82" s="5" t="s">
        <v>362</v>
      </c>
      <c r="AL82" s="5" t="s">
        <v>362</v>
      </c>
      <c r="AM82" s="5" t="s">
        <v>362</v>
      </c>
      <c r="AN82" s="5" t="s">
        <v>362</v>
      </c>
      <c r="AO82" s="5" t="s">
        <v>362</v>
      </c>
      <c r="AP82" s="5" t="s">
        <v>362</v>
      </c>
      <c r="AQ82" s="5" t="s">
        <v>362</v>
      </c>
      <c r="AR82" s="5" t="s">
        <v>362</v>
      </c>
      <c r="AS82" s="5" t="s">
        <v>362</v>
      </c>
      <c r="AT82" s="44">
        <f t="shared" si="34"/>
        <v>1.0281174327795088</v>
      </c>
      <c r="AU82" s="45">
        <v>2006</v>
      </c>
      <c r="AV82" s="35">
        <f t="shared" si="35"/>
        <v>1641.2727272727275</v>
      </c>
      <c r="AW82" s="35">
        <f t="shared" si="30"/>
        <v>1687.4</v>
      </c>
      <c r="AX82" s="35">
        <f t="shared" si="36"/>
        <v>46.127272727272612</v>
      </c>
      <c r="AY82" s="35">
        <v>180.5</v>
      </c>
      <c r="AZ82" s="35">
        <v>185.8</v>
      </c>
      <c r="BA82" s="35">
        <v>188</v>
      </c>
      <c r="BB82" s="35">
        <v>204.2</v>
      </c>
      <c r="BC82" s="35">
        <v>205.5</v>
      </c>
      <c r="BD82" s="35"/>
      <c r="BE82" s="35">
        <v>174.7</v>
      </c>
      <c r="BF82" s="35">
        <v>195.4</v>
      </c>
      <c r="BG82" s="35">
        <v>183.4</v>
      </c>
      <c r="BH82" s="35"/>
      <c r="BI82" s="35">
        <f t="shared" si="31"/>
        <v>169.9</v>
      </c>
      <c r="BJ82" s="35"/>
      <c r="BK82" s="35">
        <f t="shared" si="37"/>
        <v>169.9</v>
      </c>
      <c r="BL82" s="35">
        <v>0</v>
      </c>
      <c r="BM82" s="35">
        <f t="shared" si="32"/>
        <v>169.9</v>
      </c>
      <c r="BN82" s="35"/>
      <c r="BO82" s="35">
        <f t="shared" si="33"/>
        <v>169.9</v>
      </c>
      <c r="BP82" s="1"/>
      <c r="BQ82" s="79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10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10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10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10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10"/>
      <c r="HL82" s="9"/>
      <c r="HM82" s="9"/>
    </row>
    <row r="83" spans="1:221" s="2" customFormat="1" ht="17.149999999999999" customHeight="1">
      <c r="A83" s="14" t="s">
        <v>82</v>
      </c>
      <c r="B83" s="35">
        <v>364</v>
      </c>
      <c r="C83" s="35">
        <v>374</v>
      </c>
      <c r="D83" s="4">
        <f t="shared" si="25"/>
        <v>1.0274725274725274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888.9</v>
      </c>
      <c r="O83" s="35">
        <v>232.9</v>
      </c>
      <c r="P83" s="4">
        <f t="shared" si="26"/>
        <v>0.26200922488468897</v>
      </c>
      <c r="Q83" s="11">
        <v>20</v>
      </c>
      <c r="R83" s="35">
        <v>268</v>
      </c>
      <c r="S83" s="35">
        <v>320.2</v>
      </c>
      <c r="T83" s="4">
        <f t="shared" si="27"/>
        <v>1.1947761194029851</v>
      </c>
      <c r="U83" s="11">
        <v>20</v>
      </c>
      <c r="V83" s="35">
        <v>90.8</v>
      </c>
      <c r="W83" s="35">
        <v>106.3</v>
      </c>
      <c r="X83" s="4">
        <f t="shared" si="28"/>
        <v>1.170704845814978</v>
      </c>
      <c r="Y83" s="11">
        <v>30</v>
      </c>
      <c r="Z83" s="11" t="s">
        <v>385</v>
      </c>
      <c r="AA83" s="11" t="s">
        <v>385</v>
      </c>
      <c r="AB83" s="11" t="s">
        <v>385</v>
      </c>
      <c r="AC83" s="11" t="s">
        <v>385</v>
      </c>
      <c r="AD83" s="11">
        <v>1920</v>
      </c>
      <c r="AE83" s="11">
        <v>1929</v>
      </c>
      <c r="AF83" s="4">
        <f t="shared" si="29"/>
        <v>1.0046875</v>
      </c>
      <c r="AG83" s="11">
        <v>20</v>
      </c>
      <c r="AH83" s="5" t="s">
        <v>362</v>
      </c>
      <c r="AI83" s="5" t="s">
        <v>362</v>
      </c>
      <c r="AJ83" s="5" t="s">
        <v>362</v>
      </c>
      <c r="AK83" s="5" t="s">
        <v>362</v>
      </c>
      <c r="AL83" s="5" t="s">
        <v>362</v>
      </c>
      <c r="AM83" s="5" t="s">
        <v>362</v>
      </c>
      <c r="AN83" s="5" t="s">
        <v>362</v>
      </c>
      <c r="AO83" s="5" t="s">
        <v>362</v>
      </c>
      <c r="AP83" s="5" t="s">
        <v>362</v>
      </c>
      <c r="AQ83" s="5" t="s">
        <v>362</v>
      </c>
      <c r="AR83" s="5" t="s">
        <v>362</v>
      </c>
      <c r="AS83" s="5" t="s">
        <v>362</v>
      </c>
      <c r="AT83" s="44">
        <f t="shared" si="34"/>
        <v>0.94625327534928094</v>
      </c>
      <c r="AU83" s="45">
        <v>2718</v>
      </c>
      <c r="AV83" s="35">
        <f t="shared" si="35"/>
        <v>2223.818181818182</v>
      </c>
      <c r="AW83" s="35">
        <f t="shared" si="30"/>
        <v>2104.3000000000002</v>
      </c>
      <c r="AX83" s="35">
        <f t="shared" si="36"/>
        <v>-119.5181818181818</v>
      </c>
      <c r="AY83" s="35">
        <v>261</v>
      </c>
      <c r="AZ83" s="35">
        <v>217.6</v>
      </c>
      <c r="BA83" s="35">
        <v>240.9</v>
      </c>
      <c r="BB83" s="35">
        <v>247.6</v>
      </c>
      <c r="BC83" s="35">
        <v>256.2</v>
      </c>
      <c r="BD83" s="35"/>
      <c r="BE83" s="35">
        <v>278.2</v>
      </c>
      <c r="BF83" s="35">
        <v>227.4</v>
      </c>
      <c r="BG83" s="35">
        <v>231.7</v>
      </c>
      <c r="BH83" s="35">
        <v>7.5</v>
      </c>
      <c r="BI83" s="35">
        <f t="shared" si="31"/>
        <v>136.19999999999999</v>
      </c>
      <c r="BJ83" s="35"/>
      <c r="BK83" s="35">
        <f t="shared" si="37"/>
        <v>136.19999999999999</v>
      </c>
      <c r="BL83" s="35">
        <v>0</v>
      </c>
      <c r="BM83" s="35">
        <f t="shared" si="32"/>
        <v>136.19999999999999</v>
      </c>
      <c r="BN83" s="35"/>
      <c r="BO83" s="35">
        <f t="shared" si="33"/>
        <v>136.19999999999999</v>
      </c>
      <c r="BP83" s="1"/>
      <c r="BQ83" s="79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10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10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10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10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10"/>
      <c r="HL83" s="9"/>
      <c r="HM83" s="9"/>
    </row>
    <row r="84" spans="1:221" s="2" customFormat="1" ht="17.149999999999999" customHeight="1">
      <c r="A84" s="14" t="s">
        <v>83</v>
      </c>
      <c r="B84" s="35">
        <v>5716</v>
      </c>
      <c r="C84" s="35">
        <v>6390.1</v>
      </c>
      <c r="D84" s="4">
        <f t="shared" si="25"/>
        <v>1.117932120363891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2131.1</v>
      </c>
      <c r="O84" s="35">
        <v>1960.1</v>
      </c>
      <c r="P84" s="4">
        <f t="shared" si="26"/>
        <v>0.91975974848669706</v>
      </c>
      <c r="Q84" s="11">
        <v>20</v>
      </c>
      <c r="R84" s="35">
        <v>1197</v>
      </c>
      <c r="S84" s="35">
        <v>1405.6</v>
      </c>
      <c r="T84" s="4">
        <f t="shared" si="27"/>
        <v>1.1742690058479532</v>
      </c>
      <c r="U84" s="11">
        <v>25</v>
      </c>
      <c r="V84" s="35">
        <v>69.099999999999994</v>
      </c>
      <c r="W84" s="35">
        <v>82.2</v>
      </c>
      <c r="X84" s="4">
        <f t="shared" si="28"/>
        <v>1.1895803183791607</v>
      </c>
      <c r="Y84" s="11">
        <v>25</v>
      </c>
      <c r="Z84" s="11" t="s">
        <v>385</v>
      </c>
      <c r="AA84" s="11" t="s">
        <v>385</v>
      </c>
      <c r="AB84" s="11" t="s">
        <v>385</v>
      </c>
      <c r="AC84" s="11" t="s">
        <v>385</v>
      </c>
      <c r="AD84" s="11">
        <v>1446</v>
      </c>
      <c r="AE84" s="11">
        <v>1449</v>
      </c>
      <c r="AF84" s="4">
        <f t="shared" si="29"/>
        <v>1.0020746887966805</v>
      </c>
      <c r="AG84" s="11">
        <v>20</v>
      </c>
      <c r="AH84" s="5" t="s">
        <v>362</v>
      </c>
      <c r="AI84" s="5" t="s">
        <v>362</v>
      </c>
      <c r="AJ84" s="5" t="s">
        <v>362</v>
      </c>
      <c r="AK84" s="5" t="s">
        <v>362</v>
      </c>
      <c r="AL84" s="5" t="s">
        <v>362</v>
      </c>
      <c r="AM84" s="5" t="s">
        <v>362</v>
      </c>
      <c r="AN84" s="5" t="s">
        <v>362</v>
      </c>
      <c r="AO84" s="5" t="s">
        <v>362</v>
      </c>
      <c r="AP84" s="5" t="s">
        <v>362</v>
      </c>
      <c r="AQ84" s="5" t="s">
        <v>362</v>
      </c>
      <c r="AR84" s="5" t="s">
        <v>362</v>
      </c>
      <c r="AS84" s="5" t="s">
        <v>362</v>
      </c>
      <c r="AT84" s="44">
        <f t="shared" si="34"/>
        <v>1.087122430549843</v>
      </c>
      <c r="AU84" s="45">
        <v>2749</v>
      </c>
      <c r="AV84" s="35">
        <f t="shared" si="35"/>
        <v>2249.181818181818</v>
      </c>
      <c r="AW84" s="35">
        <f t="shared" si="30"/>
        <v>2445.1</v>
      </c>
      <c r="AX84" s="35">
        <f t="shared" si="36"/>
        <v>195.91818181818189</v>
      </c>
      <c r="AY84" s="35">
        <v>294.39999999999998</v>
      </c>
      <c r="AZ84" s="35">
        <v>231.4</v>
      </c>
      <c r="BA84" s="35">
        <v>203.6</v>
      </c>
      <c r="BB84" s="35">
        <v>236.4</v>
      </c>
      <c r="BC84" s="35">
        <v>246.2</v>
      </c>
      <c r="BD84" s="35"/>
      <c r="BE84" s="35">
        <v>262.2</v>
      </c>
      <c r="BF84" s="35">
        <v>287.5</v>
      </c>
      <c r="BG84" s="35">
        <v>298.10000000000002</v>
      </c>
      <c r="BH84" s="35">
        <v>100.4</v>
      </c>
      <c r="BI84" s="35">
        <f t="shared" si="31"/>
        <v>284.89999999999998</v>
      </c>
      <c r="BJ84" s="35"/>
      <c r="BK84" s="35">
        <f t="shared" si="37"/>
        <v>284.89999999999998</v>
      </c>
      <c r="BL84" s="35">
        <v>0</v>
      </c>
      <c r="BM84" s="35">
        <f t="shared" si="32"/>
        <v>284.89999999999998</v>
      </c>
      <c r="BN84" s="35"/>
      <c r="BO84" s="35">
        <f t="shared" si="33"/>
        <v>284.89999999999998</v>
      </c>
      <c r="BP84" s="1"/>
      <c r="BQ84" s="79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10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10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10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10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10"/>
      <c r="HL84" s="9"/>
      <c r="HM84" s="9"/>
    </row>
    <row r="85" spans="1:221" s="2" customFormat="1" ht="17.149999999999999" customHeight="1">
      <c r="A85" s="14" t="s">
        <v>84</v>
      </c>
      <c r="B85" s="35">
        <v>397</v>
      </c>
      <c r="C85" s="35">
        <v>414</v>
      </c>
      <c r="D85" s="4">
        <f t="shared" si="25"/>
        <v>1.0428211586901763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1039.9000000000001</v>
      </c>
      <c r="O85" s="35">
        <v>513.1</v>
      </c>
      <c r="P85" s="4">
        <f t="shared" si="26"/>
        <v>0.49341282815655352</v>
      </c>
      <c r="Q85" s="11">
        <v>20</v>
      </c>
      <c r="R85" s="35">
        <v>247</v>
      </c>
      <c r="S85" s="35">
        <v>294.5</v>
      </c>
      <c r="T85" s="4">
        <f t="shared" si="27"/>
        <v>1.1923076923076923</v>
      </c>
      <c r="U85" s="11">
        <v>20</v>
      </c>
      <c r="V85" s="35">
        <v>62.8</v>
      </c>
      <c r="W85" s="35">
        <v>74.7</v>
      </c>
      <c r="X85" s="4">
        <f t="shared" si="28"/>
        <v>1.1894904458598727</v>
      </c>
      <c r="Y85" s="11">
        <v>30</v>
      </c>
      <c r="Z85" s="11" t="s">
        <v>385</v>
      </c>
      <c r="AA85" s="11" t="s">
        <v>385</v>
      </c>
      <c r="AB85" s="11" t="s">
        <v>385</v>
      </c>
      <c r="AC85" s="11" t="s">
        <v>385</v>
      </c>
      <c r="AD85" s="11">
        <v>700</v>
      </c>
      <c r="AE85" s="11">
        <v>754</v>
      </c>
      <c r="AF85" s="4">
        <f t="shared" si="29"/>
        <v>1.0771428571428572</v>
      </c>
      <c r="AG85" s="11">
        <v>20</v>
      </c>
      <c r="AH85" s="5" t="s">
        <v>362</v>
      </c>
      <c r="AI85" s="5" t="s">
        <v>362</v>
      </c>
      <c r="AJ85" s="5" t="s">
        <v>362</v>
      </c>
      <c r="AK85" s="5" t="s">
        <v>362</v>
      </c>
      <c r="AL85" s="5" t="s">
        <v>362</v>
      </c>
      <c r="AM85" s="5" t="s">
        <v>362</v>
      </c>
      <c r="AN85" s="5" t="s">
        <v>362</v>
      </c>
      <c r="AO85" s="5" t="s">
        <v>362</v>
      </c>
      <c r="AP85" s="5" t="s">
        <v>362</v>
      </c>
      <c r="AQ85" s="5" t="s">
        <v>362</v>
      </c>
      <c r="AR85" s="5" t="s">
        <v>362</v>
      </c>
      <c r="AS85" s="5" t="s">
        <v>362</v>
      </c>
      <c r="AT85" s="44">
        <f t="shared" si="34"/>
        <v>1.0137019251484001</v>
      </c>
      <c r="AU85" s="45">
        <v>1944</v>
      </c>
      <c r="AV85" s="35">
        <f t="shared" si="35"/>
        <v>1590.5454545454545</v>
      </c>
      <c r="AW85" s="35">
        <f t="shared" si="30"/>
        <v>1612.3</v>
      </c>
      <c r="AX85" s="35">
        <f t="shared" si="36"/>
        <v>21.75454545454545</v>
      </c>
      <c r="AY85" s="35">
        <v>179.6</v>
      </c>
      <c r="AZ85" s="35">
        <v>196.4</v>
      </c>
      <c r="BA85" s="35">
        <v>44.4</v>
      </c>
      <c r="BB85" s="35">
        <v>116.10000000000001</v>
      </c>
      <c r="BC85" s="35">
        <v>188.5</v>
      </c>
      <c r="BD85" s="35"/>
      <c r="BE85" s="35">
        <v>217.3</v>
      </c>
      <c r="BF85" s="35">
        <v>187.70000000000002</v>
      </c>
      <c r="BG85" s="35">
        <v>160.30000000000001</v>
      </c>
      <c r="BH85" s="35">
        <v>153.69999999999999</v>
      </c>
      <c r="BI85" s="35">
        <f t="shared" si="31"/>
        <v>168.3</v>
      </c>
      <c r="BJ85" s="35"/>
      <c r="BK85" s="35">
        <f t="shared" si="37"/>
        <v>168.3</v>
      </c>
      <c r="BL85" s="35">
        <v>0</v>
      </c>
      <c r="BM85" s="35">
        <f t="shared" si="32"/>
        <v>168.3</v>
      </c>
      <c r="BN85" s="35"/>
      <c r="BO85" s="35">
        <f t="shared" si="33"/>
        <v>168.3</v>
      </c>
      <c r="BP85" s="1"/>
      <c r="BQ85" s="79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10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10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10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10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10"/>
      <c r="HL85" s="9"/>
      <c r="HM85" s="9"/>
    </row>
    <row r="86" spans="1:221" s="2" customFormat="1" ht="17.149999999999999" customHeight="1">
      <c r="A86" s="14" t="s">
        <v>85</v>
      </c>
      <c r="B86" s="35">
        <v>368</v>
      </c>
      <c r="C86" s="35">
        <v>377</v>
      </c>
      <c r="D86" s="4">
        <f t="shared" si="25"/>
        <v>1.0244565217391304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1649.6</v>
      </c>
      <c r="O86" s="35">
        <v>2875.9</v>
      </c>
      <c r="P86" s="4">
        <f t="shared" si="26"/>
        <v>1.2543392337536372</v>
      </c>
      <c r="Q86" s="11">
        <v>20</v>
      </c>
      <c r="R86" s="35">
        <v>1229</v>
      </c>
      <c r="S86" s="35">
        <v>1411.3</v>
      </c>
      <c r="T86" s="4">
        <f t="shared" si="27"/>
        <v>1.1483319772172498</v>
      </c>
      <c r="U86" s="11">
        <v>30</v>
      </c>
      <c r="V86" s="35">
        <v>66</v>
      </c>
      <c r="W86" s="35">
        <v>77.400000000000006</v>
      </c>
      <c r="X86" s="4">
        <f t="shared" si="28"/>
        <v>1.1727272727272728</v>
      </c>
      <c r="Y86" s="11">
        <v>20</v>
      </c>
      <c r="Z86" s="11" t="s">
        <v>385</v>
      </c>
      <c r="AA86" s="11" t="s">
        <v>385</v>
      </c>
      <c r="AB86" s="11" t="s">
        <v>385</v>
      </c>
      <c r="AC86" s="11" t="s">
        <v>385</v>
      </c>
      <c r="AD86" s="11">
        <v>1398</v>
      </c>
      <c r="AE86" s="11">
        <v>1395</v>
      </c>
      <c r="AF86" s="4">
        <f t="shared" si="29"/>
        <v>0.99785407725321884</v>
      </c>
      <c r="AG86" s="11">
        <v>20</v>
      </c>
      <c r="AH86" s="5" t="s">
        <v>362</v>
      </c>
      <c r="AI86" s="5" t="s">
        <v>362</v>
      </c>
      <c r="AJ86" s="5" t="s">
        <v>362</v>
      </c>
      <c r="AK86" s="5" t="s">
        <v>362</v>
      </c>
      <c r="AL86" s="5" t="s">
        <v>362</v>
      </c>
      <c r="AM86" s="5" t="s">
        <v>362</v>
      </c>
      <c r="AN86" s="5" t="s">
        <v>362</v>
      </c>
      <c r="AO86" s="5" t="s">
        <v>362</v>
      </c>
      <c r="AP86" s="5" t="s">
        <v>362</v>
      </c>
      <c r="AQ86" s="5" t="s">
        <v>362</v>
      </c>
      <c r="AR86" s="5" t="s">
        <v>362</v>
      </c>
      <c r="AS86" s="5" t="s">
        <v>362</v>
      </c>
      <c r="AT86" s="44">
        <f t="shared" si="34"/>
        <v>1.1319293620859137</v>
      </c>
      <c r="AU86" s="45">
        <v>1465</v>
      </c>
      <c r="AV86" s="35">
        <f t="shared" si="35"/>
        <v>1198.6363636363637</v>
      </c>
      <c r="AW86" s="35">
        <f t="shared" si="30"/>
        <v>1356.8</v>
      </c>
      <c r="AX86" s="35">
        <f t="shared" si="36"/>
        <v>158.16363636363621</v>
      </c>
      <c r="AY86" s="35">
        <v>137</v>
      </c>
      <c r="AZ86" s="35">
        <v>136.5</v>
      </c>
      <c r="BA86" s="35">
        <v>97.9</v>
      </c>
      <c r="BB86" s="35">
        <v>106.6</v>
      </c>
      <c r="BC86" s="35">
        <v>135.19999999999999</v>
      </c>
      <c r="BD86" s="35"/>
      <c r="BE86" s="35">
        <v>188.7</v>
      </c>
      <c r="BF86" s="35">
        <v>112.2</v>
      </c>
      <c r="BG86" s="35">
        <v>124.9</v>
      </c>
      <c r="BH86" s="35">
        <v>119.6</v>
      </c>
      <c r="BI86" s="35">
        <f t="shared" si="31"/>
        <v>198.2</v>
      </c>
      <c r="BJ86" s="35"/>
      <c r="BK86" s="35">
        <f t="shared" si="37"/>
        <v>198.2</v>
      </c>
      <c r="BL86" s="35">
        <v>0</v>
      </c>
      <c r="BM86" s="35">
        <f t="shared" si="32"/>
        <v>198.2</v>
      </c>
      <c r="BN86" s="35"/>
      <c r="BO86" s="35">
        <f t="shared" si="33"/>
        <v>198.2</v>
      </c>
      <c r="BP86" s="1"/>
      <c r="BQ86" s="79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10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10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10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10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10"/>
      <c r="HL86" s="9"/>
      <c r="HM86" s="9"/>
    </row>
    <row r="87" spans="1:221" s="2" customFormat="1" ht="17.149999999999999" customHeight="1">
      <c r="A87" s="14" t="s">
        <v>86</v>
      </c>
      <c r="B87" s="35">
        <v>191</v>
      </c>
      <c r="C87" s="35">
        <v>202</v>
      </c>
      <c r="D87" s="4">
        <f t="shared" si="25"/>
        <v>1.0575916230366491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764.5</v>
      </c>
      <c r="O87" s="35">
        <v>355</v>
      </c>
      <c r="P87" s="4">
        <f t="shared" si="26"/>
        <v>0.46435578809679529</v>
      </c>
      <c r="Q87" s="11">
        <v>20</v>
      </c>
      <c r="R87" s="35">
        <v>133</v>
      </c>
      <c r="S87" s="35">
        <v>159.19999999999999</v>
      </c>
      <c r="T87" s="4">
        <f t="shared" si="27"/>
        <v>1.1969924812030075</v>
      </c>
      <c r="U87" s="11">
        <v>25</v>
      </c>
      <c r="V87" s="35">
        <v>25</v>
      </c>
      <c r="W87" s="35">
        <v>29.9</v>
      </c>
      <c r="X87" s="4">
        <f t="shared" si="28"/>
        <v>1.196</v>
      </c>
      <c r="Y87" s="11">
        <v>25</v>
      </c>
      <c r="Z87" s="11" t="s">
        <v>385</v>
      </c>
      <c r="AA87" s="11" t="s">
        <v>385</v>
      </c>
      <c r="AB87" s="11" t="s">
        <v>385</v>
      </c>
      <c r="AC87" s="11" t="s">
        <v>385</v>
      </c>
      <c r="AD87" s="11">
        <v>382</v>
      </c>
      <c r="AE87" s="11">
        <v>358</v>
      </c>
      <c r="AF87" s="4">
        <f t="shared" si="29"/>
        <v>0.93717277486910999</v>
      </c>
      <c r="AG87" s="11">
        <v>20</v>
      </c>
      <c r="AH87" s="5" t="s">
        <v>362</v>
      </c>
      <c r="AI87" s="5" t="s">
        <v>362</v>
      </c>
      <c r="AJ87" s="5" t="s">
        <v>362</v>
      </c>
      <c r="AK87" s="5" t="s">
        <v>362</v>
      </c>
      <c r="AL87" s="5" t="s">
        <v>362</v>
      </c>
      <c r="AM87" s="5" t="s">
        <v>362</v>
      </c>
      <c r="AN87" s="5" t="s">
        <v>362</v>
      </c>
      <c r="AO87" s="5" t="s">
        <v>362</v>
      </c>
      <c r="AP87" s="5" t="s">
        <v>362</v>
      </c>
      <c r="AQ87" s="5" t="s">
        <v>362</v>
      </c>
      <c r="AR87" s="5" t="s">
        <v>362</v>
      </c>
      <c r="AS87" s="5" t="s">
        <v>362</v>
      </c>
      <c r="AT87" s="44">
        <f t="shared" si="34"/>
        <v>0.98431299519759785</v>
      </c>
      <c r="AU87" s="45">
        <v>1667</v>
      </c>
      <c r="AV87" s="35">
        <f t="shared" si="35"/>
        <v>1363.9090909090908</v>
      </c>
      <c r="AW87" s="35">
        <f t="shared" si="30"/>
        <v>1342.5</v>
      </c>
      <c r="AX87" s="35">
        <f t="shared" si="36"/>
        <v>-21.409090909090764</v>
      </c>
      <c r="AY87" s="35">
        <v>128.19999999999999</v>
      </c>
      <c r="AZ87" s="35">
        <v>151.5</v>
      </c>
      <c r="BA87" s="35">
        <v>125.1</v>
      </c>
      <c r="BB87" s="35">
        <v>183.3</v>
      </c>
      <c r="BC87" s="35">
        <v>157.6</v>
      </c>
      <c r="BD87" s="35"/>
      <c r="BE87" s="35">
        <v>171.8</v>
      </c>
      <c r="BF87" s="35">
        <v>138</v>
      </c>
      <c r="BG87" s="35">
        <v>140.80000000000001</v>
      </c>
      <c r="BH87" s="35">
        <v>76.099999999999994</v>
      </c>
      <c r="BI87" s="35">
        <f t="shared" si="31"/>
        <v>70.099999999999994</v>
      </c>
      <c r="BJ87" s="35"/>
      <c r="BK87" s="35">
        <f t="shared" si="37"/>
        <v>70.099999999999994</v>
      </c>
      <c r="BL87" s="35">
        <v>0</v>
      </c>
      <c r="BM87" s="35">
        <f t="shared" si="32"/>
        <v>70.099999999999994</v>
      </c>
      <c r="BN87" s="35"/>
      <c r="BO87" s="35">
        <f t="shared" si="33"/>
        <v>70.099999999999994</v>
      </c>
      <c r="BP87" s="1"/>
      <c r="BQ87" s="79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10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10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10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10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10"/>
      <c r="HL87" s="9"/>
      <c r="HM87" s="9"/>
    </row>
    <row r="88" spans="1:221" s="2" customFormat="1" ht="17.149999999999999" customHeight="1">
      <c r="A88" s="14" t="s">
        <v>87</v>
      </c>
      <c r="B88" s="35">
        <v>332</v>
      </c>
      <c r="C88" s="35">
        <v>341</v>
      </c>
      <c r="D88" s="4">
        <f t="shared" si="25"/>
        <v>1.0271084337349397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1183.9000000000001</v>
      </c>
      <c r="O88" s="35">
        <v>192.4</v>
      </c>
      <c r="P88" s="4">
        <f t="shared" si="26"/>
        <v>0.16251372582143761</v>
      </c>
      <c r="Q88" s="11">
        <v>20</v>
      </c>
      <c r="R88" s="35">
        <v>251.5</v>
      </c>
      <c r="S88" s="35">
        <v>297.3</v>
      </c>
      <c r="T88" s="4">
        <f t="shared" si="27"/>
        <v>1.1821073558648112</v>
      </c>
      <c r="U88" s="11">
        <v>25</v>
      </c>
      <c r="V88" s="35">
        <v>39.200000000000003</v>
      </c>
      <c r="W88" s="35">
        <v>46.2</v>
      </c>
      <c r="X88" s="4">
        <f t="shared" si="28"/>
        <v>1.1785714285714286</v>
      </c>
      <c r="Y88" s="11">
        <v>25</v>
      </c>
      <c r="Z88" s="11" t="s">
        <v>385</v>
      </c>
      <c r="AA88" s="11" t="s">
        <v>385</v>
      </c>
      <c r="AB88" s="11" t="s">
        <v>385</v>
      </c>
      <c r="AC88" s="11" t="s">
        <v>385</v>
      </c>
      <c r="AD88" s="11">
        <v>899</v>
      </c>
      <c r="AE88" s="11">
        <v>859</v>
      </c>
      <c r="AF88" s="4">
        <f t="shared" si="29"/>
        <v>0.95550611790878759</v>
      </c>
      <c r="AG88" s="11">
        <v>20</v>
      </c>
      <c r="AH88" s="5" t="s">
        <v>362</v>
      </c>
      <c r="AI88" s="5" t="s">
        <v>362</v>
      </c>
      <c r="AJ88" s="5" t="s">
        <v>362</v>
      </c>
      <c r="AK88" s="5" t="s">
        <v>362</v>
      </c>
      <c r="AL88" s="5" t="s">
        <v>362</v>
      </c>
      <c r="AM88" s="5" t="s">
        <v>362</v>
      </c>
      <c r="AN88" s="5" t="s">
        <v>362</v>
      </c>
      <c r="AO88" s="5" t="s">
        <v>362</v>
      </c>
      <c r="AP88" s="5" t="s">
        <v>362</v>
      </c>
      <c r="AQ88" s="5" t="s">
        <v>362</v>
      </c>
      <c r="AR88" s="5" t="s">
        <v>362</v>
      </c>
      <c r="AS88" s="5" t="s">
        <v>362</v>
      </c>
      <c r="AT88" s="44">
        <f t="shared" si="34"/>
        <v>0.91648450822859895</v>
      </c>
      <c r="AU88" s="45">
        <v>1467</v>
      </c>
      <c r="AV88" s="35">
        <f t="shared" si="35"/>
        <v>1200.2727272727275</v>
      </c>
      <c r="AW88" s="35">
        <f t="shared" si="30"/>
        <v>1100</v>
      </c>
      <c r="AX88" s="35">
        <f t="shared" si="36"/>
        <v>-100.27272727272748</v>
      </c>
      <c r="AY88" s="35">
        <v>144</v>
      </c>
      <c r="AZ88" s="35">
        <v>136.9</v>
      </c>
      <c r="BA88" s="35">
        <v>46.8</v>
      </c>
      <c r="BB88" s="35">
        <v>130.30000000000001</v>
      </c>
      <c r="BC88" s="35">
        <v>127.8</v>
      </c>
      <c r="BD88" s="35"/>
      <c r="BE88" s="35">
        <v>137.6</v>
      </c>
      <c r="BF88" s="35">
        <v>114.60000000000001</v>
      </c>
      <c r="BG88" s="35">
        <v>116.6</v>
      </c>
      <c r="BH88" s="35">
        <v>42.8</v>
      </c>
      <c r="BI88" s="35">
        <f t="shared" si="31"/>
        <v>102.6</v>
      </c>
      <c r="BJ88" s="35"/>
      <c r="BK88" s="35">
        <f t="shared" si="37"/>
        <v>102.6</v>
      </c>
      <c r="BL88" s="35">
        <v>0</v>
      </c>
      <c r="BM88" s="35">
        <f t="shared" si="32"/>
        <v>102.6</v>
      </c>
      <c r="BN88" s="35"/>
      <c r="BO88" s="35">
        <f t="shared" si="33"/>
        <v>102.6</v>
      </c>
      <c r="BP88" s="1"/>
      <c r="BQ88" s="79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10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10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10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10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10"/>
      <c r="HL88" s="9"/>
      <c r="HM88" s="9"/>
    </row>
    <row r="89" spans="1:221" s="2" customFormat="1" ht="17.149999999999999" customHeight="1">
      <c r="A89" s="14" t="s">
        <v>88</v>
      </c>
      <c r="B89" s="35">
        <v>3703</v>
      </c>
      <c r="C89" s="35">
        <v>3737</v>
      </c>
      <c r="D89" s="4">
        <f t="shared" si="25"/>
        <v>1.009181744531461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1747.4</v>
      </c>
      <c r="O89" s="35">
        <v>1047.9000000000001</v>
      </c>
      <c r="P89" s="4">
        <f t="shared" si="26"/>
        <v>0.59969096944031131</v>
      </c>
      <c r="Q89" s="11">
        <v>20</v>
      </c>
      <c r="R89" s="35">
        <v>301.2</v>
      </c>
      <c r="S89" s="35">
        <v>358.2</v>
      </c>
      <c r="T89" s="4">
        <f t="shared" si="27"/>
        <v>1.1892430278884463</v>
      </c>
      <c r="U89" s="11">
        <v>30</v>
      </c>
      <c r="V89" s="35">
        <v>33.4</v>
      </c>
      <c r="W89" s="35">
        <v>39.799999999999997</v>
      </c>
      <c r="X89" s="4">
        <f t="shared" si="28"/>
        <v>1.1916167664670658</v>
      </c>
      <c r="Y89" s="11">
        <v>20</v>
      </c>
      <c r="Z89" s="11" t="s">
        <v>385</v>
      </c>
      <c r="AA89" s="11" t="s">
        <v>385</v>
      </c>
      <c r="AB89" s="11" t="s">
        <v>385</v>
      </c>
      <c r="AC89" s="11" t="s">
        <v>385</v>
      </c>
      <c r="AD89" s="11">
        <v>889</v>
      </c>
      <c r="AE89" s="11">
        <v>853</v>
      </c>
      <c r="AF89" s="4">
        <f t="shared" si="29"/>
        <v>0.95950506186726658</v>
      </c>
      <c r="AG89" s="11">
        <v>20</v>
      </c>
      <c r="AH89" s="5" t="s">
        <v>362</v>
      </c>
      <c r="AI89" s="5" t="s">
        <v>362</v>
      </c>
      <c r="AJ89" s="5" t="s">
        <v>362</v>
      </c>
      <c r="AK89" s="5" t="s">
        <v>362</v>
      </c>
      <c r="AL89" s="5" t="s">
        <v>362</v>
      </c>
      <c r="AM89" s="5" t="s">
        <v>362</v>
      </c>
      <c r="AN89" s="5" t="s">
        <v>362</v>
      </c>
      <c r="AO89" s="5" t="s">
        <v>362</v>
      </c>
      <c r="AP89" s="5" t="s">
        <v>362</v>
      </c>
      <c r="AQ89" s="5" t="s">
        <v>362</v>
      </c>
      <c r="AR89" s="5" t="s">
        <v>362</v>
      </c>
      <c r="AS89" s="5" t="s">
        <v>362</v>
      </c>
      <c r="AT89" s="44">
        <f t="shared" si="34"/>
        <v>1.0078536423746087</v>
      </c>
      <c r="AU89" s="45">
        <v>1901</v>
      </c>
      <c r="AV89" s="35">
        <f t="shared" si="35"/>
        <v>1555.3636363636363</v>
      </c>
      <c r="AW89" s="35">
        <f t="shared" si="30"/>
        <v>1567.6</v>
      </c>
      <c r="AX89" s="35">
        <f t="shared" si="36"/>
        <v>12.236363636363649</v>
      </c>
      <c r="AY89" s="35">
        <v>186.7</v>
      </c>
      <c r="AZ89" s="35">
        <v>155.1</v>
      </c>
      <c r="BA89" s="35">
        <v>149.80000000000001</v>
      </c>
      <c r="BB89" s="35">
        <v>167.3</v>
      </c>
      <c r="BC89" s="35">
        <v>163.1</v>
      </c>
      <c r="BD89" s="35"/>
      <c r="BE89" s="35">
        <v>148.69999999999999</v>
      </c>
      <c r="BF89" s="35">
        <v>173.6</v>
      </c>
      <c r="BG89" s="35">
        <v>162</v>
      </c>
      <c r="BH89" s="35">
        <v>125.2</v>
      </c>
      <c r="BI89" s="35">
        <f t="shared" si="31"/>
        <v>136.1</v>
      </c>
      <c r="BJ89" s="35"/>
      <c r="BK89" s="35">
        <f t="shared" si="37"/>
        <v>136.1</v>
      </c>
      <c r="BL89" s="35">
        <v>0</v>
      </c>
      <c r="BM89" s="35">
        <f t="shared" si="32"/>
        <v>136.1</v>
      </c>
      <c r="BN89" s="35"/>
      <c r="BO89" s="35">
        <f t="shared" si="33"/>
        <v>136.1</v>
      </c>
      <c r="BP89" s="1"/>
      <c r="BQ89" s="79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10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10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10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10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10"/>
      <c r="HL89" s="9"/>
      <c r="HM89" s="9"/>
    </row>
    <row r="90" spans="1:221" s="2" customFormat="1" ht="17.149999999999999" customHeight="1">
      <c r="A90" s="18" t="s">
        <v>89</v>
      </c>
      <c r="B90" s="6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35"/>
      <c r="BP90" s="1"/>
      <c r="BQ90" s="79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10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10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10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10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10"/>
      <c r="HL90" s="9"/>
      <c r="HM90" s="9"/>
    </row>
    <row r="91" spans="1:221" s="2" customFormat="1" ht="17.149999999999999" customHeight="1">
      <c r="A91" s="14" t="s">
        <v>90</v>
      </c>
      <c r="B91" s="35">
        <v>0</v>
      </c>
      <c r="C91" s="35">
        <v>0</v>
      </c>
      <c r="D91" s="4">
        <f t="shared" si="25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250.6</v>
      </c>
      <c r="O91" s="35">
        <v>92.7</v>
      </c>
      <c r="P91" s="4">
        <f t="shared" si="26"/>
        <v>0.36991221069433361</v>
      </c>
      <c r="Q91" s="11">
        <v>20</v>
      </c>
      <c r="R91" s="35">
        <v>52.5</v>
      </c>
      <c r="S91" s="35">
        <v>60.4</v>
      </c>
      <c r="T91" s="4">
        <f t="shared" si="27"/>
        <v>1.1504761904761904</v>
      </c>
      <c r="U91" s="11">
        <v>20</v>
      </c>
      <c r="V91" s="35">
        <v>3.6</v>
      </c>
      <c r="W91" s="35">
        <v>4.0999999999999996</v>
      </c>
      <c r="X91" s="4">
        <f t="shared" si="28"/>
        <v>1.1388888888888888</v>
      </c>
      <c r="Y91" s="11">
        <v>30</v>
      </c>
      <c r="Z91" s="11" t="s">
        <v>385</v>
      </c>
      <c r="AA91" s="11" t="s">
        <v>385</v>
      </c>
      <c r="AB91" s="11" t="s">
        <v>385</v>
      </c>
      <c r="AC91" s="11" t="s">
        <v>385</v>
      </c>
      <c r="AD91" s="11">
        <v>41</v>
      </c>
      <c r="AE91" s="11">
        <v>41</v>
      </c>
      <c r="AF91" s="4">
        <f t="shared" si="29"/>
        <v>1</v>
      </c>
      <c r="AG91" s="11">
        <v>20</v>
      </c>
      <c r="AH91" s="5" t="s">
        <v>362</v>
      </c>
      <c r="AI91" s="5" t="s">
        <v>362</v>
      </c>
      <c r="AJ91" s="5" t="s">
        <v>362</v>
      </c>
      <c r="AK91" s="5" t="s">
        <v>362</v>
      </c>
      <c r="AL91" s="5" t="s">
        <v>362</v>
      </c>
      <c r="AM91" s="5" t="s">
        <v>362</v>
      </c>
      <c r="AN91" s="5" t="s">
        <v>362</v>
      </c>
      <c r="AO91" s="5" t="s">
        <v>362</v>
      </c>
      <c r="AP91" s="5" t="s">
        <v>362</v>
      </c>
      <c r="AQ91" s="5" t="s">
        <v>362</v>
      </c>
      <c r="AR91" s="5" t="s">
        <v>362</v>
      </c>
      <c r="AS91" s="5" t="s">
        <v>362</v>
      </c>
      <c r="AT91" s="44">
        <f t="shared" si="34"/>
        <v>0.93971594100085709</v>
      </c>
      <c r="AU91" s="45">
        <v>543</v>
      </c>
      <c r="AV91" s="35">
        <f t="shared" si="35"/>
        <v>444.27272727272731</v>
      </c>
      <c r="AW91" s="35">
        <f t="shared" si="30"/>
        <v>417.5</v>
      </c>
      <c r="AX91" s="35">
        <f t="shared" si="36"/>
        <v>-26.772727272727309</v>
      </c>
      <c r="AY91" s="35">
        <v>50.4</v>
      </c>
      <c r="AZ91" s="35">
        <v>44.3</v>
      </c>
      <c r="BA91" s="35">
        <v>44.5</v>
      </c>
      <c r="BB91" s="35">
        <v>46</v>
      </c>
      <c r="BC91" s="35">
        <v>46.1</v>
      </c>
      <c r="BD91" s="35"/>
      <c r="BE91" s="35">
        <v>52.3</v>
      </c>
      <c r="BF91" s="35">
        <v>45.5</v>
      </c>
      <c r="BG91" s="35">
        <v>47.1</v>
      </c>
      <c r="BH91" s="35"/>
      <c r="BI91" s="35">
        <f t="shared" si="31"/>
        <v>41.3</v>
      </c>
      <c r="BJ91" s="35"/>
      <c r="BK91" s="35">
        <f t="shared" si="37"/>
        <v>41.3</v>
      </c>
      <c r="BL91" s="35">
        <v>0</v>
      </c>
      <c r="BM91" s="35">
        <f t="shared" si="32"/>
        <v>41.3</v>
      </c>
      <c r="BN91" s="35"/>
      <c r="BO91" s="35">
        <f t="shared" si="33"/>
        <v>41.3</v>
      </c>
      <c r="BP91" s="1"/>
      <c r="BQ91" s="79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10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10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10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10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10"/>
      <c r="HL91" s="9"/>
      <c r="HM91" s="9"/>
    </row>
    <row r="92" spans="1:221" s="2" customFormat="1" ht="17.149999999999999" customHeight="1">
      <c r="A92" s="14" t="s">
        <v>91</v>
      </c>
      <c r="B92" s="35">
        <v>194401</v>
      </c>
      <c r="C92" s="35">
        <v>204714.8</v>
      </c>
      <c r="D92" s="4">
        <f t="shared" si="25"/>
        <v>1.0530542538361427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8889.5</v>
      </c>
      <c r="O92" s="35">
        <v>6364.9</v>
      </c>
      <c r="P92" s="4">
        <f t="shared" si="26"/>
        <v>0.71600202486079079</v>
      </c>
      <c r="Q92" s="11">
        <v>20</v>
      </c>
      <c r="R92" s="35">
        <v>108.8</v>
      </c>
      <c r="S92" s="35">
        <v>117.8</v>
      </c>
      <c r="T92" s="4">
        <f t="shared" si="27"/>
        <v>1.0827205882352942</v>
      </c>
      <c r="U92" s="11">
        <v>20</v>
      </c>
      <c r="V92" s="35">
        <v>25.2</v>
      </c>
      <c r="W92" s="35">
        <v>28.6</v>
      </c>
      <c r="X92" s="4">
        <f t="shared" si="28"/>
        <v>1.1349206349206351</v>
      </c>
      <c r="Y92" s="11">
        <v>30</v>
      </c>
      <c r="Z92" s="11" t="s">
        <v>385</v>
      </c>
      <c r="AA92" s="11" t="s">
        <v>385</v>
      </c>
      <c r="AB92" s="11" t="s">
        <v>385</v>
      </c>
      <c r="AC92" s="11" t="s">
        <v>385</v>
      </c>
      <c r="AD92" s="11">
        <v>99</v>
      </c>
      <c r="AE92" s="11">
        <v>99</v>
      </c>
      <c r="AF92" s="4">
        <f t="shared" si="29"/>
        <v>1</v>
      </c>
      <c r="AG92" s="11">
        <v>20</v>
      </c>
      <c r="AH92" s="5" t="s">
        <v>362</v>
      </c>
      <c r="AI92" s="5" t="s">
        <v>362</v>
      </c>
      <c r="AJ92" s="5" t="s">
        <v>362</v>
      </c>
      <c r="AK92" s="5" t="s">
        <v>362</v>
      </c>
      <c r="AL92" s="5" t="s">
        <v>362</v>
      </c>
      <c r="AM92" s="5" t="s">
        <v>362</v>
      </c>
      <c r="AN92" s="5" t="s">
        <v>362</v>
      </c>
      <c r="AO92" s="5" t="s">
        <v>362</v>
      </c>
      <c r="AP92" s="5" t="s">
        <v>362</v>
      </c>
      <c r="AQ92" s="5" t="s">
        <v>362</v>
      </c>
      <c r="AR92" s="5" t="s">
        <v>362</v>
      </c>
      <c r="AS92" s="5" t="s">
        <v>362</v>
      </c>
      <c r="AT92" s="44">
        <f t="shared" si="34"/>
        <v>1.0055261384790217</v>
      </c>
      <c r="AU92" s="45">
        <v>1582</v>
      </c>
      <c r="AV92" s="35">
        <f t="shared" si="35"/>
        <v>1294.3636363636363</v>
      </c>
      <c r="AW92" s="35">
        <f t="shared" si="30"/>
        <v>1301.5</v>
      </c>
      <c r="AX92" s="35">
        <f t="shared" si="36"/>
        <v>7.1363636363637397</v>
      </c>
      <c r="AY92" s="35">
        <v>144.19999999999999</v>
      </c>
      <c r="AZ92" s="35">
        <v>153.80000000000001</v>
      </c>
      <c r="BA92" s="35">
        <v>82.7</v>
      </c>
      <c r="BB92" s="35">
        <v>149.50000000000003</v>
      </c>
      <c r="BC92" s="35">
        <v>159.69999999999999</v>
      </c>
      <c r="BD92" s="35"/>
      <c r="BE92" s="35">
        <v>134.80000000000001</v>
      </c>
      <c r="BF92" s="35">
        <v>137.9</v>
      </c>
      <c r="BG92" s="35">
        <v>144.4</v>
      </c>
      <c r="BH92" s="35">
        <v>77.5</v>
      </c>
      <c r="BI92" s="35">
        <f t="shared" si="31"/>
        <v>117</v>
      </c>
      <c r="BJ92" s="35"/>
      <c r="BK92" s="35">
        <f t="shared" si="37"/>
        <v>117</v>
      </c>
      <c r="BL92" s="35">
        <v>0</v>
      </c>
      <c r="BM92" s="35">
        <f t="shared" si="32"/>
        <v>117</v>
      </c>
      <c r="BN92" s="35"/>
      <c r="BO92" s="35">
        <f t="shared" si="33"/>
        <v>117</v>
      </c>
      <c r="BP92" s="1"/>
      <c r="BQ92" s="79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10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10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10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10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10"/>
      <c r="HL92" s="9"/>
      <c r="HM92" s="9"/>
    </row>
    <row r="93" spans="1:221" s="2" customFormat="1" ht="17.149999999999999" customHeight="1">
      <c r="A93" s="14" t="s">
        <v>92</v>
      </c>
      <c r="B93" s="35">
        <v>0</v>
      </c>
      <c r="C93" s="35">
        <v>0</v>
      </c>
      <c r="D93" s="4">
        <f t="shared" si="25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2199.4</v>
      </c>
      <c r="O93" s="35">
        <v>717.7</v>
      </c>
      <c r="P93" s="4">
        <f t="shared" si="26"/>
        <v>0.32631626807311087</v>
      </c>
      <c r="Q93" s="11">
        <v>20</v>
      </c>
      <c r="R93" s="35">
        <v>209</v>
      </c>
      <c r="S93" s="35">
        <v>238.1</v>
      </c>
      <c r="T93" s="4">
        <f t="shared" si="27"/>
        <v>1.1392344497607656</v>
      </c>
      <c r="U93" s="11">
        <v>20</v>
      </c>
      <c r="V93" s="35">
        <v>16.2</v>
      </c>
      <c r="W93" s="35">
        <v>18.600000000000001</v>
      </c>
      <c r="X93" s="4">
        <f t="shared" si="28"/>
        <v>1.1481481481481484</v>
      </c>
      <c r="Y93" s="11">
        <v>30</v>
      </c>
      <c r="Z93" s="11" t="s">
        <v>385</v>
      </c>
      <c r="AA93" s="11" t="s">
        <v>385</v>
      </c>
      <c r="AB93" s="11" t="s">
        <v>385</v>
      </c>
      <c r="AC93" s="11" t="s">
        <v>385</v>
      </c>
      <c r="AD93" s="11">
        <v>215</v>
      </c>
      <c r="AE93" s="11">
        <v>215</v>
      </c>
      <c r="AF93" s="4">
        <f t="shared" si="29"/>
        <v>1</v>
      </c>
      <c r="AG93" s="11">
        <v>20</v>
      </c>
      <c r="AH93" s="5" t="s">
        <v>362</v>
      </c>
      <c r="AI93" s="5" t="s">
        <v>362</v>
      </c>
      <c r="AJ93" s="5" t="s">
        <v>362</v>
      </c>
      <c r="AK93" s="5" t="s">
        <v>362</v>
      </c>
      <c r="AL93" s="5" t="s">
        <v>362</v>
      </c>
      <c r="AM93" s="5" t="s">
        <v>362</v>
      </c>
      <c r="AN93" s="5" t="s">
        <v>362</v>
      </c>
      <c r="AO93" s="5" t="s">
        <v>362</v>
      </c>
      <c r="AP93" s="5" t="s">
        <v>362</v>
      </c>
      <c r="AQ93" s="5" t="s">
        <v>362</v>
      </c>
      <c r="AR93" s="5" t="s">
        <v>362</v>
      </c>
      <c r="AS93" s="5" t="s">
        <v>362</v>
      </c>
      <c r="AT93" s="44">
        <f t="shared" si="34"/>
        <v>0.93061620890135532</v>
      </c>
      <c r="AU93" s="45">
        <v>1281</v>
      </c>
      <c r="AV93" s="35">
        <f t="shared" si="35"/>
        <v>1048.090909090909</v>
      </c>
      <c r="AW93" s="35">
        <f t="shared" si="30"/>
        <v>975.4</v>
      </c>
      <c r="AX93" s="35">
        <f t="shared" si="36"/>
        <v>-72.690909090909031</v>
      </c>
      <c r="AY93" s="35">
        <v>110.9</v>
      </c>
      <c r="AZ93" s="35">
        <v>113.3</v>
      </c>
      <c r="BA93" s="35">
        <v>71.5</v>
      </c>
      <c r="BB93" s="35">
        <v>113.39999999999999</v>
      </c>
      <c r="BC93" s="35">
        <v>97.8</v>
      </c>
      <c r="BD93" s="35"/>
      <c r="BE93" s="35">
        <v>108.5</v>
      </c>
      <c r="BF93" s="35">
        <v>120.9</v>
      </c>
      <c r="BG93" s="35">
        <v>100.6</v>
      </c>
      <c r="BH93" s="35">
        <v>35.299999999999997</v>
      </c>
      <c r="BI93" s="35">
        <f t="shared" si="31"/>
        <v>103.2</v>
      </c>
      <c r="BJ93" s="35"/>
      <c r="BK93" s="35">
        <f t="shared" si="37"/>
        <v>103.2</v>
      </c>
      <c r="BL93" s="35">
        <v>0</v>
      </c>
      <c r="BM93" s="35">
        <f t="shared" si="32"/>
        <v>103.2</v>
      </c>
      <c r="BN93" s="35"/>
      <c r="BO93" s="35">
        <f t="shared" si="33"/>
        <v>103.2</v>
      </c>
      <c r="BP93" s="1"/>
      <c r="BQ93" s="79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10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10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10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10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10"/>
      <c r="HL93" s="9"/>
      <c r="HM93" s="9"/>
    </row>
    <row r="94" spans="1:221" s="2" customFormat="1" ht="17.149999999999999" customHeight="1">
      <c r="A94" s="14" t="s">
        <v>93</v>
      </c>
      <c r="B94" s="35">
        <v>0</v>
      </c>
      <c r="C94" s="35">
        <v>0</v>
      </c>
      <c r="D94" s="4">
        <f t="shared" si="25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1209.2</v>
      </c>
      <c r="O94" s="35">
        <v>229.5</v>
      </c>
      <c r="P94" s="4">
        <f t="shared" si="26"/>
        <v>0.18979490572279192</v>
      </c>
      <c r="Q94" s="11">
        <v>20</v>
      </c>
      <c r="R94" s="35">
        <v>121.9</v>
      </c>
      <c r="S94" s="35">
        <v>178.3</v>
      </c>
      <c r="T94" s="4">
        <f t="shared" si="27"/>
        <v>1.226267432321575</v>
      </c>
      <c r="U94" s="11">
        <v>20</v>
      </c>
      <c r="V94" s="35">
        <v>10.3</v>
      </c>
      <c r="W94" s="35">
        <v>14.5</v>
      </c>
      <c r="X94" s="4">
        <f t="shared" si="28"/>
        <v>1.2207766990291262</v>
      </c>
      <c r="Y94" s="11">
        <v>30</v>
      </c>
      <c r="Z94" s="11" t="s">
        <v>385</v>
      </c>
      <c r="AA94" s="11" t="s">
        <v>385</v>
      </c>
      <c r="AB94" s="11" t="s">
        <v>385</v>
      </c>
      <c r="AC94" s="11" t="s">
        <v>385</v>
      </c>
      <c r="AD94" s="11">
        <v>101</v>
      </c>
      <c r="AE94" s="11">
        <v>101</v>
      </c>
      <c r="AF94" s="4">
        <f t="shared" si="29"/>
        <v>1</v>
      </c>
      <c r="AG94" s="11">
        <v>20</v>
      </c>
      <c r="AH94" s="5" t="s">
        <v>362</v>
      </c>
      <c r="AI94" s="5" t="s">
        <v>362</v>
      </c>
      <c r="AJ94" s="5" t="s">
        <v>362</v>
      </c>
      <c r="AK94" s="5" t="s">
        <v>362</v>
      </c>
      <c r="AL94" s="5" t="s">
        <v>362</v>
      </c>
      <c r="AM94" s="5" t="s">
        <v>362</v>
      </c>
      <c r="AN94" s="5" t="s">
        <v>362</v>
      </c>
      <c r="AO94" s="5" t="s">
        <v>362</v>
      </c>
      <c r="AP94" s="5" t="s">
        <v>362</v>
      </c>
      <c r="AQ94" s="5" t="s">
        <v>362</v>
      </c>
      <c r="AR94" s="5" t="s">
        <v>362</v>
      </c>
      <c r="AS94" s="5" t="s">
        <v>362</v>
      </c>
      <c r="AT94" s="44">
        <f t="shared" si="34"/>
        <v>0.94382830813067908</v>
      </c>
      <c r="AU94" s="45">
        <v>553</v>
      </c>
      <c r="AV94" s="35">
        <f t="shared" si="35"/>
        <v>452.45454545454544</v>
      </c>
      <c r="AW94" s="35">
        <f t="shared" si="30"/>
        <v>427</v>
      </c>
      <c r="AX94" s="35">
        <f t="shared" si="36"/>
        <v>-25.454545454545439</v>
      </c>
      <c r="AY94" s="35">
        <v>47.9</v>
      </c>
      <c r="AZ94" s="35">
        <v>46.1</v>
      </c>
      <c r="BA94" s="35">
        <v>53.8</v>
      </c>
      <c r="BB94" s="35">
        <v>48.800000000000004</v>
      </c>
      <c r="BC94" s="35">
        <v>45.7</v>
      </c>
      <c r="BD94" s="35"/>
      <c r="BE94" s="35">
        <v>47.4</v>
      </c>
      <c r="BF94" s="35">
        <v>41.699999999999996</v>
      </c>
      <c r="BG94" s="35">
        <v>41.2</v>
      </c>
      <c r="BH94" s="35">
        <v>9.1</v>
      </c>
      <c r="BI94" s="35">
        <f t="shared" si="31"/>
        <v>45.3</v>
      </c>
      <c r="BJ94" s="35"/>
      <c r="BK94" s="35">
        <f t="shared" si="37"/>
        <v>45.3</v>
      </c>
      <c r="BL94" s="35">
        <v>0</v>
      </c>
      <c r="BM94" s="35">
        <f t="shared" si="32"/>
        <v>45.3</v>
      </c>
      <c r="BN94" s="35"/>
      <c r="BO94" s="35">
        <f t="shared" si="33"/>
        <v>45.3</v>
      </c>
      <c r="BP94" s="1"/>
      <c r="BQ94" s="79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10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10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10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10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10"/>
      <c r="HL94" s="9"/>
      <c r="HM94" s="9"/>
    </row>
    <row r="95" spans="1:221" s="2" customFormat="1" ht="17.149999999999999" customHeight="1">
      <c r="A95" s="14" t="s">
        <v>94</v>
      </c>
      <c r="B95" s="35">
        <v>2058</v>
      </c>
      <c r="C95" s="35">
        <v>2486</v>
      </c>
      <c r="D95" s="4">
        <f t="shared" si="25"/>
        <v>1.2007968901846453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2360</v>
      </c>
      <c r="O95" s="35">
        <v>676.8</v>
      </c>
      <c r="P95" s="4">
        <f t="shared" si="26"/>
        <v>0.28677966101694913</v>
      </c>
      <c r="Q95" s="11">
        <v>20</v>
      </c>
      <c r="R95" s="35">
        <v>363.4</v>
      </c>
      <c r="S95" s="35">
        <v>430.6</v>
      </c>
      <c r="T95" s="4">
        <f t="shared" si="27"/>
        <v>1.1849201981287838</v>
      </c>
      <c r="U95" s="11">
        <v>25</v>
      </c>
      <c r="V95" s="35">
        <v>22.2</v>
      </c>
      <c r="W95" s="35">
        <v>26.1</v>
      </c>
      <c r="X95" s="4">
        <f t="shared" si="28"/>
        <v>1.1756756756756759</v>
      </c>
      <c r="Y95" s="11">
        <v>25</v>
      </c>
      <c r="Z95" s="11" t="s">
        <v>385</v>
      </c>
      <c r="AA95" s="11" t="s">
        <v>385</v>
      </c>
      <c r="AB95" s="11" t="s">
        <v>385</v>
      </c>
      <c r="AC95" s="11" t="s">
        <v>385</v>
      </c>
      <c r="AD95" s="11">
        <v>388</v>
      </c>
      <c r="AE95" s="11">
        <v>388</v>
      </c>
      <c r="AF95" s="4">
        <f t="shared" si="29"/>
        <v>1</v>
      </c>
      <c r="AG95" s="11">
        <v>20</v>
      </c>
      <c r="AH95" s="5" t="s">
        <v>362</v>
      </c>
      <c r="AI95" s="5" t="s">
        <v>362</v>
      </c>
      <c r="AJ95" s="5" t="s">
        <v>362</v>
      </c>
      <c r="AK95" s="5" t="s">
        <v>362</v>
      </c>
      <c r="AL95" s="5" t="s">
        <v>362</v>
      </c>
      <c r="AM95" s="5" t="s">
        <v>362</v>
      </c>
      <c r="AN95" s="5" t="s">
        <v>362</v>
      </c>
      <c r="AO95" s="5" t="s">
        <v>362</v>
      </c>
      <c r="AP95" s="5" t="s">
        <v>362</v>
      </c>
      <c r="AQ95" s="5" t="s">
        <v>362</v>
      </c>
      <c r="AR95" s="5" t="s">
        <v>362</v>
      </c>
      <c r="AS95" s="5" t="s">
        <v>362</v>
      </c>
      <c r="AT95" s="44">
        <f t="shared" si="34"/>
        <v>0.96758458967296934</v>
      </c>
      <c r="AU95" s="45">
        <v>1261</v>
      </c>
      <c r="AV95" s="35">
        <f t="shared" si="35"/>
        <v>1031.7272727272727</v>
      </c>
      <c r="AW95" s="35">
        <f t="shared" si="30"/>
        <v>998.3</v>
      </c>
      <c r="AX95" s="35">
        <f t="shared" si="36"/>
        <v>-33.427272727272793</v>
      </c>
      <c r="AY95" s="35">
        <v>102.2</v>
      </c>
      <c r="AZ95" s="35">
        <v>126.1</v>
      </c>
      <c r="BA95" s="35">
        <v>147.30000000000001</v>
      </c>
      <c r="BB95" s="35">
        <v>98.8</v>
      </c>
      <c r="BC95" s="35">
        <v>105.9</v>
      </c>
      <c r="BD95" s="35"/>
      <c r="BE95" s="35">
        <v>98.1</v>
      </c>
      <c r="BF95" s="35">
        <v>103.2</v>
      </c>
      <c r="BG95" s="35">
        <v>99</v>
      </c>
      <c r="BH95" s="35"/>
      <c r="BI95" s="35">
        <f t="shared" si="31"/>
        <v>117.7</v>
      </c>
      <c r="BJ95" s="35"/>
      <c r="BK95" s="35">
        <f t="shared" si="37"/>
        <v>117.7</v>
      </c>
      <c r="BL95" s="35">
        <v>0</v>
      </c>
      <c r="BM95" s="35">
        <f t="shared" si="32"/>
        <v>117.7</v>
      </c>
      <c r="BN95" s="35"/>
      <c r="BO95" s="35">
        <f t="shared" si="33"/>
        <v>117.7</v>
      </c>
      <c r="BP95" s="1"/>
      <c r="BQ95" s="79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10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10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10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10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10"/>
      <c r="HL95" s="9"/>
      <c r="HM95" s="9"/>
    </row>
    <row r="96" spans="1:221" s="2" customFormat="1" ht="17.149999999999999" customHeight="1">
      <c r="A96" s="14" t="s">
        <v>95</v>
      </c>
      <c r="B96" s="35">
        <v>0</v>
      </c>
      <c r="C96" s="35">
        <v>0</v>
      </c>
      <c r="D96" s="4">
        <f t="shared" si="25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1428</v>
      </c>
      <c r="O96" s="35">
        <v>476.4</v>
      </c>
      <c r="P96" s="4">
        <f t="shared" si="26"/>
        <v>0.33361344537815124</v>
      </c>
      <c r="Q96" s="11">
        <v>20</v>
      </c>
      <c r="R96" s="35">
        <v>341.5</v>
      </c>
      <c r="S96" s="35">
        <v>399.3</v>
      </c>
      <c r="T96" s="4">
        <f t="shared" si="27"/>
        <v>1.1692532942898974</v>
      </c>
      <c r="U96" s="11">
        <v>25</v>
      </c>
      <c r="V96" s="35">
        <v>28.4</v>
      </c>
      <c r="W96" s="35">
        <v>32.299999999999997</v>
      </c>
      <c r="X96" s="4">
        <f t="shared" si="28"/>
        <v>1.1373239436619718</v>
      </c>
      <c r="Y96" s="11">
        <v>25</v>
      </c>
      <c r="Z96" s="11" t="s">
        <v>385</v>
      </c>
      <c r="AA96" s="11" t="s">
        <v>385</v>
      </c>
      <c r="AB96" s="11" t="s">
        <v>385</v>
      </c>
      <c r="AC96" s="11" t="s">
        <v>385</v>
      </c>
      <c r="AD96" s="11">
        <v>170</v>
      </c>
      <c r="AE96" s="11">
        <v>170</v>
      </c>
      <c r="AF96" s="4">
        <f t="shared" si="29"/>
        <v>1</v>
      </c>
      <c r="AG96" s="11">
        <v>20</v>
      </c>
      <c r="AH96" s="5" t="s">
        <v>362</v>
      </c>
      <c r="AI96" s="5" t="s">
        <v>362</v>
      </c>
      <c r="AJ96" s="5" t="s">
        <v>362</v>
      </c>
      <c r="AK96" s="5" t="s">
        <v>362</v>
      </c>
      <c r="AL96" s="5" t="s">
        <v>362</v>
      </c>
      <c r="AM96" s="5" t="s">
        <v>362</v>
      </c>
      <c r="AN96" s="5" t="s">
        <v>362</v>
      </c>
      <c r="AO96" s="5" t="s">
        <v>362</v>
      </c>
      <c r="AP96" s="5" t="s">
        <v>362</v>
      </c>
      <c r="AQ96" s="5" t="s">
        <v>362</v>
      </c>
      <c r="AR96" s="5" t="s">
        <v>362</v>
      </c>
      <c r="AS96" s="5" t="s">
        <v>362</v>
      </c>
      <c r="AT96" s="44">
        <f t="shared" si="34"/>
        <v>0.93707444284844177</v>
      </c>
      <c r="AU96" s="45">
        <v>686</v>
      </c>
      <c r="AV96" s="35">
        <f t="shared" si="35"/>
        <v>561.27272727272725</v>
      </c>
      <c r="AW96" s="35">
        <f t="shared" si="30"/>
        <v>526</v>
      </c>
      <c r="AX96" s="35">
        <f t="shared" si="36"/>
        <v>-35.272727272727252</v>
      </c>
      <c r="AY96" s="35">
        <v>66.5</v>
      </c>
      <c r="AZ96" s="35">
        <v>57.9</v>
      </c>
      <c r="BA96" s="35">
        <v>69</v>
      </c>
      <c r="BB96" s="35">
        <v>68.100000000000009</v>
      </c>
      <c r="BC96" s="35">
        <v>73.400000000000006</v>
      </c>
      <c r="BD96" s="35"/>
      <c r="BE96" s="35">
        <v>55.6</v>
      </c>
      <c r="BF96" s="35">
        <v>56.7</v>
      </c>
      <c r="BG96" s="35">
        <v>53.4</v>
      </c>
      <c r="BH96" s="35">
        <v>17.399999999999999</v>
      </c>
      <c r="BI96" s="35">
        <f t="shared" si="31"/>
        <v>8</v>
      </c>
      <c r="BJ96" s="35"/>
      <c r="BK96" s="35">
        <f t="shared" si="37"/>
        <v>8</v>
      </c>
      <c r="BL96" s="35">
        <v>0</v>
      </c>
      <c r="BM96" s="35">
        <f t="shared" si="32"/>
        <v>8</v>
      </c>
      <c r="BN96" s="35"/>
      <c r="BO96" s="35">
        <f t="shared" si="33"/>
        <v>8</v>
      </c>
      <c r="BP96" s="1"/>
      <c r="BQ96" s="79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10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10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10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10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10"/>
      <c r="HL96" s="9"/>
      <c r="HM96" s="9"/>
    </row>
    <row r="97" spans="1:221" s="2" customFormat="1" ht="17.149999999999999" customHeight="1">
      <c r="A97" s="14" t="s">
        <v>96</v>
      </c>
      <c r="B97" s="35">
        <v>13883</v>
      </c>
      <c r="C97" s="35">
        <v>12804</v>
      </c>
      <c r="D97" s="4">
        <f t="shared" si="25"/>
        <v>0.92227904631563784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988.7</v>
      </c>
      <c r="O97" s="35">
        <v>549</v>
      </c>
      <c r="P97" s="4">
        <f t="shared" si="26"/>
        <v>0.55527460301405884</v>
      </c>
      <c r="Q97" s="11">
        <v>20</v>
      </c>
      <c r="R97" s="35">
        <v>26.3</v>
      </c>
      <c r="S97" s="35">
        <v>31.1</v>
      </c>
      <c r="T97" s="4">
        <f t="shared" si="27"/>
        <v>1.1825095057034221</v>
      </c>
      <c r="U97" s="11">
        <v>20</v>
      </c>
      <c r="V97" s="35">
        <v>5.4</v>
      </c>
      <c r="W97" s="35">
        <v>6.2</v>
      </c>
      <c r="X97" s="4">
        <f t="shared" si="28"/>
        <v>1.1481481481481481</v>
      </c>
      <c r="Y97" s="11">
        <v>30</v>
      </c>
      <c r="Z97" s="11" t="s">
        <v>385</v>
      </c>
      <c r="AA97" s="11" t="s">
        <v>385</v>
      </c>
      <c r="AB97" s="11" t="s">
        <v>385</v>
      </c>
      <c r="AC97" s="11" t="s">
        <v>385</v>
      </c>
      <c r="AD97" s="11">
        <v>25</v>
      </c>
      <c r="AE97" s="11">
        <v>25</v>
      </c>
      <c r="AF97" s="4">
        <f t="shared" si="29"/>
        <v>1</v>
      </c>
      <c r="AG97" s="11">
        <v>20</v>
      </c>
      <c r="AH97" s="5" t="s">
        <v>362</v>
      </c>
      <c r="AI97" s="5" t="s">
        <v>362</v>
      </c>
      <c r="AJ97" s="5" t="s">
        <v>362</v>
      </c>
      <c r="AK97" s="5" t="s">
        <v>362</v>
      </c>
      <c r="AL97" s="5" t="s">
        <v>362</v>
      </c>
      <c r="AM97" s="5" t="s">
        <v>362</v>
      </c>
      <c r="AN97" s="5" t="s">
        <v>362</v>
      </c>
      <c r="AO97" s="5" t="s">
        <v>362</v>
      </c>
      <c r="AP97" s="5" t="s">
        <v>362</v>
      </c>
      <c r="AQ97" s="5" t="s">
        <v>362</v>
      </c>
      <c r="AR97" s="5" t="s">
        <v>362</v>
      </c>
      <c r="AS97" s="5" t="s">
        <v>362</v>
      </c>
      <c r="AT97" s="44">
        <f t="shared" si="34"/>
        <v>0.98422917081950445</v>
      </c>
      <c r="AU97" s="45">
        <v>1000</v>
      </c>
      <c r="AV97" s="35">
        <f t="shared" si="35"/>
        <v>818.18181818181813</v>
      </c>
      <c r="AW97" s="35">
        <f t="shared" si="30"/>
        <v>805.3</v>
      </c>
      <c r="AX97" s="35">
        <f t="shared" si="36"/>
        <v>-12.881818181818176</v>
      </c>
      <c r="AY97" s="35">
        <v>92.8</v>
      </c>
      <c r="AZ97" s="35">
        <v>104.4</v>
      </c>
      <c r="BA97" s="35">
        <v>49.6</v>
      </c>
      <c r="BB97" s="35">
        <v>29.700000000000003</v>
      </c>
      <c r="BC97" s="35">
        <v>46.8</v>
      </c>
      <c r="BD97" s="35"/>
      <c r="BE97" s="35">
        <v>106.8</v>
      </c>
      <c r="BF97" s="35">
        <v>67.400000000000006</v>
      </c>
      <c r="BG97" s="35">
        <v>77.400000000000006</v>
      </c>
      <c r="BH97" s="35">
        <v>138.69999999999999</v>
      </c>
      <c r="BI97" s="35">
        <f t="shared" si="31"/>
        <v>91.7</v>
      </c>
      <c r="BJ97" s="35"/>
      <c r="BK97" s="35">
        <f t="shared" si="37"/>
        <v>91.7</v>
      </c>
      <c r="BL97" s="35">
        <v>0</v>
      </c>
      <c r="BM97" s="35">
        <f t="shared" si="32"/>
        <v>91.7</v>
      </c>
      <c r="BN97" s="35"/>
      <c r="BO97" s="35">
        <f t="shared" si="33"/>
        <v>91.7</v>
      </c>
      <c r="BP97" s="1"/>
      <c r="BQ97" s="79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10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10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10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10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10"/>
      <c r="HL97" s="9"/>
      <c r="HM97" s="9"/>
    </row>
    <row r="98" spans="1:221" s="2" customFormat="1" ht="17.149999999999999" customHeight="1">
      <c r="A98" s="14" t="s">
        <v>97</v>
      </c>
      <c r="B98" s="35">
        <v>710</v>
      </c>
      <c r="C98" s="35">
        <v>911</v>
      </c>
      <c r="D98" s="4">
        <f t="shared" si="25"/>
        <v>1.2083098591549295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1912.8</v>
      </c>
      <c r="O98" s="35">
        <v>4042.4</v>
      </c>
      <c r="P98" s="4">
        <f t="shared" si="26"/>
        <v>1.2913341698034295</v>
      </c>
      <c r="Q98" s="11">
        <v>20</v>
      </c>
      <c r="R98" s="35">
        <v>91.7</v>
      </c>
      <c r="S98" s="35">
        <v>108.6</v>
      </c>
      <c r="T98" s="4">
        <f t="shared" si="27"/>
        <v>1.1842966194111231</v>
      </c>
      <c r="U98" s="11">
        <v>25</v>
      </c>
      <c r="V98" s="35">
        <v>5.5</v>
      </c>
      <c r="W98" s="35">
        <v>6.5</v>
      </c>
      <c r="X98" s="4">
        <f t="shared" si="28"/>
        <v>1.1818181818181819</v>
      </c>
      <c r="Y98" s="11">
        <v>25</v>
      </c>
      <c r="Z98" s="11" t="s">
        <v>385</v>
      </c>
      <c r="AA98" s="11" t="s">
        <v>385</v>
      </c>
      <c r="AB98" s="11" t="s">
        <v>385</v>
      </c>
      <c r="AC98" s="11" t="s">
        <v>385</v>
      </c>
      <c r="AD98" s="11">
        <v>1672</v>
      </c>
      <c r="AE98" s="11">
        <v>1672</v>
      </c>
      <c r="AF98" s="4">
        <f t="shared" si="29"/>
        <v>1</v>
      </c>
      <c r="AG98" s="11">
        <v>20</v>
      </c>
      <c r="AH98" s="5" t="s">
        <v>362</v>
      </c>
      <c r="AI98" s="5" t="s">
        <v>362</v>
      </c>
      <c r="AJ98" s="5" t="s">
        <v>362</v>
      </c>
      <c r="AK98" s="5" t="s">
        <v>362</v>
      </c>
      <c r="AL98" s="5" t="s">
        <v>362</v>
      </c>
      <c r="AM98" s="5" t="s">
        <v>362</v>
      </c>
      <c r="AN98" s="5" t="s">
        <v>362</v>
      </c>
      <c r="AO98" s="5" t="s">
        <v>362</v>
      </c>
      <c r="AP98" s="5" t="s">
        <v>362</v>
      </c>
      <c r="AQ98" s="5" t="s">
        <v>362</v>
      </c>
      <c r="AR98" s="5" t="s">
        <v>362</v>
      </c>
      <c r="AS98" s="5" t="s">
        <v>362</v>
      </c>
      <c r="AT98" s="44">
        <f t="shared" si="34"/>
        <v>1.1706265201835051</v>
      </c>
      <c r="AU98" s="45">
        <v>955</v>
      </c>
      <c r="AV98" s="35">
        <f t="shared" si="35"/>
        <v>781.36363636363626</v>
      </c>
      <c r="AW98" s="35">
        <f t="shared" si="30"/>
        <v>914.7</v>
      </c>
      <c r="AX98" s="35">
        <f t="shared" si="36"/>
        <v>133.33636363636379</v>
      </c>
      <c r="AY98" s="35">
        <v>86.5</v>
      </c>
      <c r="AZ98" s="35">
        <v>98.6</v>
      </c>
      <c r="BA98" s="35">
        <v>112.1</v>
      </c>
      <c r="BB98" s="35">
        <v>83.899999999999991</v>
      </c>
      <c r="BC98" s="35">
        <v>86.7</v>
      </c>
      <c r="BD98" s="35"/>
      <c r="BE98" s="35">
        <v>138.9</v>
      </c>
      <c r="BF98" s="35">
        <v>89.4</v>
      </c>
      <c r="BG98" s="35">
        <v>106.7</v>
      </c>
      <c r="BH98" s="35"/>
      <c r="BI98" s="35">
        <f t="shared" si="31"/>
        <v>111.9</v>
      </c>
      <c r="BJ98" s="35"/>
      <c r="BK98" s="35">
        <f t="shared" si="37"/>
        <v>111.9</v>
      </c>
      <c r="BL98" s="35">
        <v>0</v>
      </c>
      <c r="BM98" s="35">
        <f t="shared" si="32"/>
        <v>111.9</v>
      </c>
      <c r="BN98" s="35"/>
      <c r="BO98" s="35">
        <f t="shared" si="33"/>
        <v>111.9</v>
      </c>
      <c r="BP98" s="1"/>
      <c r="BQ98" s="79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10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10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10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10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10"/>
      <c r="HL98" s="9"/>
      <c r="HM98" s="9"/>
    </row>
    <row r="99" spans="1:221" s="2" customFormat="1" ht="17.149999999999999" customHeight="1">
      <c r="A99" s="14" t="s">
        <v>98</v>
      </c>
      <c r="B99" s="35">
        <v>2066</v>
      </c>
      <c r="C99" s="35">
        <v>1892</v>
      </c>
      <c r="D99" s="4">
        <f t="shared" si="25"/>
        <v>0.91577928363988381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1938</v>
      </c>
      <c r="O99" s="35">
        <v>2221.3000000000002</v>
      </c>
      <c r="P99" s="4">
        <f t="shared" si="26"/>
        <v>1.1461816305469557</v>
      </c>
      <c r="Q99" s="11">
        <v>20</v>
      </c>
      <c r="R99" s="35">
        <v>1267.0999999999999</v>
      </c>
      <c r="S99" s="35">
        <v>1455.6</v>
      </c>
      <c r="T99" s="4">
        <f t="shared" si="27"/>
        <v>1.1487648962197143</v>
      </c>
      <c r="U99" s="11">
        <v>25</v>
      </c>
      <c r="V99" s="35">
        <v>69.400000000000006</v>
      </c>
      <c r="W99" s="35">
        <v>77.400000000000006</v>
      </c>
      <c r="X99" s="4">
        <f t="shared" si="28"/>
        <v>1.1152737752161384</v>
      </c>
      <c r="Y99" s="11">
        <v>25</v>
      </c>
      <c r="Z99" s="11" t="s">
        <v>385</v>
      </c>
      <c r="AA99" s="11" t="s">
        <v>385</v>
      </c>
      <c r="AB99" s="11" t="s">
        <v>385</v>
      </c>
      <c r="AC99" s="11" t="s">
        <v>385</v>
      </c>
      <c r="AD99" s="11">
        <v>567</v>
      </c>
      <c r="AE99" s="11">
        <v>567</v>
      </c>
      <c r="AF99" s="4">
        <f t="shared" si="29"/>
        <v>1</v>
      </c>
      <c r="AG99" s="11">
        <v>20</v>
      </c>
      <c r="AH99" s="5" t="s">
        <v>362</v>
      </c>
      <c r="AI99" s="5" t="s">
        <v>362</v>
      </c>
      <c r="AJ99" s="5" t="s">
        <v>362</v>
      </c>
      <c r="AK99" s="5" t="s">
        <v>362</v>
      </c>
      <c r="AL99" s="5" t="s">
        <v>362</v>
      </c>
      <c r="AM99" s="5" t="s">
        <v>362</v>
      </c>
      <c r="AN99" s="5" t="s">
        <v>362</v>
      </c>
      <c r="AO99" s="5" t="s">
        <v>362</v>
      </c>
      <c r="AP99" s="5" t="s">
        <v>362</v>
      </c>
      <c r="AQ99" s="5" t="s">
        <v>362</v>
      </c>
      <c r="AR99" s="5" t="s">
        <v>362</v>
      </c>
      <c r="AS99" s="5" t="s">
        <v>362</v>
      </c>
      <c r="AT99" s="44">
        <f t="shared" si="34"/>
        <v>1.0868239223323426</v>
      </c>
      <c r="AU99" s="45">
        <v>633</v>
      </c>
      <c r="AV99" s="35">
        <f t="shared" si="35"/>
        <v>517.90909090909088</v>
      </c>
      <c r="AW99" s="35">
        <f t="shared" si="30"/>
        <v>562.9</v>
      </c>
      <c r="AX99" s="35">
        <f t="shared" si="36"/>
        <v>44.990909090909099</v>
      </c>
      <c r="AY99" s="35">
        <v>55.9</v>
      </c>
      <c r="AZ99" s="35">
        <v>58.8</v>
      </c>
      <c r="BA99" s="35">
        <v>60.8</v>
      </c>
      <c r="BB99" s="35">
        <v>64.7</v>
      </c>
      <c r="BC99" s="35">
        <v>66.5</v>
      </c>
      <c r="BD99" s="35"/>
      <c r="BE99" s="35">
        <v>71.8</v>
      </c>
      <c r="BF99" s="35">
        <v>50.4</v>
      </c>
      <c r="BG99" s="35">
        <v>54.5</v>
      </c>
      <c r="BH99" s="35"/>
      <c r="BI99" s="35">
        <f t="shared" si="31"/>
        <v>79.5</v>
      </c>
      <c r="BJ99" s="35"/>
      <c r="BK99" s="35">
        <f t="shared" si="37"/>
        <v>79.5</v>
      </c>
      <c r="BL99" s="35">
        <v>0</v>
      </c>
      <c r="BM99" s="35">
        <f t="shared" si="32"/>
        <v>79.5</v>
      </c>
      <c r="BN99" s="35"/>
      <c r="BO99" s="35">
        <f t="shared" si="33"/>
        <v>79.5</v>
      </c>
      <c r="BP99" s="1"/>
      <c r="BQ99" s="79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10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10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10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10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10"/>
      <c r="HL99" s="9"/>
      <c r="HM99" s="9"/>
    </row>
    <row r="100" spans="1:221" s="2" customFormat="1" ht="17.149999999999999" customHeight="1">
      <c r="A100" s="14" t="s">
        <v>99</v>
      </c>
      <c r="B100" s="35">
        <v>0</v>
      </c>
      <c r="C100" s="35">
        <v>0</v>
      </c>
      <c r="D100" s="4">
        <f t="shared" si="25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547.29999999999995</v>
      </c>
      <c r="O100" s="35">
        <v>103.4</v>
      </c>
      <c r="P100" s="4">
        <f t="shared" si="26"/>
        <v>0.18892746208660702</v>
      </c>
      <c r="Q100" s="11">
        <v>20</v>
      </c>
      <c r="R100" s="35">
        <v>204.3</v>
      </c>
      <c r="S100" s="35">
        <v>238.3</v>
      </c>
      <c r="T100" s="4">
        <f t="shared" si="27"/>
        <v>1.1664219285364659</v>
      </c>
      <c r="U100" s="11">
        <v>15</v>
      </c>
      <c r="V100" s="35">
        <v>12.2</v>
      </c>
      <c r="W100" s="35">
        <v>14</v>
      </c>
      <c r="X100" s="4">
        <f t="shared" si="28"/>
        <v>1.1475409836065575</v>
      </c>
      <c r="Y100" s="11">
        <v>35</v>
      </c>
      <c r="Z100" s="11" t="s">
        <v>385</v>
      </c>
      <c r="AA100" s="11" t="s">
        <v>385</v>
      </c>
      <c r="AB100" s="11" t="s">
        <v>385</v>
      </c>
      <c r="AC100" s="11" t="s">
        <v>385</v>
      </c>
      <c r="AD100" s="11">
        <v>145</v>
      </c>
      <c r="AE100" s="11">
        <v>145</v>
      </c>
      <c r="AF100" s="4">
        <f t="shared" si="29"/>
        <v>1</v>
      </c>
      <c r="AG100" s="11">
        <v>20</v>
      </c>
      <c r="AH100" s="5" t="s">
        <v>362</v>
      </c>
      <c r="AI100" s="5" t="s">
        <v>362</v>
      </c>
      <c r="AJ100" s="5" t="s">
        <v>362</v>
      </c>
      <c r="AK100" s="5" t="s">
        <v>362</v>
      </c>
      <c r="AL100" s="5" t="s">
        <v>362</v>
      </c>
      <c r="AM100" s="5" t="s">
        <v>362</v>
      </c>
      <c r="AN100" s="5" t="s">
        <v>362</v>
      </c>
      <c r="AO100" s="5" t="s">
        <v>362</v>
      </c>
      <c r="AP100" s="5" t="s">
        <v>362</v>
      </c>
      <c r="AQ100" s="5" t="s">
        <v>362</v>
      </c>
      <c r="AR100" s="5" t="s">
        <v>362</v>
      </c>
      <c r="AS100" s="5" t="s">
        <v>362</v>
      </c>
      <c r="AT100" s="44">
        <f t="shared" si="34"/>
        <v>0.90487569551120717</v>
      </c>
      <c r="AU100" s="45">
        <v>1299</v>
      </c>
      <c r="AV100" s="35">
        <f t="shared" si="35"/>
        <v>1062.8181818181818</v>
      </c>
      <c r="AW100" s="35">
        <f t="shared" si="30"/>
        <v>961.7</v>
      </c>
      <c r="AX100" s="35">
        <f t="shared" si="36"/>
        <v>-101.11818181818171</v>
      </c>
      <c r="AY100" s="35">
        <v>122.6</v>
      </c>
      <c r="AZ100" s="35">
        <v>103.3</v>
      </c>
      <c r="BA100" s="35">
        <v>19</v>
      </c>
      <c r="BB100" s="35">
        <v>104.4</v>
      </c>
      <c r="BC100" s="35">
        <v>139.5</v>
      </c>
      <c r="BD100" s="35"/>
      <c r="BE100" s="35">
        <v>75.599999999999994</v>
      </c>
      <c r="BF100" s="35">
        <v>117.5</v>
      </c>
      <c r="BG100" s="35">
        <v>101.6</v>
      </c>
      <c r="BH100" s="35">
        <v>75.5</v>
      </c>
      <c r="BI100" s="35">
        <f t="shared" si="31"/>
        <v>102.7</v>
      </c>
      <c r="BJ100" s="35"/>
      <c r="BK100" s="35">
        <f t="shared" si="37"/>
        <v>102.7</v>
      </c>
      <c r="BL100" s="35">
        <v>0</v>
      </c>
      <c r="BM100" s="35">
        <f t="shared" si="32"/>
        <v>102.7</v>
      </c>
      <c r="BN100" s="35"/>
      <c r="BO100" s="35">
        <f t="shared" si="33"/>
        <v>102.7</v>
      </c>
      <c r="BP100" s="1"/>
      <c r="BQ100" s="79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10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10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10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10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10"/>
      <c r="HL100" s="9"/>
      <c r="HM100" s="9"/>
    </row>
    <row r="101" spans="1:221" s="2" customFormat="1" ht="17.149999999999999" customHeight="1">
      <c r="A101" s="46" t="s">
        <v>100</v>
      </c>
      <c r="B101" s="35">
        <v>0</v>
      </c>
      <c r="C101" s="35">
        <v>0</v>
      </c>
      <c r="D101" s="4">
        <f t="shared" si="25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4712.8999999999996</v>
      </c>
      <c r="O101" s="35">
        <v>1547.3</v>
      </c>
      <c r="P101" s="4">
        <f t="shared" si="26"/>
        <v>0.32831165524411721</v>
      </c>
      <c r="Q101" s="11">
        <v>20</v>
      </c>
      <c r="R101" s="35">
        <v>892</v>
      </c>
      <c r="S101" s="35">
        <v>946.2</v>
      </c>
      <c r="T101" s="4">
        <f t="shared" si="27"/>
        <v>1.0607623318385651</v>
      </c>
      <c r="U101" s="11">
        <v>30</v>
      </c>
      <c r="V101" s="35">
        <v>43.1</v>
      </c>
      <c r="W101" s="35">
        <v>43.6</v>
      </c>
      <c r="X101" s="4">
        <f t="shared" si="28"/>
        <v>1.011600928074246</v>
      </c>
      <c r="Y101" s="11">
        <v>20</v>
      </c>
      <c r="Z101" s="11" t="s">
        <v>385</v>
      </c>
      <c r="AA101" s="11" t="s">
        <v>385</v>
      </c>
      <c r="AB101" s="11" t="s">
        <v>385</v>
      </c>
      <c r="AC101" s="11" t="s">
        <v>385</v>
      </c>
      <c r="AD101" s="11">
        <v>441</v>
      </c>
      <c r="AE101" s="11">
        <v>441</v>
      </c>
      <c r="AF101" s="4">
        <f t="shared" si="29"/>
        <v>1</v>
      </c>
      <c r="AG101" s="11">
        <v>20</v>
      </c>
      <c r="AH101" s="5" t="s">
        <v>362</v>
      </c>
      <c r="AI101" s="5" t="s">
        <v>362</v>
      </c>
      <c r="AJ101" s="5" t="s">
        <v>362</v>
      </c>
      <c r="AK101" s="5" t="s">
        <v>362</v>
      </c>
      <c r="AL101" s="5" t="s">
        <v>362</v>
      </c>
      <c r="AM101" s="5" t="s">
        <v>362</v>
      </c>
      <c r="AN101" s="5" t="s">
        <v>362</v>
      </c>
      <c r="AO101" s="5" t="s">
        <v>362</v>
      </c>
      <c r="AP101" s="5" t="s">
        <v>362</v>
      </c>
      <c r="AQ101" s="5" t="s">
        <v>362</v>
      </c>
      <c r="AR101" s="5" t="s">
        <v>362</v>
      </c>
      <c r="AS101" s="5" t="s">
        <v>362</v>
      </c>
      <c r="AT101" s="44">
        <f t="shared" si="34"/>
        <v>0.87356801801693584</v>
      </c>
      <c r="AU101" s="45">
        <v>81</v>
      </c>
      <c r="AV101" s="35">
        <f t="shared" si="35"/>
        <v>66.272727272727266</v>
      </c>
      <c r="AW101" s="35">
        <f t="shared" si="30"/>
        <v>57.9</v>
      </c>
      <c r="AX101" s="35">
        <f t="shared" si="36"/>
        <v>-8.3727272727272677</v>
      </c>
      <c r="AY101" s="35">
        <v>8</v>
      </c>
      <c r="AZ101" s="35">
        <v>7.4</v>
      </c>
      <c r="BA101" s="35">
        <v>4.5</v>
      </c>
      <c r="BB101" s="35">
        <v>3.9999999999999991</v>
      </c>
      <c r="BC101" s="35">
        <v>2.8999999999999995</v>
      </c>
      <c r="BD101" s="35"/>
      <c r="BE101" s="35">
        <v>2.2000000000000002</v>
      </c>
      <c r="BF101" s="35">
        <v>4.2</v>
      </c>
      <c r="BG101" s="35">
        <v>5.5</v>
      </c>
      <c r="BH101" s="35">
        <v>18.5</v>
      </c>
      <c r="BI101" s="35">
        <f t="shared" si="31"/>
        <v>0.7</v>
      </c>
      <c r="BJ101" s="35"/>
      <c r="BK101" s="35">
        <f t="shared" si="37"/>
        <v>0.7</v>
      </c>
      <c r="BL101" s="35">
        <v>0</v>
      </c>
      <c r="BM101" s="35">
        <f t="shared" si="32"/>
        <v>0.7</v>
      </c>
      <c r="BN101" s="35"/>
      <c r="BO101" s="35">
        <f t="shared" si="33"/>
        <v>0.7</v>
      </c>
      <c r="BP101" s="1"/>
      <c r="BQ101" s="79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10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10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10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10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10"/>
      <c r="HL101" s="9"/>
      <c r="HM101" s="9"/>
    </row>
    <row r="102" spans="1:221" s="2" customFormat="1" ht="17.149999999999999" customHeight="1">
      <c r="A102" s="14" t="s">
        <v>101</v>
      </c>
      <c r="B102" s="35">
        <v>0</v>
      </c>
      <c r="C102" s="35">
        <v>0</v>
      </c>
      <c r="D102" s="4">
        <f t="shared" si="25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716.8</v>
      </c>
      <c r="O102" s="35">
        <v>475.8</v>
      </c>
      <c r="P102" s="4">
        <f t="shared" si="26"/>
        <v>0.66378348214285721</v>
      </c>
      <c r="Q102" s="11">
        <v>20</v>
      </c>
      <c r="R102" s="35">
        <v>174</v>
      </c>
      <c r="S102" s="35">
        <v>203.4</v>
      </c>
      <c r="T102" s="4">
        <f t="shared" si="27"/>
        <v>1.1689655172413793</v>
      </c>
      <c r="U102" s="11">
        <v>20</v>
      </c>
      <c r="V102" s="35">
        <v>16.100000000000001</v>
      </c>
      <c r="W102" s="35">
        <v>18.7</v>
      </c>
      <c r="X102" s="4">
        <f t="shared" si="28"/>
        <v>1.1614906832298135</v>
      </c>
      <c r="Y102" s="11">
        <v>30</v>
      </c>
      <c r="Z102" s="11" t="s">
        <v>385</v>
      </c>
      <c r="AA102" s="11" t="s">
        <v>385</v>
      </c>
      <c r="AB102" s="11" t="s">
        <v>385</v>
      </c>
      <c r="AC102" s="11" t="s">
        <v>385</v>
      </c>
      <c r="AD102" s="11">
        <v>201</v>
      </c>
      <c r="AE102" s="11">
        <v>201</v>
      </c>
      <c r="AF102" s="4">
        <f t="shared" si="29"/>
        <v>1</v>
      </c>
      <c r="AG102" s="11">
        <v>20</v>
      </c>
      <c r="AH102" s="5" t="s">
        <v>362</v>
      </c>
      <c r="AI102" s="5" t="s">
        <v>362</v>
      </c>
      <c r="AJ102" s="5" t="s">
        <v>362</v>
      </c>
      <c r="AK102" s="5" t="s">
        <v>362</v>
      </c>
      <c r="AL102" s="5" t="s">
        <v>362</v>
      </c>
      <c r="AM102" s="5" t="s">
        <v>362</v>
      </c>
      <c r="AN102" s="5" t="s">
        <v>362</v>
      </c>
      <c r="AO102" s="5" t="s">
        <v>362</v>
      </c>
      <c r="AP102" s="5" t="s">
        <v>362</v>
      </c>
      <c r="AQ102" s="5" t="s">
        <v>362</v>
      </c>
      <c r="AR102" s="5" t="s">
        <v>362</v>
      </c>
      <c r="AS102" s="5" t="s">
        <v>362</v>
      </c>
      <c r="AT102" s="44">
        <f t="shared" si="34"/>
        <v>1.0166633387175459</v>
      </c>
      <c r="AU102" s="45">
        <v>842</v>
      </c>
      <c r="AV102" s="35">
        <f t="shared" si="35"/>
        <v>688.90909090909088</v>
      </c>
      <c r="AW102" s="35">
        <f t="shared" si="30"/>
        <v>700.4</v>
      </c>
      <c r="AX102" s="35">
        <f t="shared" si="36"/>
        <v>11.490909090909099</v>
      </c>
      <c r="AY102" s="35">
        <v>91.7</v>
      </c>
      <c r="AZ102" s="35">
        <v>66.7</v>
      </c>
      <c r="BA102" s="35">
        <v>84.8</v>
      </c>
      <c r="BB102" s="35">
        <v>88.5</v>
      </c>
      <c r="BC102" s="35">
        <v>74</v>
      </c>
      <c r="BD102" s="35"/>
      <c r="BE102" s="35">
        <v>119.4</v>
      </c>
      <c r="BF102" s="35">
        <v>84</v>
      </c>
      <c r="BG102" s="35">
        <v>66.5</v>
      </c>
      <c r="BH102" s="35"/>
      <c r="BI102" s="35">
        <f t="shared" si="31"/>
        <v>24.8</v>
      </c>
      <c r="BJ102" s="35"/>
      <c r="BK102" s="35">
        <f t="shared" si="37"/>
        <v>24.8</v>
      </c>
      <c r="BL102" s="35">
        <v>0</v>
      </c>
      <c r="BM102" s="35">
        <f t="shared" si="32"/>
        <v>24.8</v>
      </c>
      <c r="BN102" s="35"/>
      <c r="BO102" s="35">
        <f t="shared" si="33"/>
        <v>24.8</v>
      </c>
      <c r="BP102" s="1"/>
      <c r="BQ102" s="79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10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10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10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10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10"/>
      <c r="HL102" s="9"/>
      <c r="HM102" s="9"/>
    </row>
    <row r="103" spans="1:221" s="2" customFormat="1" ht="17.149999999999999" customHeight="1">
      <c r="A103" s="14" t="s">
        <v>102</v>
      </c>
      <c r="B103" s="35">
        <v>0</v>
      </c>
      <c r="C103" s="35">
        <v>0</v>
      </c>
      <c r="D103" s="4">
        <f t="shared" si="25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715.7</v>
      </c>
      <c r="O103" s="35">
        <v>413.6</v>
      </c>
      <c r="P103" s="4">
        <f t="shared" si="26"/>
        <v>0.57789576638256257</v>
      </c>
      <c r="Q103" s="11">
        <v>20</v>
      </c>
      <c r="R103" s="35">
        <v>108.5</v>
      </c>
      <c r="S103" s="35">
        <v>126.2</v>
      </c>
      <c r="T103" s="4">
        <f t="shared" si="27"/>
        <v>1.1631336405529955</v>
      </c>
      <c r="U103" s="11">
        <v>15</v>
      </c>
      <c r="V103" s="35">
        <v>9.6</v>
      </c>
      <c r="W103" s="35">
        <v>11</v>
      </c>
      <c r="X103" s="4">
        <f t="shared" si="28"/>
        <v>1.1458333333333335</v>
      </c>
      <c r="Y103" s="11">
        <v>35</v>
      </c>
      <c r="Z103" s="11" t="s">
        <v>385</v>
      </c>
      <c r="AA103" s="11" t="s">
        <v>385</v>
      </c>
      <c r="AB103" s="11" t="s">
        <v>385</v>
      </c>
      <c r="AC103" s="11" t="s">
        <v>385</v>
      </c>
      <c r="AD103" s="11">
        <v>117</v>
      </c>
      <c r="AE103" s="11">
        <v>117</v>
      </c>
      <c r="AF103" s="4">
        <f t="shared" si="29"/>
        <v>1</v>
      </c>
      <c r="AG103" s="11">
        <v>20</v>
      </c>
      <c r="AH103" s="5" t="s">
        <v>362</v>
      </c>
      <c r="AI103" s="5" t="s">
        <v>362</v>
      </c>
      <c r="AJ103" s="5" t="s">
        <v>362</v>
      </c>
      <c r="AK103" s="5" t="s">
        <v>362</v>
      </c>
      <c r="AL103" s="5" t="s">
        <v>362</v>
      </c>
      <c r="AM103" s="5" t="s">
        <v>362</v>
      </c>
      <c r="AN103" s="5" t="s">
        <v>362</v>
      </c>
      <c r="AO103" s="5" t="s">
        <v>362</v>
      </c>
      <c r="AP103" s="5" t="s">
        <v>362</v>
      </c>
      <c r="AQ103" s="5" t="s">
        <v>362</v>
      </c>
      <c r="AR103" s="5" t="s">
        <v>362</v>
      </c>
      <c r="AS103" s="5" t="s">
        <v>362</v>
      </c>
      <c r="AT103" s="44">
        <f t="shared" si="34"/>
        <v>0.99010096225125388</v>
      </c>
      <c r="AU103" s="45">
        <v>542</v>
      </c>
      <c r="AV103" s="35">
        <f t="shared" si="35"/>
        <v>443.45454545454544</v>
      </c>
      <c r="AW103" s="35">
        <f t="shared" si="30"/>
        <v>439.1</v>
      </c>
      <c r="AX103" s="35">
        <f t="shared" si="36"/>
        <v>-4.3545454545454163</v>
      </c>
      <c r="AY103" s="35">
        <v>54.5</v>
      </c>
      <c r="AZ103" s="35">
        <v>57.4</v>
      </c>
      <c r="BA103" s="35">
        <v>39.9</v>
      </c>
      <c r="BB103" s="35">
        <v>53.2</v>
      </c>
      <c r="BC103" s="35">
        <v>45.5</v>
      </c>
      <c r="BD103" s="35"/>
      <c r="BE103" s="35">
        <v>53.7</v>
      </c>
      <c r="BF103" s="35">
        <v>37.400000000000006</v>
      </c>
      <c r="BG103" s="35">
        <v>40.5</v>
      </c>
      <c r="BH103" s="35">
        <v>8.3000000000000007</v>
      </c>
      <c r="BI103" s="35">
        <f t="shared" si="31"/>
        <v>48.7</v>
      </c>
      <c r="BJ103" s="35"/>
      <c r="BK103" s="35">
        <f t="shared" si="37"/>
        <v>48.7</v>
      </c>
      <c r="BL103" s="35">
        <v>0</v>
      </c>
      <c r="BM103" s="35">
        <f t="shared" si="32"/>
        <v>48.7</v>
      </c>
      <c r="BN103" s="35"/>
      <c r="BO103" s="35">
        <f t="shared" si="33"/>
        <v>48.7</v>
      </c>
      <c r="BP103" s="1"/>
      <c r="BQ103" s="79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10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10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10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10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10"/>
      <c r="HL103" s="9"/>
      <c r="HM103" s="9"/>
    </row>
    <row r="104" spans="1:221" s="2" customFormat="1" ht="17.149999999999999" customHeight="1">
      <c r="A104" s="18" t="s">
        <v>103</v>
      </c>
      <c r="B104" s="6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35"/>
      <c r="BP104" s="1"/>
      <c r="BQ104" s="79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10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10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10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10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10"/>
      <c r="HL104" s="9"/>
      <c r="HM104" s="9"/>
    </row>
    <row r="105" spans="1:221" s="2" customFormat="1" ht="15.55" customHeight="1">
      <c r="A105" s="14" t="s">
        <v>104</v>
      </c>
      <c r="B105" s="35">
        <v>2991060</v>
      </c>
      <c r="C105" s="35">
        <v>3541844</v>
      </c>
      <c r="D105" s="4">
        <f t="shared" si="25"/>
        <v>1.1841434140405074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21511.5</v>
      </c>
      <c r="O105" s="35">
        <v>20708.900000000001</v>
      </c>
      <c r="P105" s="4">
        <f t="shared" si="26"/>
        <v>0.96268972410106224</v>
      </c>
      <c r="Q105" s="11">
        <v>20</v>
      </c>
      <c r="R105" s="35">
        <v>79</v>
      </c>
      <c r="S105" s="35">
        <v>126.5</v>
      </c>
      <c r="T105" s="4">
        <f t="shared" si="27"/>
        <v>1.240126582278481</v>
      </c>
      <c r="U105" s="11">
        <v>30</v>
      </c>
      <c r="V105" s="35">
        <v>120</v>
      </c>
      <c r="W105" s="35">
        <v>276</v>
      </c>
      <c r="X105" s="4">
        <f t="shared" si="28"/>
        <v>1.3</v>
      </c>
      <c r="Y105" s="11">
        <v>20</v>
      </c>
      <c r="Z105" s="11" t="s">
        <v>385</v>
      </c>
      <c r="AA105" s="11" t="s">
        <v>385</v>
      </c>
      <c r="AB105" s="11" t="s">
        <v>385</v>
      </c>
      <c r="AC105" s="11" t="s">
        <v>385</v>
      </c>
      <c r="AD105" s="11">
        <v>80</v>
      </c>
      <c r="AE105" s="11">
        <v>84</v>
      </c>
      <c r="AF105" s="4">
        <f t="shared" si="29"/>
        <v>1.05</v>
      </c>
      <c r="AG105" s="11">
        <v>20</v>
      </c>
      <c r="AH105" s="5" t="s">
        <v>362</v>
      </c>
      <c r="AI105" s="5" t="s">
        <v>362</v>
      </c>
      <c r="AJ105" s="5" t="s">
        <v>362</v>
      </c>
      <c r="AK105" s="5" t="s">
        <v>362</v>
      </c>
      <c r="AL105" s="5" t="s">
        <v>362</v>
      </c>
      <c r="AM105" s="5" t="s">
        <v>362</v>
      </c>
      <c r="AN105" s="5" t="s">
        <v>362</v>
      </c>
      <c r="AO105" s="5" t="s">
        <v>362</v>
      </c>
      <c r="AP105" s="5" t="s">
        <v>362</v>
      </c>
      <c r="AQ105" s="5" t="s">
        <v>362</v>
      </c>
      <c r="AR105" s="5" t="s">
        <v>362</v>
      </c>
      <c r="AS105" s="5" t="s">
        <v>362</v>
      </c>
      <c r="AT105" s="44">
        <f t="shared" si="34"/>
        <v>1.1529902609078075</v>
      </c>
      <c r="AU105" s="45">
        <v>1514</v>
      </c>
      <c r="AV105" s="35">
        <f t="shared" si="35"/>
        <v>1238.7272727272725</v>
      </c>
      <c r="AW105" s="35">
        <f t="shared" si="30"/>
        <v>1428.2</v>
      </c>
      <c r="AX105" s="35">
        <f t="shared" si="36"/>
        <v>189.47272727272752</v>
      </c>
      <c r="AY105" s="35">
        <v>175.5</v>
      </c>
      <c r="AZ105" s="35">
        <v>156.1</v>
      </c>
      <c r="BA105" s="35">
        <v>131.69999999999999</v>
      </c>
      <c r="BB105" s="35">
        <v>144.39999999999998</v>
      </c>
      <c r="BC105" s="35">
        <v>175.7</v>
      </c>
      <c r="BD105" s="35"/>
      <c r="BE105" s="35">
        <v>129.9</v>
      </c>
      <c r="BF105" s="35">
        <v>142</v>
      </c>
      <c r="BG105" s="35">
        <v>144.9</v>
      </c>
      <c r="BH105" s="35">
        <v>32.799999999999997</v>
      </c>
      <c r="BI105" s="35">
        <f t="shared" si="31"/>
        <v>195.2</v>
      </c>
      <c r="BJ105" s="35"/>
      <c r="BK105" s="35">
        <f t="shared" si="37"/>
        <v>195.2</v>
      </c>
      <c r="BL105" s="35">
        <v>0</v>
      </c>
      <c r="BM105" s="35">
        <f t="shared" si="32"/>
        <v>195.2</v>
      </c>
      <c r="BN105" s="35"/>
      <c r="BO105" s="35">
        <f t="shared" si="33"/>
        <v>195.2</v>
      </c>
      <c r="BP105" s="1"/>
      <c r="BQ105" s="79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10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10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10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10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10"/>
      <c r="HL105" s="9"/>
      <c r="HM105" s="9"/>
    </row>
    <row r="106" spans="1:221" s="2" customFormat="1" ht="17.149999999999999" customHeight="1">
      <c r="A106" s="14" t="s">
        <v>105</v>
      </c>
      <c r="B106" s="35">
        <v>0</v>
      </c>
      <c r="C106" s="35">
        <v>4493.2</v>
      </c>
      <c r="D106" s="4">
        <f t="shared" si="25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12992.2</v>
      </c>
      <c r="O106" s="35">
        <v>8027.3</v>
      </c>
      <c r="P106" s="4">
        <f t="shared" si="26"/>
        <v>0.6178553285817644</v>
      </c>
      <c r="Q106" s="11">
        <v>20</v>
      </c>
      <c r="R106" s="35">
        <v>610</v>
      </c>
      <c r="S106" s="35">
        <v>665.5</v>
      </c>
      <c r="T106" s="4">
        <f t="shared" si="27"/>
        <v>1.090983606557377</v>
      </c>
      <c r="U106" s="11">
        <v>25</v>
      </c>
      <c r="V106" s="35">
        <v>330.2</v>
      </c>
      <c r="W106" s="35">
        <v>359.1</v>
      </c>
      <c r="X106" s="4">
        <f t="shared" si="28"/>
        <v>1.0875227135069656</v>
      </c>
      <c r="Y106" s="11">
        <v>25</v>
      </c>
      <c r="Z106" s="11" t="s">
        <v>385</v>
      </c>
      <c r="AA106" s="11" t="s">
        <v>385</v>
      </c>
      <c r="AB106" s="11" t="s">
        <v>385</v>
      </c>
      <c r="AC106" s="11" t="s">
        <v>385</v>
      </c>
      <c r="AD106" s="11">
        <v>927</v>
      </c>
      <c r="AE106" s="11">
        <v>1097</v>
      </c>
      <c r="AF106" s="4">
        <f t="shared" si="29"/>
        <v>1.1833872707659114</v>
      </c>
      <c r="AG106" s="11">
        <v>20</v>
      </c>
      <c r="AH106" s="5" t="s">
        <v>362</v>
      </c>
      <c r="AI106" s="5" t="s">
        <v>362</v>
      </c>
      <c r="AJ106" s="5" t="s">
        <v>362</v>
      </c>
      <c r="AK106" s="5" t="s">
        <v>362</v>
      </c>
      <c r="AL106" s="5" t="s">
        <v>362</v>
      </c>
      <c r="AM106" s="5" t="s">
        <v>362</v>
      </c>
      <c r="AN106" s="5" t="s">
        <v>362</v>
      </c>
      <c r="AO106" s="5" t="s">
        <v>362</v>
      </c>
      <c r="AP106" s="5" t="s">
        <v>362</v>
      </c>
      <c r="AQ106" s="5" t="s">
        <v>362</v>
      </c>
      <c r="AR106" s="5" t="s">
        <v>362</v>
      </c>
      <c r="AS106" s="5" t="s">
        <v>362</v>
      </c>
      <c r="AT106" s="44">
        <f t="shared" si="34"/>
        <v>1.0054167776506899</v>
      </c>
      <c r="AU106" s="45">
        <v>1297</v>
      </c>
      <c r="AV106" s="35">
        <f t="shared" si="35"/>
        <v>1061.1818181818182</v>
      </c>
      <c r="AW106" s="35">
        <f t="shared" si="30"/>
        <v>1066.9000000000001</v>
      </c>
      <c r="AX106" s="35">
        <f t="shared" si="36"/>
        <v>5.7181818181818471</v>
      </c>
      <c r="AY106" s="35">
        <v>133.69999999999999</v>
      </c>
      <c r="AZ106" s="35">
        <v>133</v>
      </c>
      <c r="BA106" s="35">
        <v>132.6</v>
      </c>
      <c r="BB106" s="35">
        <v>75.199999999999989</v>
      </c>
      <c r="BC106" s="35">
        <v>102.2</v>
      </c>
      <c r="BD106" s="35"/>
      <c r="BE106" s="35">
        <v>149</v>
      </c>
      <c r="BF106" s="35">
        <v>59.3</v>
      </c>
      <c r="BG106" s="35">
        <v>91.9</v>
      </c>
      <c r="BH106" s="35"/>
      <c r="BI106" s="35">
        <f t="shared" si="31"/>
        <v>190</v>
      </c>
      <c r="BJ106" s="35"/>
      <c r="BK106" s="35">
        <f t="shared" si="37"/>
        <v>190</v>
      </c>
      <c r="BL106" s="35">
        <v>0</v>
      </c>
      <c r="BM106" s="35">
        <f t="shared" si="32"/>
        <v>190</v>
      </c>
      <c r="BN106" s="35"/>
      <c r="BO106" s="35">
        <f t="shared" si="33"/>
        <v>190</v>
      </c>
      <c r="BP106" s="1"/>
      <c r="BQ106" s="79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10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10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10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10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10"/>
      <c r="HL106" s="9"/>
      <c r="HM106" s="9"/>
    </row>
    <row r="107" spans="1:221" s="2" customFormat="1" ht="17.149999999999999" customHeight="1">
      <c r="A107" s="14" t="s">
        <v>106</v>
      </c>
      <c r="B107" s="35">
        <v>19723</v>
      </c>
      <c r="C107" s="35">
        <v>34680.5</v>
      </c>
      <c r="D107" s="4">
        <f t="shared" si="25"/>
        <v>1.2558378542818029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19212.5</v>
      </c>
      <c r="O107" s="35">
        <v>14232.4</v>
      </c>
      <c r="P107" s="4">
        <f t="shared" si="26"/>
        <v>0.74078854912166558</v>
      </c>
      <c r="Q107" s="11">
        <v>20</v>
      </c>
      <c r="R107" s="35">
        <v>11.5</v>
      </c>
      <c r="S107" s="35">
        <v>12.9</v>
      </c>
      <c r="T107" s="4">
        <f t="shared" si="27"/>
        <v>1.1217391304347826</v>
      </c>
      <c r="U107" s="11">
        <v>25</v>
      </c>
      <c r="V107" s="35">
        <v>45</v>
      </c>
      <c r="W107" s="35">
        <v>54</v>
      </c>
      <c r="X107" s="4">
        <f t="shared" si="28"/>
        <v>1.2</v>
      </c>
      <c r="Y107" s="11">
        <v>25</v>
      </c>
      <c r="Z107" s="11" t="s">
        <v>385</v>
      </c>
      <c r="AA107" s="11" t="s">
        <v>385</v>
      </c>
      <c r="AB107" s="11" t="s">
        <v>385</v>
      </c>
      <c r="AC107" s="11" t="s">
        <v>385</v>
      </c>
      <c r="AD107" s="11">
        <v>404</v>
      </c>
      <c r="AE107" s="11">
        <v>321</v>
      </c>
      <c r="AF107" s="4">
        <f t="shared" si="29"/>
        <v>0.79455445544554459</v>
      </c>
      <c r="AG107" s="11">
        <v>20</v>
      </c>
      <c r="AH107" s="5" t="s">
        <v>362</v>
      </c>
      <c r="AI107" s="5" t="s">
        <v>362</v>
      </c>
      <c r="AJ107" s="5" t="s">
        <v>362</v>
      </c>
      <c r="AK107" s="5" t="s">
        <v>362</v>
      </c>
      <c r="AL107" s="5" t="s">
        <v>362</v>
      </c>
      <c r="AM107" s="5" t="s">
        <v>362</v>
      </c>
      <c r="AN107" s="5" t="s">
        <v>362</v>
      </c>
      <c r="AO107" s="5" t="s">
        <v>362</v>
      </c>
      <c r="AP107" s="5" t="s">
        <v>362</v>
      </c>
      <c r="AQ107" s="5" t="s">
        <v>362</v>
      </c>
      <c r="AR107" s="5" t="s">
        <v>362</v>
      </c>
      <c r="AS107" s="5" t="s">
        <v>362</v>
      </c>
      <c r="AT107" s="44">
        <f t="shared" si="34"/>
        <v>1.013087168950318</v>
      </c>
      <c r="AU107" s="45">
        <v>2238</v>
      </c>
      <c r="AV107" s="35">
        <f t="shared" si="35"/>
        <v>1831.0909090909092</v>
      </c>
      <c r="AW107" s="35">
        <f t="shared" si="30"/>
        <v>1855.1</v>
      </c>
      <c r="AX107" s="35">
        <f t="shared" si="36"/>
        <v>24.009090909090673</v>
      </c>
      <c r="AY107" s="35">
        <v>233.4</v>
      </c>
      <c r="AZ107" s="35">
        <v>213.7</v>
      </c>
      <c r="BA107" s="35">
        <v>117.3</v>
      </c>
      <c r="BB107" s="35">
        <v>148.89999999999998</v>
      </c>
      <c r="BC107" s="35">
        <v>191</v>
      </c>
      <c r="BD107" s="35"/>
      <c r="BE107" s="35">
        <v>163.69999999999999</v>
      </c>
      <c r="BF107" s="35">
        <v>233</v>
      </c>
      <c r="BG107" s="35">
        <v>137.5</v>
      </c>
      <c r="BH107" s="35">
        <v>215.3</v>
      </c>
      <c r="BI107" s="35">
        <f t="shared" si="31"/>
        <v>201.3</v>
      </c>
      <c r="BJ107" s="35"/>
      <c r="BK107" s="35">
        <f t="shared" si="37"/>
        <v>201.3</v>
      </c>
      <c r="BL107" s="35">
        <v>0</v>
      </c>
      <c r="BM107" s="35">
        <f t="shared" si="32"/>
        <v>201.3</v>
      </c>
      <c r="BN107" s="35"/>
      <c r="BO107" s="35">
        <f t="shared" si="33"/>
        <v>201.3</v>
      </c>
      <c r="BP107" s="1"/>
      <c r="BQ107" s="79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10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10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10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10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10"/>
      <c r="HL107" s="9"/>
      <c r="HM107" s="9"/>
    </row>
    <row r="108" spans="1:221" s="2" customFormat="1" ht="17.149999999999999" customHeight="1">
      <c r="A108" s="14" t="s">
        <v>107</v>
      </c>
      <c r="B108" s="35">
        <v>2536527</v>
      </c>
      <c r="C108" s="35">
        <v>2131478</v>
      </c>
      <c r="D108" s="4">
        <f t="shared" si="25"/>
        <v>0.84031354682997661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20558.7</v>
      </c>
      <c r="O108" s="35">
        <v>18336.599999999999</v>
      </c>
      <c r="P108" s="4">
        <f t="shared" si="26"/>
        <v>0.89191437201768586</v>
      </c>
      <c r="Q108" s="11">
        <v>20</v>
      </c>
      <c r="R108" s="35">
        <v>11</v>
      </c>
      <c r="S108" s="35">
        <v>11</v>
      </c>
      <c r="T108" s="4">
        <f t="shared" si="27"/>
        <v>1</v>
      </c>
      <c r="U108" s="11">
        <v>20</v>
      </c>
      <c r="V108" s="35">
        <v>18</v>
      </c>
      <c r="W108" s="35">
        <v>31.1</v>
      </c>
      <c r="X108" s="4">
        <f t="shared" si="28"/>
        <v>1.2527777777777778</v>
      </c>
      <c r="Y108" s="11">
        <v>30</v>
      </c>
      <c r="Z108" s="11" t="s">
        <v>385</v>
      </c>
      <c r="AA108" s="11" t="s">
        <v>385</v>
      </c>
      <c r="AB108" s="11" t="s">
        <v>385</v>
      </c>
      <c r="AC108" s="11" t="s">
        <v>385</v>
      </c>
      <c r="AD108" s="11">
        <v>52</v>
      </c>
      <c r="AE108" s="11">
        <v>64</v>
      </c>
      <c r="AF108" s="4">
        <f t="shared" si="29"/>
        <v>1.2030769230769232</v>
      </c>
      <c r="AG108" s="11">
        <v>20</v>
      </c>
      <c r="AH108" s="5" t="s">
        <v>362</v>
      </c>
      <c r="AI108" s="5" t="s">
        <v>362</v>
      </c>
      <c r="AJ108" s="5" t="s">
        <v>362</v>
      </c>
      <c r="AK108" s="5" t="s">
        <v>362</v>
      </c>
      <c r="AL108" s="5" t="s">
        <v>362</v>
      </c>
      <c r="AM108" s="5" t="s">
        <v>362</v>
      </c>
      <c r="AN108" s="5" t="s">
        <v>362</v>
      </c>
      <c r="AO108" s="5" t="s">
        <v>362</v>
      </c>
      <c r="AP108" s="5" t="s">
        <v>362</v>
      </c>
      <c r="AQ108" s="5" t="s">
        <v>362</v>
      </c>
      <c r="AR108" s="5" t="s">
        <v>362</v>
      </c>
      <c r="AS108" s="5" t="s">
        <v>362</v>
      </c>
      <c r="AT108" s="44">
        <f t="shared" si="34"/>
        <v>1.0788629470352529</v>
      </c>
      <c r="AU108" s="45">
        <v>1455</v>
      </c>
      <c r="AV108" s="35">
        <f t="shared" si="35"/>
        <v>1190.4545454545455</v>
      </c>
      <c r="AW108" s="35">
        <f t="shared" si="30"/>
        <v>1284.3</v>
      </c>
      <c r="AX108" s="35">
        <f t="shared" si="36"/>
        <v>93.845454545454459</v>
      </c>
      <c r="AY108" s="35">
        <v>141.80000000000001</v>
      </c>
      <c r="AZ108" s="35">
        <v>119.9</v>
      </c>
      <c r="BA108" s="35">
        <v>54.9</v>
      </c>
      <c r="BB108" s="35">
        <v>84.5</v>
      </c>
      <c r="BC108" s="35">
        <v>152.30000000000001</v>
      </c>
      <c r="BD108" s="35"/>
      <c r="BE108" s="35">
        <v>219.7</v>
      </c>
      <c r="BF108" s="35">
        <v>120.69999999999999</v>
      </c>
      <c r="BG108" s="35">
        <v>146.6</v>
      </c>
      <c r="BH108" s="35">
        <v>106</v>
      </c>
      <c r="BI108" s="35">
        <f t="shared" si="31"/>
        <v>137.9</v>
      </c>
      <c r="BJ108" s="35"/>
      <c r="BK108" s="35">
        <f t="shared" si="37"/>
        <v>137.9</v>
      </c>
      <c r="BL108" s="35">
        <v>0</v>
      </c>
      <c r="BM108" s="35">
        <f t="shared" si="32"/>
        <v>137.9</v>
      </c>
      <c r="BN108" s="35"/>
      <c r="BO108" s="35">
        <f t="shared" si="33"/>
        <v>137.9</v>
      </c>
      <c r="BP108" s="1"/>
      <c r="BQ108" s="79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10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10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10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10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10"/>
      <c r="HL108" s="9"/>
      <c r="HM108" s="9"/>
    </row>
    <row r="109" spans="1:221" s="2" customFormat="1" ht="17.149999999999999" customHeight="1">
      <c r="A109" s="14" t="s">
        <v>108</v>
      </c>
      <c r="B109" s="35">
        <v>27707</v>
      </c>
      <c r="C109" s="35">
        <v>30731.1</v>
      </c>
      <c r="D109" s="4">
        <f t="shared" si="25"/>
        <v>1.1091457032518857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44664.7</v>
      </c>
      <c r="O109" s="35">
        <v>30590.799999999999</v>
      </c>
      <c r="P109" s="4">
        <f t="shared" si="26"/>
        <v>0.68489881270891784</v>
      </c>
      <c r="Q109" s="11">
        <v>20</v>
      </c>
      <c r="R109" s="35">
        <v>1537</v>
      </c>
      <c r="S109" s="35">
        <v>1910.4</v>
      </c>
      <c r="T109" s="4">
        <f t="shared" si="27"/>
        <v>1.2042940793754067</v>
      </c>
      <c r="U109" s="11">
        <v>25</v>
      </c>
      <c r="V109" s="35">
        <v>1.5</v>
      </c>
      <c r="W109" s="35">
        <v>2.8</v>
      </c>
      <c r="X109" s="4">
        <f t="shared" si="28"/>
        <v>1.2666666666666666</v>
      </c>
      <c r="Y109" s="11">
        <v>25</v>
      </c>
      <c r="Z109" s="11" t="s">
        <v>385</v>
      </c>
      <c r="AA109" s="11" t="s">
        <v>385</v>
      </c>
      <c r="AB109" s="11" t="s">
        <v>385</v>
      </c>
      <c r="AC109" s="11" t="s">
        <v>385</v>
      </c>
      <c r="AD109" s="11">
        <v>629</v>
      </c>
      <c r="AE109" s="11">
        <v>629</v>
      </c>
      <c r="AF109" s="4">
        <f t="shared" si="29"/>
        <v>1</v>
      </c>
      <c r="AG109" s="11">
        <v>20</v>
      </c>
      <c r="AH109" s="5" t="s">
        <v>362</v>
      </c>
      <c r="AI109" s="5" t="s">
        <v>362</v>
      </c>
      <c r="AJ109" s="5" t="s">
        <v>362</v>
      </c>
      <c r="AK109" s="5" t="s">
        <v>362</v>
      </c>
      <c r="AL109" s="5" t="s">
        <v>362</v>
      </c>
      <c r="AM109" s="5" t="s">
        <v>362</v>
      </c>
      <c r="AN109" s="5" t="s">
        <v>362</v>
      </c>
      <c r="AO109" s="5" t="s">
        <v>362</v>
      </c>
      <c r="AP109" s="5" t="s">
        <v>362</v>
      </c>
      <c r="AQ109" s="5" t="s">
        <v>362</v>
      </c>
      <c r="AR109" s="5" t="s">
        <v>362</v>
      </c>
      <c r="AS109" s="5" t="s">
        <v>362</v>
      </c>
      <c r="AT109" s="44">
        <f t="shared" si="34"/>
        <v>1.0656345193774905</v>
      </c>
      <c r="AU109" s="45">
        <v>1663</v>
      </c>
      <c r="AV109" s="35">
        <f t="shared" si="35"/>
        <v>1360.6363636363637</v>
      </c>
      <c r="AW109" s="35">
        <f t="shared" si="30"/>
        <v>1449.9</v>
      </c>
      <c r="AX109" s="35">
        <f t="shared" si="36"/>
        <v>89.263636363636351</v>
      </c>
      <c r="AY109" s="35">
        <v>157.6</v>
      </c>
      <c r="AZ109" s="35">
        <v>140.80000000000001</v>
      </c>
      <c r="BA109" s="35">
        <v>126.9</v>
      </c>
      <c r="BB109" s="35">
        <v>151.5</v>
      </c>
      <c r="BC109" s="35">
        <v>155.19999999999999</v>
      </c>
      <c r="BD109" s="35"/>
      <c r="BE109" s="35">
        <v>123.8</v>
      </c>
      <c r="BF109" s="35">
        <v>170.3</v>
      </c>
      <c r="BG109" s="35">
        <v>93.1</v>
      </c>
      <c r="BH109" s="35">
        <v>58.8</v>
      </c>
      <c r="BI109" s="35">
        <f t="shared" si="31"/>
        <v>271.89999999999998</v>
      </c>
      <c r="BJ109" s="35"/>
      <c r="BK109" s="35">
        <f t="shared" si="37"/>
        <v>271.89999999999998</v>
      </c>
      <c r="BL109" s="35">
        <v>0</v>
      </c>
      <c r="BM109" s="35">
        <f t="shared" si="32"/>
        <v>271.89999999999998</v>
      </c>
      <c r="BN109" s="35"/>
      <c r="BO109" s="35">
        <f t="shared" si="33"/>
        <v>271.89999999999998</v>
      </c>
      <c r="BP109" s="1"/>
      <c r="BQ109" s="79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10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10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10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10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10"/>
      <c r="HL109" s="9"/>
      <c r="HM109" s="9"/>
    </row>
    <row r="110" spans="1:221" s="2" customFormat="1" ht="17.149999999999999" customHeight="1">
      <c r="A110" s="14" t="s">
        <v>109</v>
      </c>
      <c r="B110" s="35">
        <v>728883</v>
      </c>
      <c r="C110" s="35">
        <v>768916.9</v>
      </c>
      <c r="D110" s="4">
        <f t="shared" si="25"/>
        <v>1.054925001680654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9675.4</v>
      </c>
      <c r="O110" s="35">
        <v>2360</v>
      </c>
      <c r="P110" s="4">
        <f t="shared" si="26"/>
        <v>0.2439175641317155</v>
      </c>
      <c r="Q110" s="11">
        <v>20</v>
      </c>
      <c r="R110" s="35">
        <v>11</v>
      </c>
      <c r="S110" s="35">
        <v>38.5</v>
      </c>
      <c r="T110" s="4">
        <f t="shared" si="27"/>
        <v>1.3</v>
      </c>
      <c r="U110" s="11">
        <v>30</v>
      </c>
      <c r="V110" s="35">
        <v>2.4</v>
      </c>
      <c r="W110" s="35">
        <v>11.7</v>
      </c>
      <c r="X110" s="4">
        <f t="shared" si="28"/>
        <v>1.3</v>
      </c>
      <c r="Y110" s="11">
        <v>20</v>
      </c>
      <c r="Z110" s="11" t="s">
        <v>385</v>
      </c>
      <c r="AA110" s="11" t="s">
        <v>385</v>
      </c>
      <c r="AB110" s="11" t="s">
        <v>385</v>
      </c>
      <c r="AC110" s="11" t="s">
        <v>385</v>
      </c>
      <c r="AD110" s="11">
        <v>21</v>
      </c>
      <c r="AE110" s="11">
        <v>21</v>
      </c>
      <c r="AF110" s="4">
        <f t="shared" si="29"/>
        <v>1</v>
      </c>
      <c r="AG110" s="11">
        <v>20</v>
      </c>
      <c r="AH110" s="5" t="s">
        <v>362</v>
      </c>
      <c r="AI110" s="5" t="s">
        <v>362</v>
      </c>
      <c r="AJ110" s="5" t="s">
        <v>362</v>
      </c>
      <c r="AK110" s="5" t="s">
        <v>362</v>
      </c>
      <c r="AL110" s="5" t="s">
        <v>362</v>
      </c>
      <c r="AM110" s="5" t="s">
        <v>362</v>
      </c>
      <c r="AN110" s="5" t="s">
        <v>362</v>
      </c>
      <c r="AO110" s="5" t="s">
        <v>362</v>
      </c>
      <c r="AP110" s="5" t="s">
        <v>362</v>
      </c>
      <c r="AQ110" s="5" t="s">
        <v>362</v>
      </c>
      <c r="AR110" s="5" t="s">
        <v>362</v>
      </c>
      <c r="AS110" s="5" t="s">
        <v>362</v>
      </c>
      <c r="AT110" s="44">
        <f t="shared" si="34"/>
        <v>1.0042760129944086</v>
      </c>
      <c r="AU110" s="45">
        <v>1917</v>
      </c>
      <c r="AV110" s="35">
        <f t="shared" si="35"/>
        <v>1568.4545454545455</v>
      </c>
      <c r="AW110" s="35">
        <f t="shared" si="30"/>
        <v>1575.2</v>
      </c>
      <c r="AX110" s="35">
        <f t="shared" si="36"/>
        <v>6.7454545454545496</v>
      </c>
      <c r="AY110" s="35">
        <v>153.5</v>
      </c>
      <c r="AZ110" s="35">
        <v>156.9</v>
      </c>
      <c r="BA110" s="35">
        <v>84.4</v>
      </c>
      <c r="BB110" s="35">
        <v>149.60000000000002</v>
      </c>
      <c r="BC110" s="35">
        <v>128.80000000000001</v>
      </c>
      <c r="BD110" s="35"/>
      <c r="BE110" s="35">
        <v>0</v>
      </c>
      <c r="BF110" s="35">
        <v>161.1</v>
      </c>
      <c r="BG110" s="35">
        <v>222</v>
      </c>
      <c r="BH110" s="35">
        <v>339.79999999999995</v>
      </c>
      <c r="BI110" s="35">
        <f t="shared" si="31"/>
        <v>179.1</v>
      </c>
      <c r="BJ110" s="35"/>
      <c r="BK110" s="35">
        <f t="shared" si="37"/>
        <v>179.1</v>
      </c>
      <c r="BL110" s="35">
        <v>0</v>
      </c>
      <c r="BM110" s="35">
        <f t="shared" si="32"/>
        <v>179.1</v>
      </c>
      <c r="BN110" s="35"/>
      <c r="BO110" s="35">
        <f t="shared" si="33"/>
        <v>179.1</v>
      </c>
      <c r="BP110" s="1"/>
      <c r="BQ110" s="79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10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10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10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10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10"/>
      <c r="HL110" s="9"/>
      <c r="HM110" s="9"/>
    </row>
    <row r="111" spans="1:221" s="2" customFormat="1" ht="17.149999999999999" customHeight="1">
      <c r="A111" s="14" t="s">
        <v>110</v>
      </c>
      <c r="B111" s="35">
        <v>0</v>
      </c>
      <c r="C111" s="35">
        <v>2138</v>
      </c>
      <c r="D111" s="4">
        <f t="shared" ref="D111:D174" si="38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4165.7</v>
      </c>
      <c r="O111" s="35">
        <v>2128.6</v>
      </c>
      <c r="P111" s="4">
        <f t="shared" ref="P111:P174" si="39">IF(Q111=0,0,IF(N111=0,1,IF(O111&lt;0,0,IF(O111/N111&gt;1.2,IF((O111/N111-1.2)*0.1+1.2&gt;1.3,1.3,(O111/N111-1.2)*0.1+1.2),O111/N111))))</f>
        <v>0.51098254795112463</v>
      </c>
      <c r="Q111" s="11">
        <v>20</v>
      </c>
      <c r="R111" s="35">
        <v>337</v>
      </c>
      <c r="S111" s="35">
        <v>351.9</v>
      </c>
      <c r="T111" s="4">
        <f t="shared" ref="T111:T174" si="40">IF(U111=0,0,IF(R111=0,1,IF(S111&lt;0,0,IF(S111/R111&gt;1.2,IF((S111/R111-1.2)*0.1+1.2&gt;1.3,1.3,(S111/R111-1.2)*0.1+1.2),S111/R111))))</f>
        <v>1.0442136498516319</v>
      </c>
      <c r="U111" s="11">
        <v>20</v>
      </c>
      <c r="V111" s="35">
        <v>162</v>
      </c>
      <c r="W111" s="35">
        <v>185</v>
      </c>
      <c r="X111" s="4">
        <f t="shared" ref="X111:X174" si="41">IF(Y111=0,0,IF(V111=0,1,IF(W111&lt;0,0,IF(W111/V111&gt;1.2,IF((W111/V111-1.2)*0.1+1.2&gt;1.3,1.3,(W111/V111-1.2)*0.1+1.2),W111/V111))))</f>
        <v>1.1419753086419753</v>
      </c>
      <c r="Y111" s="11">
        <v>30</v>
      </c>
      <c r="Z111" s="11" t="s">
        <v>385</v>
      </c>
      <c r="AA111" s="11" t="s">
        <v>385</v>
      </c>
      <c r="AB111" s="11" t="s">
        <v>385</v>
      </c>
      <c r="AC111" s="11" t="s">
        <v>385</v>
      </c>
      <c r="AD111" s="11">
        <v>1150</v>
      </c>
      <c r="AE111" s="11">
        <v>650</v>
      </c>
      <c r="AF111" s="4">
        <f t="shared" ref="AF111:AF174" si="42">IF(AG111=0,0,IF(AD111=0,1,IF(AE111&lt;0,0,IF(AE111/AD111&gt;1.2,IF((AE111/AD111-1.2)*0.1+1.2&gt;1.3,1.3,(AE111/AD111-1.2)*0.1+1.2),AE111/AD111))))</f>
        <v>0.56521739130434778</v>
      </c>
      <c r="AG111" s="11">
        <v>20</v>
      </c>
      <c r="AH111" s="5" t="s">
        <v>362</v>
      </c>
      <c r="AI111" s="5" t="s">
        <v>362</v>
      </c>
      <c r="AJ111" s="5" t="s">
        <v>362</v>
      </c>
      <c r="AK111" s="5" t="s">
        <v>362</v>
      </c>
      <c r="AL111" s="5" t="s">
        <v>362</v>
      </c>
      <c r="AM111" s="5" t="s">
        <v>362</v>
      </c>
      <c r="AN111" s="5" t="s">
        <v>362</v>
      </c>
      <c r="AO111" s="5" t="s">
        <v>362</v>
      </c>
      <c r="AP111" s="5" t="s">
        <v>362</v>
      </c>
      <c r="AQ111" s="5" t="s">
        <v>362</v>
      </c>
      <c r="AR111" s="5" t="s">
        <v>362</v>
      </c>
      <c r="AS111" s="5" t="s">
        <v>362</v>
      </c>
      <c r="AT111" s="44">
        <f t="shared" si="34"/>
        <v>0.85186145601557051</v>
      </c>
      <c r="AU111" s="45">
        <v>2699</v>
      </c>
      <c r="AV111" s="35">
        <f t="shared" si="35"/>
        <v>2208.2727272727275</v>
      </c>
      <c r="AW111" s="35">
        <f t="shared" ref="AW111:AW174" si="43">ROUND(AT111*AV111,1)</f>
        <v>1881.1</v>
      </c>
      <c r="AX111" s="35">
        <f t="shared" ref="AX111:AX174" si="44">AW111-AV111</f>
        <v>-327.17272727272757</v>
      </c>
      <c r="AY111" s="35">
        <v>242.2</v>
      </c>
      <c r="AZ111" s="35">
        <v>201.6</v>
      </c>
      <c r="BA111" s="35">
        <v>53.5</v>
      </c>
      <c r="BB111" s="35">
        <v>215</v>
      </c>
      <c r="BC111" s="35">
        <v>234.4</v>
      </c>
      <c r="BD111" s="35"/>
      <c r="BE111" s="35">
        <v>261.8</v>
      </c>
      <c r="BF111" s="35">
        <v>226.8</v>
      </c>
      <c r="BG111" s="35">
        <v>211.3</v>
      </c>
      <c r="BH111" s="35">
        <v>99.8</v>
      </c>
      <c r="BI111" s="35">
        <f t="shared" ref="BI111:BI174" si="45">ROUND(AW111-SUM(AY111:BH111),1)</f>
        <v>134.69999999999999</v>
      </c>
      <c r="BJ111" s="35"/>
      <c r="BK111" s="35">
        <f t="shared" si="37"/>
        <v>134.69999999999999</v>
      </c>
      <c r="BL111" s="35">
        <v>0</v>
      </c>
      <c r="BM111" s="35">
        <f t="shared" ref="BM111:BM174" si="46">BK111+BL111</f>
        <v>134.69999999999999</v>
      </c>
      <c r="BN111" s="35"/>
      <c r="BO111" s="35">
        <f t="shared" ref="BO111:BO174" si="47">IF((BM111-BN111)&gt;0,ROUND(BM111-BN111,1),0)</f>
        <v>134.69999999999999</v>
      </c>
      <c r="BP111" s="1"/>
      <c r="BQ111" s="79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10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10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10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10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10"/>
      <c r="HL111" s="9"/>
      <c r="HM111" s="9"/>
    </row>
    <row r="112" spans="1:221" s="2" customFormat="1" ht="17.149999999999999" customHeight="1">
      <c r="A112" s="14" t="s">
        <v>111</v>
      </c>
      <c r="B112" s="35">
        <v>67846</v>
      </c>
      <c r="C112" s="35">
        <v>67846</v>
      </c>
      <c r="D112" s="4">
        <f t="shared" si="38"/>
        <v>1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12659.8</v>
      </c>
      <c r="O112" s="35">
        <v>19415</v>
      </c>
      <c r="P112" s="4">
        <f t="shared" si="39"/>
        <v>1.2333594527559677</v>
      </c>
      <c r="Q112" s="11">
        <v>20</v>
      </c>
      <c r="R112" s="35">
        <v>537</v>
      </c>
      <c r="S112" s="35">
        <v>665.2</v>
      </c>
      <c r="T112" s="4">
        <f t="shared" si="40"/>
        <v>1.2038733705772811</v>
      </c>
      <c r="U112" s="11">
        <v>25</v>
      </c>
      <c r="V112" s="35">
        <v>752.8</v>
      </c>
      <c r="W112" s="35">
        <v>844.2</v>
      </c>
      <c r="X112" s="4">
        <f t="shared" si="41"/>
        <v>1.1214133900106271</v>
      </c>
      <c r="Y112" s="11">
        <v>25</v>
      </c>
      <c r="Z112" s="11" t="s">
        <v>385</v>
      </c>
      <c r="AA112" s="11" t="s">
        <v>385</v>
      </c>
      <c r="AB112" s="11" t="s">
        <v>385</v>
      </c>
      <c r="AC112" s="11" t="s">
        <v>385</v>
      </c>
      <c r="AD112" s="11">
        <v>390</v>
      </c>
      <c r="AE112" s="11">
        <v>428</v>
      </c>
      <c r="AF112" s="4">
        <f t="shared" si="42"/>
        <v>1.0974358974358975</v>
      </c>
      <c r="AG112" s="11">
        <v>20</v>
      </c>
      <c r="AH112" s="5" t="s">
        <v>362</v>
      </c>
      <c r="AI112" s="5" t="s">
        <v>362</v>
      </c>
      <c r="AJ112" s="5" t="s">
        <v>362</v>
      </c>
      <c r="AK112" s="5" t="s">
        <v>362</v>
      </c>
      <c r="AL112" s="5" t="s">
        <v>362</v>
      </c>
      <c r="AM112" s="5" t="s">
        <v>362</v>
      </c>
      <c r="AN112" s="5" t="s">
        <v>362</v>
      </c>
      <c r="AO112" s="5" t="s">
        <v>362</v>
      </c>
      <c r="AP112" s="5" t="s">
        <v>362</v>
      </c>
      <c r="AQ112" s="5" t="s">
        <v>362</v>
      </c>
      <c r="AR112" s="5" t="s">
        <v>362</v>
      </c>
      <c r="AS112" s="5" t="s">
        <v>362</v>
      </c>
      <c r="AT112" s="44">
        <f t="shared" ref="AT112:AT175" si="48">(D112*E112+P112*Q112+T112*U112+X112*Y112+AF112*AG112)/(E112+Q112+U112+Y112+AG112)</f>
        <v>1.1474807601853498</v>
      </c>
      <c r="AU112" s="45">
        <v>1839</v>
      </c>
      <c r="AV112" s="35">
        <f t="shared" ref="AV112:AV175" si="49">AU112/11*9</f>
        <v>1504.6363636363637</v>
      </c>
      <c r="AW112" s="35">
        <f t="shared" si="43"/>
        <v>1726.5</v>
      </c>
      <c r="AX112" s="35">
        <f t="shared" si="44"/>
        <v>221.86363636363626</v>
      </c>
      <c r="AY112" s="35">
        <v>166.1</v>
      </c>
      <c r="AZ112" s="35">
        <v>196.7</v>
      </c>
      <c r="BA112" s="35">
        <v>179.4</v>
      </c>
      <c r="BB112" s="35">
        <v>180.7</v>
      </c>
      <c r="BC112" s="35">
        <v>160.5</v>
      </c>
      <c r="BD112" s="35"/>
      <c r="BE112" s="35">
        <v>213.6</v>
      </c>
      <c r="BF112" s="35">
        <v>166.79999999999998</v>
      </c>
      <c r="BG112" s="35">
        <v>165.4</v>
      </c>
      <c r="BH112" s="35">
        <v>16.600000000000001</v>
      </c>
      <c r="BI112" s="35">
        <f t="shared" si="45"/>
        <v>280.7</v>
      </c>
      <c r="BJ112" s="35"/>
      <c r="BK112" s="35">
        <f t="shared" ref="BK112:BK175" si="50">IF(OR(BI112&lt;0,BJ112="+"),0,BI112)</f>
        <v>280.7</v>
      </c>
      <c r="BL112" s="35">
        <v>0</v>
      </c>
      <c r="BM112" s="35">
        <f t="shared" si="46"/>
        <v>280.7</v>
      </c>
      <c r="BN112" s="35"/>
      <c r="BO112" s="35">
        <f t="shared" si="47"/>
        <v>280.7</v>
      </c>
      <c r="BP112" s="1"/>
      <c r="BQ112" s="79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10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10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10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10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10"/>
      <c r="HL112" s="9"/>
      <c r="HM112" s="9"/>
    </row>
    <row r="113" spans="1:221" s="2" customFormat="1" ht="17.149999999999999" customHeight="1">
      <c r="A113" s="14" t="s">
        <v>112</v>
      </c>
      <c r="B113" s="35">
        <v>13054</v>
      </c>
      <c r="C113" s="35">
        <v>20109.3</v>
      </c>
      <c r="D113" s="4">
        <f t="shared" si="38"/>
        <v>1.2340470353914508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11160.2</v>
      </c>
      <c r="O113" s="35">
        <v>5253.4</v>
      </c>
      <c r="P113" s="4">
        <f t="shared" si="39"/>
        <v>0.47072633106933559</v>
      </c>
      <c r="Q113" s="11">
        <v>20</v>
      </c>
      <c r="R113" s="35">
        <v>42</v>
      </c>
      <c r="S113" s="35">
        <v>40.299999999999997</v>
      </c>
      <c r="T113" s="4">
        <f t="shared" si="40"/>
        <v>0.95952380952380945</v>
      </c>
      <c r="U113" s="11">
        <v>20</v>
      </c>
      <c r="V113" s="35">
        <v>37</v>
      </c>
      <c r="W113" s="35">
        <v>71.8</v>
      </c>
      <c r="X113" s="4">
        <f t="shared" si="41"/>
        <v>1.2740540540540539</v>
      </c>
      <c r="Y113" s="11">
        <v>30</v>
      </c>
      <c r="Z113" s="11" t="s">
        <v>385</v>
      </c>
      <c r="AA113" s="11" t="s">
        <v>385</v>
      </c>
      <c r="AB113" s="11" t="s">
        <v>385</v>
      </c>
      <c r="AC113" s="11" t="s">
        <v>385</v>
      </c>
      <c r="AD113" s="11">
        <v>179</v>
      </c>
      <c r="AE113" s="11">
        <v>177</v>
      </c>
      <c r="AF113" s="4">
        <f t="shared" si="42"/>
        <v>0.98882681564245811</v>
      </c>
      <c r="AG113" s="11">
        <v>20</v>
      </c>
      <c r="AH113" s="5" t="s">
        <v>362</v>
      </c>
      <c r="AI113" s="5" t="s">
        <v>362</v>
      </c>
      <c r="AJ113" s="5" t="s">
        <v>362</v>
      </c>
      <c r="AK113" s="5" t="s">
        <v>362</v>
      </c>
      <c r="AL113" s="5" t="s">
        <v>362</v>
      </c>
      <c r="AM113" s="5" t="s">
        <v>362</v>
      </c>
      <c r="AN113" s="5" t="s">
        <v>362</v>
      </c>
      <c r="AO113" s="5" t="s">
        <v>362</v>
      </c>
      <c r="AP113" s="5" t="s">
        <v>362</v>
      </c>
      <c r="AQ113" s="5" t="s">
        <v>362</v>
      </c>
      <c r="AR113" s="5" t="s">
        <v>362</v>
      </c>
      <c r="AS113" s="5" t="s">
        <v>362</v>
      </c>
      <c r="AT113" s="44">
        <f t="shared" si="48"/>
        <v>0.98943631100248186</v>
      </c>
      <c r="AU113" s="45">
        <v>3886</v>
      </c>
      <c r="AV113" s="35">
        <f t="shared" si="49"/>
        <v>3179.454545454545</v>
      </c>
      <c r="AW113" s="35">
        <f t="shared" si="43"/>
        <v>3145.9</v>
      </c>
      <c r="AX113" s="35">
        <f t="shared" si="44"/>
        <v>-33.55454545454495</v>
      </c>
      <c r="AY113" s="35">
        <v>438.3</v>
      </c>
      <c r="AZ113" s="35">
        <v>333.3</v>
      </c>
      <c r="BA113" s="35">
        <v>291.8</v>
      </c>
      <c r="BB113" s="35">
        <v>303.2</v>
      </c>
      <c r="BC113" s="35">
        <v>353.3</v>
      </c>
      <c r="BD113" s="35"/>
      <c r="BE113" s="35">
        <v>310.5</v>
      </c>
      <c r="BF113" s="35">
        <v>399.59999999999997</v>
      </c>
      <c r="BG113" s="35">
        <v>360.7</v>
      </c>
      <c r="BH113" s="35"/>
      <c r="BI113" s="35">
        <f t="shared" si="45"/>
        <v>355.2</v>
      </c>
      <c r="BJ113" s="35"/>
      <c r="BK113" s="35">
        <f t="shared" si="50"/>
        <v>355.2</v>
      </c>
      <c r="BL113" s="35">
        <v>0</v>
      </c>
      <c r="BM113" s="35">
        <f t="shared" si="46"/>
        <v>355.2</v>
      </c>
      <c r="BN113" s="35"/>
      <c r="BO113" s="35">
        <f t="shared" si="47"/>
        <v>355.2</v>
      </c>
      <c r="BP113" s="1"/>
      <c r="BQ113" s="79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10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10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10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10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10"/>
      <c r="HL113" s="9"/>
      <c r="HM113" s="9"/>
    </row>
    <row r="114" spans="1:221" s="2" customFormat="1" ht="17.149999999999999" customHeight="1">
      <c r="A114" s="14" t="s">
        <v>113</v>
      </c>
      <c r="B114" s="35">
        <v>14413</v>
      </c>
      <c r="C114" s="35">
        <v>17836.8</v>
      </c>
      <c r="D114" s="4">
        <f t="shared" si="38"/>
        <v>1.2037549434538264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20741.900000000001</v>
      </c>
      <c r="O114" s="35">
        <v>14790.2</v>
      </c>
      <c r="P114" s="4">
        <f t="shared" si="39"/>
        <v>0.71305907366248988</v>
      </c>
      <c r="Q114" s="11">
        <v>20</v>
      </c>
      <c r="R114" s="35">
        <v>0</v>
      </c>
      <c r="S114" s="35">
        <v>0</v>
      </c>
      <c r="T114" s="4">
        <f t="shared" si="40"/>
        <v>0</v>
      </c>
      <c r="U114" s="11">
        <v>0</v>
      </c>
      <c r="V114" s="35">
        <v>0</v>
      </c>
      <c r="W114" s="35">
        <v>0</v>
      </c>
      <c r="X114" s="4">
        <f t="shared" si="41"/>
        <v>0</v>
      </c>
      <c r="Y114" s="11">
        <v>0</v>
      </c>
      <c r="Z114" s="11" t="s">
        <v>385</v>
      </c>
      <c r="AA114" s="11" t="s">
        <v>385</v>
      </c>
      <c r="AB114" s="11" t="s">
        <v>385</v>
      </c>
      <c r="AC114" s="11" t="s">
        <v>385</v>
      </c>
      <c r="AD114" s="11">
        <v>0</v>
      </c>
      <c r="AE114" s="11">
        <v>0</v>
      </c>
      <c r="AF114" s="4">
        <f t="shared" si="42"/>
        <v>0</v>
      </c>
      <c r="AG114" s="11">
        <v>0</v>
      </c>
      <c r="AH114" s="5" t="s">
        <v>362</v>
      </c>
      <c r="AI114" s="5" t="s">
        <v>362</v>
      </c>
      <c r="AJ114" s="5" t="s">
        <v>362</v>
      </c>
      <c r="AK114" s="5" t="s">
        <v>362</v>
      </c>
      <c r="AL114" s="5" t="s">
        <v>362</v>
      </c>
      <c r="AM114" s="5" t="s">
        <v>362</v>
      </c>
      <c r="AN114" s="5" t="s">
        <v>362</v>
      </c>
      <c r="AO114" s="5" t="s">
        <v>362</v>
      </c>
      <c r="AP114" s="5" t="s">
        <v>362</v>
      </c>
      <c r="AQ114" s="5" t="s">
        <v>362</v>
      </c>
      <c r="AR114" s="5" t="s">
        <v>362</v>
      </c>
      <c r="AS114" s="5" t="s">
        <v>362</v>
      </c>
      <c r="AT114" s="44">
        <f t="shared" si="48"/>
        <v>0.87662436359293539</v>
      </c>
      <c r="AU114" s="45">
        <v>0</v>
      </c>
      <c r="AV114" s="35">
        <f t="shared" si="49"/>
        <v>0</v>
      </c>
      <c r="AW114" s="35">
        <f t="shared" si="43"/>
        <v>0</v>
      </c>
      <c r="AX114" s="35">
        <f t="shared" si="44"/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0</v>
      </c>
      <c r="BD114" s="35"/>
      <c r="BE114" s="35">
        <v>0</v>
      </c>
      <c r="BF114" s="35">
        <v>0</v>
      </c>
      <c r="BG114" s="35">
        <v>0</v>
      </c>
      <c r="BH114" s="35"/>
      <c r="BI114" s="35">
        <f t="shared" si="45"/>
        <v>0</v>
      </c>
      <c r="BJ114" s="35"/>
      <c r="BK114" s="35">
        <f t="shared" si="50"/>
        <v>0</v>
      </c>
      <c r="BL114" s="35">
        <v>0</v>
      </c>
      <c r="BM114" s="35">
        <f t="shared" si="46"/>
        <v>0</v>
      </c>
      <c r="BN114" s="35"/>
      <c r="BO114" s="35">
        <f t="shared" si="47"/>
        <v>0</v>
      </c>
      <c r="BP114" s="1"/>
      <c r="BQ114" s="79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10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10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10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10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10"/>
      <c r="HL114" s="9"/>
      <c r="HM114" s="9"/>
    </row>
    <row r="115" spans="1:221" s="2" customFormat="1" ht="17.149999999999999" customHeight="1">
      <c r="A115" s="14" t="s">
        <v>114</v>
      </c>
      <c r="B115" s="35">
        <v>7242133</v>
      </c>
      <c r="C115" s="35">
        <v>7667681.5999999996</v>
      </c>
      <c r="D115" s="4">
        <f t="shared" si="38"/>
        <v>1.0587601194289029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82998</v>
      </c>
      <c r="O115" s="35">
        <v>72655.199999999997</v>
      </c>
      <c r="P115" s="4">
        <f t="shared" si="39"/>
        <v>0.87538494903491648</v>
      </c>
      <c r="Q115" s="11">
        <v>20</v>
      </c>
      <c r="R115" s="35">
        <v>81</v>
      </c>
      <c r="S115" s="35">
        <v>85.1</v>
      </c>
      <c r="T115" s="4">
        <f t="shared" si="40"/>
        <v>1.0506172839506172</v>
      </c>
      <c r="U115" s="11">
        <v>30</v>
      </c>
      <c r="V115" s="35">
        <v>6</v>
      </c>
      <c r="W115" s="35">
        <v>6.9</v>
      </c>
      <c r="X115" s="4">
        <f t="shared" si="41"/>
        <v>1.1500000000000001</v>
      </c>
      <c r="Y115" s="11">
        <v>20</v>
      </c>
      <c r="Z115" s="11" t="s">
        <v>385</v>
      </c>
      <c r="AA115" s="11" t="s">
        <v>385</v>
      </c>
      <c r="AB115" s="11" t="s">
        <v>385</v>
      </c>
      <c r="AC115" s="11" t="s">
        <v>385</v>
      </c>
      <c r="AD115" s="11">
        <v>75</v>
      </c>
      <c r="AE115" s="11">
        <v>78</v>
      </c>
      <c r="AF115" s="4">
        <f t="shared" si="42"/>
        <v>1.04</v>
      </c>
      <c r="AG115" s="11">
        <v>20</v>
      </c>
      <c r="AH115" s="5" t="s">
        <v>362</v>
      </c>
      <c r="AI115" s="5" t="s">
        <v>362</v>
      </c>
      <c r="AJ115" s="5" t="s">
        <v>362</v>
      </c>
      <c r="AK115" s="5" t="s">
        <v>362</v>
      </c>
      <c r="AL115" s="5" t="s">
        <v>362</v>
      </c>
      <c r="AM115" s="5" t="s">
        <v>362</v>
      </c>
      <c r="AN115" s="5" t="s">
        <v>362</v>
      </c>
      <c r="AO115" s="5" t="s">
        <v>362</v>
      </c>
      <c r="AP115" s="5" t="s">
        <v>362</v>
      </c>
      <c r="AQ115" s="5" t="s">
        <v>362</v>
      </c>
      <c r="AR115" s="5" t="s">
        <v>362</v>
      </c>
      <c r="AS115" s="5" t="s">
        <v>362</v>
      </c>
      <c r="AT115" s="44">
        <f t="shared" si="48"/>
        <v>1.0341381869350588</v>
      </c>
      <c r="AU115" s="45">
        <v>2683</v>
      </c>
      <c r="AV115" s="35">
        <f t="shared" si="49"/>
        <v>2195.181818181818</v>
      </c>
      <c r="AW115" s="35">
        <f t="shared" si="43"/>
        <v>2270.1</v>
      </c>
      <c r="AX115" s="35">
        <f t="shared" si="44"/>
        <v>74.918181818181893</v>
      </c>
      <c r="AY115" s="35">
        <v>268.89999999999998</v>
      </c>
      <c r="AZ115" s="35">
        <v>270.8</v>
      </c>
      <c r="BA115" s="35">
        <v>228.9</v>
      </c>
      <c r="BB115" s="35">
        <v>239.7</v>
      </c>
      <c r="BC115" s="35">
        <v>262.2</v>
      </c>
      <c r="BD115" s="35"/>
      <c r="BE115" s="35">
        <v>278.2</v>
      </c>
      <c r="BF115" s="35">
        <v>183.6</v>
      </c>
      <c r="BG115" s="35">
        <v>263.60000000000002</v>
      </c>
      <c r="BH115" s="35"/>
      <c r="BI115" s="35">
        <f t="shared" si="45"/>
        <v>274.2</v>
      </c>
      <c r="BJ115" s="35"/>
      <c r="BK115" s="35">
        <f t="shared" si="50"/>
        <v>274.2</v>
      </c>
      <c r="BL115" s="35">
        <v>0</v>
      </c>
      <c r="BM115" s="35">
        <f t="shared" si="46"/>
        <v>274.2</v>
      </c>
      <c r="BN115" s="35"/>
      <c r="BO115" s="35">
        <f t="shared" si="47"/>
        <v>274.2</v>
      </c>
      <c r="BP115" s="1"/>
      <c r="BQ115" s="79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10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10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10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10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10"/>
      <c r="HL115" s="9"/>
      <c r="HM115" s="9"/>
    </row>
    <row r="116" spans="1:221" s="2" customFormat="1" ht="16.7" customHeight="1">
      <c r="A116" s="14" t="s">
        <v>115</v>
      </c>
      <c r="B116" s="35">
        <v>54510</v>
      </c>
      <c r="C116" s="35">
        <v>44034</v>
      </c>
      <c r="D116" s="4">
        <f t="shared" si="38"/>
        <v>0.80781507980187117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3556</v>
      </c>
      <c r="O116" s="35">
        <v>2875.6</v>
      </c>
      <c r="P116" s="4">
        <f t="shared" si="39"/>
        <v>0.80866141732283459</v>
      </c>
      <c r="Q116" s="11">
        <v>20</v>
      </c>
      <c r="R116" s="35">
        <v>38</v>
      </c>
      <c r="S116" s="35">
        <v>39.9</v>
      </c>
      <c r="T116" s="4">
        <f t="shared" si="40"/>
        <v>1.05</v>
      </c>
      <c r="U116" s="11">
        <v>25</v>
      </c>
      <c r="V116" s="35">
        <v>2.4</v>
      </c>
      <c r="W116" s="35">
        <v>8.6999999999999993</v>
      </c>
      <c r="X116" s="4">
        <f t="shared" si="41"/>
        <v>1.3</v>
      </c>
      <c r="Y116" s="11">
        <v>25</v>
      </c>
      <c r="Z116" s="11" t="s">
        <v>385</v>
      </c>
      <c r="AA116" s="11" t="s">
        <v>385</v>
      </c>
      <c r="AB116" s="11" t="s">
        <v>385</v>
      </c>
      <c r="AC116" s="11" t="s">
        <v>385</v>
      </c>
      <c r="AD116" s="11">
        <v>90</v>
      </c>
      <c r="AE116" s="11">
        <v>95</v>
      </c>
      <c r="AF116" s="4">
        <f t="shared" si="42"/>
        <v>1.0555555555555556</v>
      </c>
      <c r="AG116" s="11">
        <v>20</v>
      </c>
      <c r="AH116" s="5" t="s">
        <v>362</v>
      </c>
      <c r="AI116" s="5" t="s">
        <v>362</v>
      </c>
      <c r="AJ116" s="5" t="s">
        <v>362</v>
      </c>
      <c r="AK116" s="5" t="s">
        <v>362</v>
      </c>
      <c r="AL116" s="5" t="s">
        <v>362</v>
      </c>
      <c r="AM116" s="5" t="s">
        <v>362</v>
      </c>
      <c r="AN116" s="5" t="s">
        <v>362</v>
      </c>
      <c r="AO116" s="5" t="s">
        <v>362</v>
      </c>
      <c r="AP116" s="5" t="s">
        <v>362</v>
      </c>
      <c r="AQ116" s="5" t="s">
        <v>362</v>
      </c>
      <c r="AR116" s="5" t="s">
        <v>362</v>
      </c>
      <c r="AS116" s="5" t="s">
        <v>362</v>
      </c>
      <c r="AT116" s="44">
        <f t="shared" si="48"/>
        <v>1.0411249025558653</v>
      </c>
      <c r="AU116" s="45">
        <v>2132</v>
      </c>
      <c r="AV116" s="35">
        <f t="shared" si="49"/>
        <v>1744.3636363636363</v>
      </c>
      <c r="AW116" s="35">
        <f t="shared" si="43"/>
        <v>1816.1</v>
      </c>
      <c r="AX116" s="35">
        <f t="shared" si="44"/>
        <v>71.736363636363649</v>
      </c>
      <c r="AY116" s="35">
        <v>137.80000000000001</v>
      </c>
      <c r="AZ116" s="35">
        <v>69.7</v>
      </c>
      <c r="BA116" s="35">
        <v>243</v>
      </c>
      <c r="BB116" s="35">
        <v>100.6</v>
      </c>
      <c r="BC116" s="35">
        <v>97.799999999999983</v>
      </c>
      <c r="BD116" s="35"/>
      <c r="BE116" s="35">
        <v>186.4</v>
      </c>
      <c r="BF116" s="35">
        <v>235.3</v>
      </c>
      <c r="BG116" s="35">
        <v>171.5</v>
      </c>
      <c r="BH116" s="35">
        <v>344.70000000000005</v>
      </c>
      <c r="BI116" s="35">
        <f t="shared" si="45"/>
        <v>229.3</v>
      </c>
      <c r="BJ116" s="35"/>
      <c r="BK116" s="35">
        <f t="shared" si="50"/>
        <v>229.3</v>
      </c>
      <c r="BL116" s="35">
        <v>0</v>
      </c>
      <c r="BM116" s="35">
        <f t="shared" si="46"/>
        <v>229.3</v>
      </c>
      <c r="BN116" s="35"/>
      <c r="BO116" s="35">
        <f t="shared" si="47"/>
        <v>229.3</v>
      </c>
      <c r="BP116" s="1"/>
      <c r="BQ116" s="79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10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10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10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10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10"/>
      <c r="HL116" s="9"/>
      <c r="HM116" s="9"/>
    </row>
    <row r="117" spans="1:221" s="2" customFormat="1" ht="17.149999999999999" customHeight="1">
      <c r="A117" s="14" t="s">
        <v>116</v>
      </c>
      <c r="B117" s="35">
        <v>30306</v>
      </c>
      <c r="C117" s="35">
        <v>32247</v>
      </c>
      <c r="D117" s="4">
        <f t="shared" si="38"/>
        <v>1.0640467234211046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2480.5</v>
      </c>
      <c r="O117" s="35">
        <v>761</v>
      </c>
      <c r="P117" s="4">
        <f t="shared" si="39"/>
        <v>0.30679298528522475</v>
      </c>
      <c r="Q117" s="11">
        <v>20</v>
      </c>
      <c r="R117" s="35">
        <v>50</v>
      </c>
      <c r="S117" s="35">
        <v>51.4</v>
      </c>
      <c r="T117" s="4">
        <f t="shared" si="40"/>
        <v>1.028</v>
      </c>
      <c r="U117" s="11">
        <v>30</v>
      </c>
      <c r="V117" s="35">
        <v>5.2</v>
      </c>
      <c r="W117" s="35">
        <v>5.6</v>
      </c>
      <c r="X117" s="4">
        <f t="shared" si="41"/>
        <v>1.0769230769230769</v>
      </c>
      <c r="Y117" s="11">
        <v>20</v>
      </c>
      <c r="Z117" s="11" t="s">
        <v>385</v>
      </c>
      <c r="AA117" s="11" t="s">
        <v>385</v>
      </c>
      <c r="AB117" s="11" t="s">
        <v>385</v>
      </c>
      <c r="AC117" s="11" t="s">
        <v>385</v>
      </c>
      <c r="AD117" s="11">
        <v>327</v>
      </c>
      <c r="AE117" s="11">
        <v>418</v>
      </c>
      <c r="AF117" s="4">
        <f t="shared" si="42"/>
        <v>1.20782874617737</v>
      </c>
      <c r="AG117" s="11">
        <v>20</v>
      </c>
      <c r="AH117" s="5" t="s">
        <v>362</v>
      </c>
      <c r="AI117" s="5" t="s">
        <v>362</v>
      </c>
      <c r="AJ117" s="5" t="s">
        <v>362</v>
      </c>
      <c r="AK117" s="5" t="s">
        <v>362</v>
      </c>
      <c r="AL117" s="5" t="s">
        <v>362</v>
      </c>
      <c r="AM117" s="5" t="s">
        <v>362</v>
      </c>
      <c r="AN117" s="5" t="s">
        <v>362</v>
      </c>
      <c r="AO117" s="5" t="s">
        <v>362</v>
      </c>
      <c r="AP117" s="5" t="s">
        <v>362</v>
      </c>
      <c r="AQ117" s="5" t="s">
        <v>362</v>
      </c>
      <c r="AR117" s="5" t="s">
        <v>362</v>
      </c>
      <c r="AS117" s="5" t="s">
        <v>362</v>
      </c>
      <c r="AT117" s="44">
        <f t="shared" si="48"/>
        <v>0.93311363401924463</v>
      </c>
      <c r="AU117" s="45">
        <v>2258</v>
      </c>
      <c r="AV117" s="35">
        <f t="shared" si="49"/>
        <v>1847.4545454545455</v>
      </c>
      <c r="AW117" s="35">
        <f t="shared" si="43"/>
        <v>1723.9</v>
      </c>
      <c r="AX117" s="35">
        <f t="shared" si="44"/>
        <v>-123.5545454545454</v>
      </c>
      <c r="AY117" s="35">
        <v>164.9</v>
      </c>
      <c r="AZ117" s="35">
        <v>200.2</v>
      </c>
      <c r="BA117" s="35">
        <v>216.4</v>
      </c>
      <c r="BB117" s="35">
        <v>166.7</v>
      </c>
      <c r="BC117" s="35">
        <v>140.4</v>
      </c>
      <c r="BD117" s="35"/>
      <c r="BE117" s="35">
        <v>243</v>
      </c>
      <c r="BF117" s="35">
        <v>174.70000000000002</v>
      </c>
      <c r="BG117" s="35">
        <v>181.2</v>
      </c>
      <c r="BH117" s="35"/>
      <c r="BI117" s="35">
        <f t="shared" si="45"/>
        <v>236.4</v>
      </c>
      <c r="BJ117" s="35"/>
      <c r="BK117" s="35">
        <f t="shared" si="50"/>
        <v>236.4</v>
      </c>
      <c r="BL117" s="35">
        <v>0</v>
      </c>
      <c r="BM117" s="35">
        <f t="shared" si="46"/>
        <v>236.4</v>
      </c>
      <c r="BN117" s="35"/>
      <c r="BO117" s="35">
        <f t="shared" si="47"/>
        <v>236.4</v>
      </c>
      <c r="BP117" s="1"/>
      <c r="BQ117" s="79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10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10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10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10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10"/>
      <c r="HL117" s="9"/>
      <c r="HM117" s="9"/>
    </row>
    <row r="118" spans="1:221" s="2" customFormat="1" ht="17.149999999999999" customHeight="1">
      <c r="A118" s="14" t="s">
        <v>117</v>
      </c>
      <c r="B118" s="35">
        <v>0</v>
      </c>
      <c r="C118" s="35">
        <v>0</v>
      </c>
      <c r="D118" s="4">
        <f t="shared" si="38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10813.8</v>
      </c>
      <c r="O118" s="35">
        <v>1377.5</v>
      </c>
      <c r="P118" s="4">
        <f t="shared" si="39"/>
        <v>0.12738352845438236</v>
      </c>
      <c r="Q118" s="11">
        <v>20</v>
      </c>
      <c r="R118" s="35">
        <v>24.5</v>
      </c>
      <c r="S118" s="35">
        <v>26.6</v>
      </c>
      <c r="T118" s="4">
        <f t="shared" si="40"/>
        <v>1.0857142857142859</v>
      </c>
      <c r="U118" s="11">
        <v>30</v>
      </c>
      <c r="V118" s="35">
        <v>69</v>
      </c>
      <c r="W118" s="35">
        <v>71.900000000000006</v>
      </c>
      <c r="X118" s="4">
        <f t="shared" si="41"/>
        <v>1.0420289855072464</v>
      </c>
      <c r="Y118" s="11">
        <v>20</v>
      </c>
      <c r="Z118" s="11" t="s">
        <v>385</v>
      </c>
      <c r="AA118" s="11" t="s">
        <v>385</v>
      </c>
      <c r="AB118" s="11" t="s">
        <v>385</v>
      </c>
      <c r="AC118" s="11" t="s">
        <v>385</v>
      </c>
      <c r="AD118" s="11">
        <v>160</v>
      </c>
      <c r="AE118" s="11">
        <v>245</v>
      </c>
      <c r="AF118" s="4">
        <f t="shared" si="42"/>
        <v>1.233125</v>
      </c>
      <c r="AG118" s="11">
        <v>20</v>
      </c>
      <c r="AH118" s="5" t="s">
        <v>362</v>
      </c>
      <c r="AI118" s="5" t="s">
        <v>362</v>
      </c>
      <c r="AJ118" s="5" t="s">
        <v>362</v>
      </c>
      <c r="AK118" s="5" t="s">
        <v>362</v>
      </c>
      <c r="AL118" s="5" t="s">
        <v>362</v>
      </c>
      <c r="AM118" s="5" t="s">
        <v>362</v>
      </c>
      <c r="AN118" s="5" t="s">
        <v>362</v>
      </c>
      <c r="AO118" s="5" t="s">
        <v>362</v>
      </c>
      <c r="AP118" s="5" t="s">
        <v>362</v>
      </c>
      <c r="AQ118" s="5" t="s">
        <v>362</v>
      </c>
      <c r="AR118" s="5" t="s">
        <v>362</v>
      </c>
      <c r="AS118" s="5" t="s">
        <v>362</v>
      </c>
      <c r="AT118" s="44">
        <f t="shared" si="48"/>
        <v>0.89580198722956839</v>
      </c>
      <c r="AU118" s="45">
        <v>1475</v>
      </c>
      <c r="AV118" s="35">
        <f t="shared" si="49"/>
        <v>1206.8181818181818</v>
      </c>
      <c r="AW118" s="35">
        <f t="shared" si="43"/>
        <v>1081.0999999999999</v>
      </c>
      <c r="AX118" s="35">
        <f t="shared" si="44"/>
        <v>-125.71818181818185</v>
      </c>
      <c r="AY118" s="35">
        <v>134.5</v>
      </c>
      <c r="AZ118" s="35">
        <v>102.7</v>
      </c>
      <c r="BA118" s="35">
        <v>47</v>
      </c>
      <c r="BB118" s="35">
        <v>36.099999999999994</v>
      </c>
      <c r="BC118" s="35">
        <v>143.1</v>
      </c>
      <c r="BD118" s="35"/>
      <c r="BE118" s="35">
        <v>114.6</v>
      </c>
      <c r="BF118" s="35">
        <v>135.30000000000001</v>
      </c>
      <c r="BG118" s="35">
        <v>106</v>
      </c>
      <c r="BH118" s="35">
        <v>145.4</v>
      </c>
      <c r="BI118" s="35">
        <f t="shared" si="45"/>
        <v>116.4</v>
      </c>
      <c r="BJ118" s="35"/>
      <c r="BK118" s="35">
        <f t="shared" si="50"/>
        <v>116.4</v>
      </c>
      <c r="BL118" s="35">
        <v>0</v>
      </c>
      <c r="BM118" s="35">
        <f t="shared" si="46"/>
        <v>116.4</v>
      </c>
      <c r="BN118" s="35"/>
      <c r="BO118" s="35">
        <f t="shared" si="47"/>
        <v>116.4</v>
      </c>
      <c r="BP118" s="1"/>
      <c r="BQ118" s="79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10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10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10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10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10"/>
      <c r="HL118" s="9"/>
      <c r="HM118" s="9"/>
    </row>
    <row r="119" spans="1:221" s="2" customFormat="1" ht="17.149999999999999" customHeight="1">
      <c r="A119" s="14" t="s">
        <v>118</v>
      </c>
      <c r="B119" s="35">
        <v>2645720</v>
      </c>
      <c r="C119" s="35">
        <v>2578491</v>
      </c>
      <c r="D119" s="4">
        <f t="shared" si="38"/>
        <v>0.97458952572456647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22106.9</v>
      </c>
      <c r="O119" s="35">
        <v>11173.5</v>
      </c>
      <c r="P119" s="4">
        <f t="shared" si="39"/>
        <v>0.50543043122283082</v>
      </c>
      <c r="Q119" s="11">
        <v>20</v>
      </c>
      <c r="R119" s="35">
        <v>380</v>
      </c>
      <c r="S119" s="35">
        <v>387.8</v>
      </c>
      <c r="T119" s="4">
        <f t="shared" si="40"/>
        <v>1.0205263157894737</v>
      </c>
      <c r="U119" s="11">
        <v>5</v>
      </c>
      <c r="V119" s="35">
        <v>60</v>
      </c>
      <c r="W119" s="35">
        <v>56.6</v>
      </c>
      <c r="X119" s="4">
        <f t="shared" si="41"/>
        <v>0.94333333333333336</v>
      </c>
      <c r="Y119" s="11">
        <v>45</v>
      </c>
      <c r="Z119" s="11" t="s">
        <v>385</v>
      </c>
      <c r="AA119" s="11" t="s">
        <v>385</v>
      </c>
      <c r="AB119" s="11" t="s">
        <v>385</v>
      </c>
      <c r="AC119" s="11" t="s">
        <v>385</v>
      </c>
      <c r="AD119" s="11">
        <v>310</v>
      </c>
      <c r="AE119" s="11">
        <v>380</v>
      </c>
      <c r="AF119" s="4">
        <f t="shared" si="42"/>
        <v>1.2025806451612904</v>
      </c>
      <c r="AG119" s="11">
        <v>20</v>
      </c>
      <c r="AH119" s="5" t="s">
        <v>362</v>
      </c>
      <c r="AI119" s="5" t="s">
        <v>362</v>
      </c>
      <c r="AJ119" s="5" t="s">
        <v>362</v>
      </c>
      <c r="AK119" s="5" t="s">
        <v>362</v>
      </c>
      <c r="AL119" s="5" t="s">
        <v>362</v>
      </c>
      <c r="AM119" s="5" t="s">
        <v>362</v>
      </c>
      <c r="AN119" s="5" t="s">
        <v>362</v>
      </c>
      <c r="AO119" s="5" t="s">
        <v>362</v>
      </c>
      <c r="AP119" s="5" t="s">
        <v>362</v>
      </c>
      <c r="AQ119" s="5" t="s">
        <v>362</v>
      </c>
      <c r="AR119" s="5" t="s">
        <v>362</v>
      </c>
      <c r="AS119" s="5" t="s">
        <v>362</v>
      </c>
      <c r="AT119" s="44">
        <f t="shared" si="48"/>
        <v>0.91458748363875453</v>
      </c>
      <c r="AU119" s="45">
        <v>2422</v>
      </c>
      <c r="AV119" s="35">
        <f t="shared" si="49"/>
        <v>1981.6363636363637</v>
      </c>
      <c r="AW119" s="35">
        <f t="shared" si="43"/>
        <v>1812.4</v>
      </c>
      <c r="AX119" s="35">
        <f t="shared" si="44"/>
        <v>-169.23636363636365</v>
      </c>
      <c r="AY119" s="35">
        <v>191.4</v>
      </c>
      <c r="AZ119" s="35">
        <v>170.8</v>
      </c>
      <c r="BA119" s="35">
        <v>168.7</v>
      </c>
      <c r="BB119" s="35">
        <v>130.4</v>
      </c>
      <c r="BC119" s="35">
        <v>151.9</v>
      </c>
      <c r="BD119" s="35"/>
      <c r="BE119" s="35">
        <v>245.7</v>
      </c>
      <c r="BF119" s="35">
        <v>256.2</v>
      </c>
      <c r="BG119" s="35">
        <v>235.7</v>
      </c>
      <c r="BH119" s="35"/>
      <c r="BI119" s="35">
        <f t="shared" si="45"/>
        <v>261.60000000000002</v>
      </c>
      <c r="BJ119" s="35"/>
      <c r="BK119" s="35">
        <f t="shared" si="50"/>
        <v>261.60000000000002</v>
      </c>
      <c r="BL119" s="35">
        <v>0</v>
      </c>
      <c r="BM119" s="35">
        <f t="shared" si="46"/>
        <v>261.60000000000002</v>
      </c>
      <c r="BN119" s="35"/>
      <c r="BO119" s="35">
        <f t="shared" si="47"/>
        <v>261.60000000000002</v>
      </c>
      <c r="BP119" s="1"/>
      <c r="BQ119" s="79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10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10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10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10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10"/>
      <c r="HL119" s="9"/>
      <c r="HM119" s="9"/>
    </row>
    <row r="120" spans="1:221" s="2" customFormat="1" ht="17.149999999999999" customHeight="1">
      <c r="A120" s="18" t="s">
        <v>119</v>
      </c>
      <c r="B120" s="6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35"/>
      <c r="BP120" s="1"/>
      <c r="BQ120" s="79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10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10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10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10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10"/>
      <c r="HL120" s="9"/>
      <c r="HM120" s="9"/>
    </row>
    <row r="121" spans="1:221" s="2" customFormat="1" ht="17.149999999999999" customHeight="1">
      <c r="A121" s="14" t="s">
        <v>120</v>
      </c>
      <c r="B121" s="35">
        <v>1812</v>
      </c>
      <c r="C121" s="35">
        <v>1536.8</v>
      </c>
      <c r="D121" s="4">
        <f t="shared" si="38"/>
        <v>0.84812362030905075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616.9</v>
      </c>
      <c r="O121" s="35">
        <v>345.7</v>
      </c>
      <c r="P121" s="4">
        <f t="shared" si="39"/>
        <v>0.56038255795104552</v>
      </c>
      <c r="Q121" s="11">
        <v>20</v>
      </c>
      <c r="R121" s="35">
        <v>54</v>
      </c>
      <c r="S121" s="35">
        <v>64.400000000000006</v>
      </c>
      <c r="T121" s="4">
        <f t="shared" si="40"/>
        <v>1.1925925925925926</v>
      </c>
      <c r="U121" s="11">
        <v>25</v>
      </c>
      <c r="V121" s="35">
        <v>20</v>
      </c>
      <c r="W121" s="35">
        <v>20.9</v>
      </c>
      <c r="X121" s="4">
        <f t="shared" si="41"/>
        <v>1.0449999999999999</v>
      </c>
      <c r="Y121" s="11">
        <v>25</v>
      </c>
      <c r="Z121" s="11" t="s">
        <v>385</v>
      </c>
      <c r="AA121" s="11" t="s">
        <v>385</v>
      </c>
      <c r="AB121" s="11" t="s">
        <v>385</v>
      </c>
      <c r="AC121" s="11" t="s">
        <v>385</v>
      </c>
      <c r="AD121" s="11">
        <v>280</v>
      </c>
      <c r="AE121" s="11">
        <v>72</v>
      </c>
      <c r="AF121" s="4">
        <f t="shared" si="42"/>
        <v>0.25714285714285712</v>
      </c>
      <c r="AG121" s="11">
        <v>20</v>
      </c>
      <c r="AH121" s="5" t="s">
        <v>362</v>
      </c>
      <c r="AI121" s="5" t="s">
        <v>362</v>
      </c>
      <c r="AJ121" s="5" t="s">
        <v>362</v>
      </c>
      <c r="AK121" s="5" t="s">
        <v>362</v>
      </c>
      <c r="AL121" s="5" t="s">
        <v>362</v>
      </c>
      <c r="AM121" s="5" t="s">
        <v>362</v>
      </c>
      <c r="AN121" s="5" t="s">
        <v>362</v>
      </c>
      <c r="AO121" s="5" t="s">
        <v>362</v>
      </c>
      <c r="AP121" s="5" t="s">
        <v>362</v>
      </c>
      <c r="AQ121" s="5" t="s">
        <v>362</v>
      </c>
      <c r="AR121" s="5" t="s">
        <v>362</v>
      </c>
      <c r="AS121" s="5" t="s">
        <v>362</v>
      </c>
      <c r="AT121" s="44">
        <f t="shared" si="48"/>
        <v>0.80771559319783359</v>
      </c>
      <c r="AU121" s="45">
        <v>699</v>
      </c>
      <c r="AV121" s="35">
        <f t="shared" si="49"/>
        <v>571.90909090909088</v>
      </c>
      <c r="AW121" s="35">
        <f t="shared" si="43"/>
        <v>461.9</v>
      </c>
      <c r="AX121" s="35">
        <f t="shared" si="44"/>
        <v>-110.0090909090909</v>
      </c>
      <c r="AY121" s="35">
        <v>52.1</v>
      </c>
      <c r="AZ121" s="35">
        <v>57.7</v>
      </c>
      <c r="BA121" s="35">
        <v>85.7</v>
      </c>
      <c r="BB121" s="35">
        <v>52.6</v>
      </c>
      <c r="BC121" s="35">
        <v>60.7</v>
      </c>
      <c r="BD121" s="35"/>
      <c r="BE121" s="35">
        <v>60.8</v>
      </c>
      <c r="BF121" s="35">
        <v>44.9</v>
      </c>
      <c r="BG121" s="35">
        <v>51.5</v>
      </c>
      <c r="BH121" s="35"/>
      <c r="BI121" s="35">
        <f t="shared" si="45"/>
        <v>-4.0999999999999996</v>
      </c>
      <c r="BJ121" s="35"/>
      <c r="BK121" s="35">
        <f t="shared" si="50"/>
        <v>0</v>
      </c>
      <c r="BL121" s="35">
        <v>0</v>
      </c>
      <c r="BM121" s="35">
        <f t="shared" si="46"/>
        <v>0</v>
      </c>
      <c r="BN121" s="35"/>
      <c r="BO121" s="35">
        <f t="shared" si="47"/>
        <v>0</v>
      </c>
      <c r="BP121" s="1"/>
      <c r="BQ121" s="79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10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10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10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10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10"/>
      <c r="HL121" s="9"/>
      <c r="HM121" s="9"/>
    </row>
    <row r="122" spans="1:221" s="2" customFormat="1" ht="17.149999999999999" customHeight="1">
      <c r="A122" s="14" t="s">
        <v>121</v>
      </c>
      <c r="B122" s="35">
        <v>111426</v>
      </c>
      <c r="C122" s="35">
        <v>135720.6</v>
      </c>
      <c r="D122" s="4">
        <f t="shared" si="38"/>
        <v>1.2018033493080609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6136.9</v>
      </c>
      <c r="O122" s="35">
        <v>3636</v>
      </c>
      <c r="P122" s="4">
        <f t="shared" si="39"/>
        <v>0.59248154605745573</v>
      </c>
      <c r="Q122" s="11">
        <v>20</v>
      </c>
      <c r="R122" s="35">
        <v>23</v>
      </c>
      <c r="S122" s="35">
        <v>51</v>
      </c>
      <c r="T122" s="4">
        <f t="shared" si="40"/>
        <v>1.3</v>
      </c>
      <c r="U122" s="11">
        <v>30</v>
      </c>
      <c r="V122" s="35">
        <v>22</v>
      </c>
      <c r="W122" s="35">
        <v>23.3</v>
      </c>
      <c r="X122" s="4">
        <f t="shared" si="41"/>
        <v>1.0590909090909091</v>
      </c>
      <c r="Y122" s="11">
        <v>20</v>
      </c>
      <c r="Z122" s="11" t="s">
        <v>385</v>
      </c>
      <c r="AA122" s="11" t="s">
        <v>385</v>
      </c>
      <c r="AB122" s="11" t="s">
        <v>385</v>
      </c>
      <c r="AC122" s="11" t="s">
        <v>385</v>
      </c>
      <c r="AD122" s="11">
        <v>136</v>
      </c>
      <c r="AE122" s="11">
        <v>141</v>
      </c>
      <c r="AF122" s="4">
        <f t="shared" si="42"/>
        <v>1.036764705882353</v>
      </c>
      <c r="AG122" s="11">
        <v>20</v>
      </c>
      <c r="AH122" s="5" t="s">
        <v>362</v>
      </c>
      <c r="AI122" s="5" t="s">
        <v>362</v>
      </c>
      <c r="AJ122" s="5" t="s">
        <v>362</v>
      </c>
      <c r="AK122" s="5" t="s">
        <v>362</v>
      </c>
      <c r="AL122" s="5" t="s">
        <v>362</v>
      </c>
      <c r="AM122" s="5" t="s">
        <v>362</v>
      </c>
      <c r="AN122" s="5" t="s">
        <v>362</v>
      </c>
      <c r="AO122" s="5" t="s">
        <v>362</v>
      </c>
      <c r="AP122" s="5" t="s">
        <v>362</v>
      </c>
      <c r="AQ122" s="5" t="s">
        <v>362</v>
      </c>
      <c r="AR122" s="5" t="s">
        <v>362</v>
      </c>
      <c r="AS122" s="5" t="s">
        <v>362</v>
      </c>
      <c r="AT122" s="44">
        <f t="shared" si="48"/>
        <v>1.0478477671369497</v>
      </c>
      <c r="AU122" s="45">
        <v>761</v>
      </c>
      <c r="AV122" s="35">
        <f t="shared" si="49"/>
        <v>622.63636363636374</v>
      </c>
      <c r="AW122" s="35">
        <f t="shared" si="43"/>
        <v>652.4</v>
      </c>
      <c r="AX122" s="35">
        <f t="shared" si="44"/>
        <v>29.763636363636238</v>
      </c>
      <c r="AY122" s="35">
        <v>63.8</v>
      </c>
      <c r="AZ122" s="35">
        <v>71.5</v>
      </c>
      <c r="BA122" s="35">
        <v>70.5</v>
      </c>
      <c r="BB122" s="35">
        <v>72</v>
      </c>
      <c r="BC122" s="35">
        <v>69.400000000000006</v>
      </c>
      <c r="BD122" s="35"/>
      <c r="BE122" s="35">
        <v>84.6</v>
      </c>
      <c r="BF122" s="35">
        <v>70.300000000000011</v>
      </c>
      <c r="BG122" s="35">
        <v>72.2</v>
      </c>
      <c r="BH122" s="35"/>
      <c r="BI122" s="35">
        <f t="shared" si="45"/>
        <v>78.099999999999994</v>
      </c>
      <c r="BJ122" s="35"/>
      <c r="BK122" s="35">
        <f t="shared" si="50"/>
        <v>78.099999999999994</v>
      </c>
      <c r="BL122" s="35">
        <v>0</v>
      </c>
      <c r="BM122" s="35">
        <f t="shared" si="46"/>
        <v>78.099999999999994</v>
      </c>
      <c r="BN122" s="35"/>
      <c r="BO122" s="35">
        <f t="shared" si="47"/>
        <v>78.099999999999994</v>
      </c>
      <c r="BP122" s="1"/>
      <c r="BQ122" s="79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10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10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10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10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10"/>
      <c r="HL122" s="9"/>
      <c r="HM122" s="9"/>
    </row>
    <row r="123" spans="1:221" s="2" customFormat="1" ht="17.149999999999999" customHeight="1">
      <c r="A123" s="14" t="s">
        <v>122</v>
      </c>
      <c r="B123" s="35">
        <v>559</v>
      </c>
      <c r="C123" s="35">
        <v>438.8</v>
      </c>
      <c r="D123" s="4">
        <f t="shared" si="38"/>
        <v>0.78497316636851522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744.7</v>
      </c>
      <c r="O123" s="35">
        <v>337.9</v>
      </c>
      <c r="P123" s="4">
        <f t="shared" si="39"/>
        <v>0.45373976097757479</v>
      </c>
      <c r="Q123" s="11">
        <v>20</v>
      </c>
      <c r="R123" s="35">
        <v>192</v>
      </c>
      <c r="S123" s="35">
        <v>215.7</v>
      </c>
      <c r="T123" s="4">
        <f t="shared" si="40"/>
        <v>1.1234374999999999</v>
      </c>
      <c r="U123" s="11">
        <v>15</v>
      </c>
      <c r="V123" s="35">
        <v>22</v>
      </c>
      <c r="W123" s="35">
        <v>25.8</v>
      </c>
      <c r="X123" s="4">
        <f t="shared" si="41"/>
        <v>1.1727272727272728</v>
      </c>
      <c r="Y123" s="11">
        <v>35</v>
      </c>
      <c r="Z123" s="11" t="s">
        <v>385</v>
      </c>
      <c r="AA123" s="11" t="s">
        <v>385</v>
      </c>
      <c r="AB123" s="11" t="s">
        <v>385</v>
      </c>
      <c r="AC123" s="11" t="s">
        <v>385</v>
      </c>
      <c r="AD123" s="11">
        <v>98</v>
      </c>
      <c r="AE123" s="11">
        <v>100</v>
      </c>
      <c r="AF123" s="4">
        <f t="shared" si="42"/>
        <v>1.0204081632653061</v>
      </c>
      <c r="AG123" s="11">
        <v>20</v>
      </c>
      <c r="AH123" s="5" t="s">
        <v>362</v>
      </c>
      <c r="AI123" s="5" t="s">
        <v>362</v>
      </c>
      <c r="AJ123" s="5" t="s">
        <v>362</v>
      </c>
      <c r="AK123" s="5" t="s">
        <v>362</v>
      </c>
      <c r="AL123" s="5" t="s">
        <v>362</v>
      </c>
      <c r="AM123" s="5" t="s">
        <v>362</v>
      </c>
      <c r="AN123" s="5" t="s">
        <v>362</v>
      </c>
      <c r="AO123" s="5" t="s">
        <v>362</v>
      </c>
      <c r="AP123" s="5" t="s">
        <v>362</v>
      </c>
      <c r="AQ123" s="5" t="s">
        <v>362</v>
      </c>
      <c r="AR123" s="5" t="s">
        <v>362</v>
      </c>
      <c r="AS123" s="5" t="s">
        <v>362</v>
      </c>
      <c r="AT123" s="44">
        <f t="shared" si="48"/>
        <v>0.95229707193997315</v>
      </c>
      <c r="AU123" s="45">
        <v>859</v>
      </c>
      <c r="AV123" s="35">
        <f t="shared" si="49"/>
        <v>702.81818181818187</v>
      </c>
      <c r="AW123" s="35">
        <f t="shared" si="43"/>
        <v>669.3</v>
      </c>
      <c r="AX123" s="35">
        <f t="shared" si="44"/>
        <v>-33.518181818181915</v>
      </c>
      <c r="AY123" s="35">
        <v>62.6</v>
      </c>
      <c r="AZ123" s="35">
        <v>81.2</v>
      </c>
      <c r="BA123" s="35">
        <v>88.8</v>
      </c>
      <c r="BB123" s="35">
        <v>71.3</v>
      </c>
      <c r="BC123" s="35">
        <v>61.7</v>
      </c>
      <c r="BD123" s="35"/>
      <c r="BE123" s="35">
        <v>83.5</v>
      </c>
      <c r="BF123" s="35">
        <v>62.5</v>
      </c>
      <c r="BG123" s="35">
        <v>66.400000000000006</v>
      </c>
      <c r="BH123" s="35"/>
      <c r="BI123" s="35">
        <f t="shared" si="45"/>
        <v>91.3</v>
      </c>
      <c r="BJ123" s="35"/>
      <c r="BK123" s="35">
        <f t="shared" si="50"/>
        <v>91.3</v>
      </c>
      <c r="BL123" s="35">
        <v>0</v>
      </c>
      <c r="BM123" s="35">
        <f t="shared" si="46"/>
        <v>91.3</v>
      </c>
      <c r="BN123" s="35"/>
      <c r="BO123" s="35">
        <f t="shared" si="47"/>
        <v>91.3</v>
      </c>
      <c r="BP123" s="1"/>
      <c r="BQ123" s="79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10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10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10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10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10"/>
      <c r="HL123" s="9"/>
      <c r="HM123" s="9"/>
    </row>
    <row r="124" spans="1:221" s="2" customFormat="1" ht="17.149999999999999" customHeight="1">
      <c r="A124" s="14" t="s">
        <v>123</v>
      </c>
      <c r="B124" s="35">
        <v>1756</v>
      </c>
      <c r="C124" s="35">
        <v>1560.1</v>
      </c>
      <c r="D124" s="4">
        <f t="shared" si="38"/>
        <v>0.88843963553530747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1430.1</v>
      </c>
      <c r="O124" s="35">
        <v>408.1</v>
      </c>
      <c r="P124" s="4">
        <f t="shared" si="39"/>
        <v>0.28536465981399906</v>
      </c>
      <c r="Q124" s="11">
        <v>20</v>
      </c>
      <c r="R124" s="35">
        <v>688</v>
      </c>
      <c r="S124" s="35">
        <v>759.6</v>
      </c>
      <c r="T124" s="4">
        <f t="shared" si="40"/>
        <v>1.1040697674418605</v>
      </c>
      <c r="U124" s="11">
        <v>30</v>
      </c>
      <c r="V124" s="35">
        <v>14</v>
      </c>
      <c r="W124" s="35">
        <v>15.8</v>
      </c>
      <c r="X124" s="4">
        <f t="shared" si="41"/>
        <v>1.1285714285714286</v>
      </c>
      <c r="Y124" s="11">
        <v>20</v>
      </c>
      <c r="Z124" s="11" t="s">
        <v>385</v>
      </c>
      <c r="AA124" s="11" t="s">
        <v>385</v>
      </c>
      <c r="AB124" s="11" t="s">
        <v>385</v>
      </c>
      <c r="AC124" s="11" t="s">
        <v>385</v>
      </c>
      <c r="AD124" s="11">
        <v>310</v>
      </c>
      <c r="AE124" s="11">
        <v>331</v>
      </c>
      <c r="AF124" s="4">
        <f t="shared" si="42"/>
        <v>1.0677419354838709</v>
      </c>
      <c r="AG124" s="11">
        <v>20</v>
      </c>
      <c r="AH124" s="5" t="s">
        <v>362</v>
      </c>
      <c r="AI124" s="5" t="s">
        <v>362</v>
      </c>
      <c r="AJ124" s="5" t="s">
        <v>362</v>
      </c>
      <c r="AK124" s="5" t="s">
        <v>362</v>
      </c>
      <c r="AL124" s="5" t="s">
        <v>362</v>
      </c>
      <c r="AM124" s="5" t="s">
        <v>362</v>
      </c>
      <c r="AN124" s="5" t="s">
        <v>362</v>
      </c>
      <c r="AO124" s="5" t="s">
        <v>362</v>
      </c>
      <c r="AP124" s="5" t="s">
        <v>362</v>
      </c>
      <c r="AQ124" s="5" t="s">
        <v>362</v>
      </c>
      <c r="AR124" s="5" t="s">
        <v>362</v>
      </c>
      <c r="AS124" s="5" t="s">
        <v>362</v>
      </c>
      <c r="AT124" s="44">
        <f t="shared" si="48"/>
        <v>0.91640049855994843</v>
      </c>
      <c r="AU124" s="45">
        <v>888</v>
      </c>
      <c r="AV124" s="35">
        <f t="shared" si="49"/>
        <v>726.54545454545462</v>
      </c>
      <c r="AW124" s="35">
        <f t="shared" si="43"/>
        <v>665.8</v>
      </c>
      <c r="AX124" s="35">
        <f t="shared" si="44"/>
        <v>-60.745454545454663</v>
      </c>
      <c r="AY124" s="35">
        <v>85.2</v>
      </c>
      <c r="AZ124" s="35">
        <v>66.900000000000006</v>
      </c>
      <c r="BA124" s="35">
        <v>73.5</v>
      </c>
      <c r="BB124" s="35">
        <v>80.600000000000009</v>
      </c>
      <c r="BC124" s="35">
        <v>61.3</v>
      </c>
      <c r="BD124" s="35"/>
      <c r="BE124" s="35">
        <v>75.099999999999994</v>
      </c>
      <c r="BF124" s="35">
        <v>75.3</v>
      </c>
      <c r="BG124" s="35">
        <v>67.5</v>
      </c>
      <c r="BH124" s="35"/>
      <c r="BI124" s="35">
        <f t="shared" si="45"/>
        <v>80.400000000000006</v>
      </c>
      <c r="BJ124" s="35"/>
      <c r="BK124" s="35">
        <f t="shared" si="50"/>
        <v>80.400000000000006</v>
      </c>
      <c r="BL124" s="35">
        <v>0</v>
      </c>
      <c r="BM124" s="35">
        <f t="shared" si="46"/>
        <v>80.400000000000006</v>
      </c>
      <c r="BN124" s="35"/>
      <c r="BO124" s="35">
        <f t="shared" si="47"/>
        <v>80.400000000000006</v>
      </c>
      <c r="BP124" s="1"/>
      <c r="BQ124" s="79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10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10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10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10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10"/>
      <c r="HL124" s="9"/>
      <c r="HM124" s="9"/>
    </row>
    <row r="125" spans="1:221" s="2" customFormat="1" ht="17.149999999999999" customHeight="1">
      <c r="A125" s="14" t="s">
        <v>124</v>
      </c>
      <c r="B125" s="35">
        <v>1767</v>
      </c>
      <c r="C125" s="35">
        <v>2987.5</v>
      </c>
      <c r="D125" s="4">
        <f t="shared" si="38"/>
        <v>1.2490718732314656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1756.1</v>
      </c>
      <c r="O125" s="35">
        <v>946</v>
      </c>
      <c r="P125" s="4">
        <f t="shared" si="39"/>
        <v>0.53869369625875518</v>
      </c>
      <c r="Q125" s="11">
        <v>20</v>
      </c>
      <c r="R125" s="35">
        <v>118</v>
      </c>
      <c r="S125" s="35">
        <v>128.5</v>
      </c>
      <c r="T125" s="4">
        <f t="shared" si="40"/>
        <v>1.0889830508474576</v>
      </c>
      <c r="U125" s="11">
        <v>30</v>
      </c>
      <c r="V125" s="35">
        <v>21</v>
      </c>
      <c r="W125" s="35">
        <v>24</v>
      </c>
      <c r="X125" s="4">
        <f t="shared" si="41"/>
        <v>1.1428571428571428</v>
      </c>
      <c r="Y125" s="11">
        <v>20</v>
      </c>
      <c r="Z125" s="11" t="s">
        <v>385</v>
      </c>
      <c r="AA125" s="11" t="s">
        <v>385</v>
      </c>
      <c r="AB125" s="11" t="s">
        <v>385</v>
      </c>
      <c r="AC125" s="11" t="s">
        <v>385</v>
      </c>
      <c r="AD125" s="11">
        <v>171</v>
      </c>
      <c r="AE125" s="11">
        <v>169</v>
      </c>
      <c r="AF125" s="4">
        <f t="shared" si="42"/>
        <v>0.98830409356725146</v>
      </c>
      <c r="AG125" s="11">
        <v>20</v>
      </c>
      <c r="AH125" s="5" t="s">
        <v>362</v>
      </c>
      <c r="AI125" s="5" t="s">
        <v>362</v>
      </c>
      <c r="AJ125" s="5" t="s">
        <v>362</v>
      </c>
      <c r="AK125" s="5" t="s">
        <v>362</v>
      </c>
      <c r="AL125" s="5" t="s">
        <v>362</v>
      </c>
      <c r="AM125" s="5" t="s">
        <v>362</v>
      </c>
      <c r="AN125" s="5" t="s">
        <v>362</v>
      </c>
      <c r="AO125" s="5" t="s">
        <v>362</v>
      </c>
      <c r="AP125" s="5" t="s">
        <v>362</v>
      </c>
      <c r="AQ125" s="5" t="s">
        <v>362</v>
      </c>
      <c r="AR125" s="5" t="s">
        <v>362</v>
      </c>
      <c r="AS125" s="5" t="s">
        <v>362</v>
      </c>
      <c r="AT125" s="44">
        <f t="shared" si="48"/>
        <v>0.98557308911401376</v>
      </c>
      <c r="AU125" s="45">
        <v>636</v>
      </c>
      <c r="AV125" s="35">
        <f t="shared" si="49"/>
        <v>520.36363636363637</v>
      </c>
      <c r="AW125" s="35">
        <f t="shared" si="43"/>
        <v>512.9</v>
      </c>
      <c r="AX125" s="35">
        <f t="shared" si="44"/>
        <v>-7.4636363636363967</v>
      </c>
      <c r="AY125" s="35">
        <v>57.7</v>
      </c>
      <c r="AZ125" s="35">
        <v>53.1</v>
      </c>
      <c r="BA125" s="35">
        <v>64</v>
      </c>
      <c r="BB125" s="35">
        <v>61.400000000000006</v>
      </c>
      <c r="BC125" s="35">
        <v>44.3</v>
      </c>
      <c r="BD125" s="35"/>
      <c r="BE125" s="35">
        <v>67.599999999999994</v>
      </c>
      <c r="BF125" s="35">
        <v>47.4</v>
      </c>
      <c r="BG125" s="35">
        <v>50.2</v>
      </c>
      <c r="BH125" s="35"/>
      <c r="BI125" s="35">
        <f t="shared" si="45"/>
        <v>67.2</v>
      </c>
      <c r="BJ125" s="35"/>
      <c r="BK125" s="35">
        <f t="shared" si="50"/>
        <v>67.2</v>
      </c>
      <c r="BL125" s="35">
        <v>0</v>
      </c>
      <c r="BM125" s="35">
        <f t="shared" si="46"/>
        <v>67.2</v>
      </c>
      <c r="BN125" s="35"/>
      <c r="BO125" s="35">
        <f t="shared" si="47"/>
        <v>67.2</v>
      </c>
      <c r="BP125" s="1"/>
      <c r="BQ125" s="79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10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10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10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10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10"/>
      <c r="HL125" s="9"/>
      <c r="HM125" s="9"/>
    </row>
    <row r="126" spans="1:221" s="2" customFormat="1" ht="17.149999999999999" customHeight="1">
      <c r="A126" s="14" t="s">
        <v>125</v>
      </c>
      <c r="B126" s="35">
        <v>944</v>
      </c>
      <c r="C126" s="35">
        <v>847</v>
      </c>
      <c r="D126" s="4">
        <f t="shared" si="38"/>
        <v>0.8972457627118644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777.7</v>
      </c>
      <c r="O126" s="35">
        <v>426.9</v>
      </c>
      <c r="P126" s="4">
        <f t="shared" si="39"/>
        <v>0.54892632120354889</v>
      </c>
      <c r="Q126" s="11">
        <v>20</v>
      </c>
      <c r="R126" s="35">
        <v>196</v>
      </c>
      <c r="S126" s="35">
        <v>210.2</v>
      </c>
      <c r="T126" s="4">
        <f t="shared" si="40"/>
        <v>1.0724489795918366</v>
      </c>
      <c r="U126" s="11">
        <v>30</v>
      </c>
      <c r="V126" s="35">
        <v>15</v>
      </c>
      <c r="W126" s="35">
        <v>16.8</v>
      </c>
      <c r="X126" s="4">
        <f t="shared" si="41"/>
        <v>1.1200000000000001</v>
      </c>
      <c r="Y126" s="11">
        <v>20</v>
      </c>
      <c r="Z126" s="11" t="s">
        <v>385</v>
      </c>
      <c r="AA126" s="11" t="s">
        <v>385</v>
      </c>
      <c r="AB126" s="11" t="s">
        <v>385</v>
      </c>
      <c r="AC126" s="11" t="s">
        <v>385</v>
      </c>
      <c r="AD126" s="11">
        <v>315</v>
      </c>
      <c r="AE126" s="11">
        <v>315</v>
      </c>
      <c r="AF126" s="4">
        <f t="shared" si="42"/>
        <v>1</v>
      </c>
      <c r="AG126" s="11">
        <v>20</v>
      </c>
      <c r="AH126" s="5" t="s">
        <v>362</v>
      </c>
      <c r="AI126" s="5" t="s">
        <v>362</v>
      </c>
      <c r="AJ126" s="5" t="s">
        <v>362</v>
      </c>
      <c r="AK126" s="5" t="s">
        <v>362</v>
      </c>
      <c r="AL126" s="5" t="s">
        <v>362</v>
      </c>
      <c r="AM126" s="5" t="s">
        <v>362</v>
      </c>
      <c r="AN126" s="5" t="s">
        <v>362</v>
      </c>
      <c r="AO126" s="5" t="s">
        <v>362</v>
      </c>
      <c r="AP126" s="5" t="s">
        <v>362</v>
      </c>
      <c r="AQ126" s="5" t="s">
        <v>362</v>
      </c>
      <c r="AR126" s="5" t="s">
        <v>362</v>
      </c>
      <c r="AS126" s="5" t="s">
        <v>362</v>
      </c>
      <c r="AT126" s="44">
        <f t="shared" si="48"/>
        <v>0.94524453438944722</v>
      </c>
      <c r="AU126" s="45">
        <v>965</v>
      </c>
      <c r="AV126" s="35">
        <f t="shared" si="49"/>
        <v>789.54545454545462</v>
      </c>
      <c r="AW126" s="35">
        <f t="shared" si="43"/>
        <v>746.3</v>
      </c>
      <c r="AX126" s="35">
        <f t="shared" si="44"/>
        <v>-43.245454545454663</v>
      </c>
      <c r="AY126" s="35">
        <v>97.6</v>
      </c>
      <c r="AZ126" s="35">
        <v>79.5</v>
      </c>
      <c r="BA126" s="35">
        <v>79.3</v>
      </c>
      <c r="BB126" s="35">
        <v>93.6</v>
      </c>
      <c r="BC126" s="35">
        <v>63.2</v>
      </c>
      <c r="BD126" s="35"/>
      <c r="BE126" s="35">
        <v>86.8</v>
      </c>
      <c r="BF126" s="35">
        <v>89.8</v>
      </c>
      <c r="BG126" s="35">
        <v>77.7</v>
      </c>
      <c r="BH126" s="35"/>
      <c r="BI126" s="35">
        <f t="shared" si="45"/>
        <v>78.8</v>
      </c>
      <c r="BJ126" s="35"/>
      <c r="BK126" s="35">
        <f t="shared" si="50"/>
        <v>78.8</v>
      </c>
      <c r="BL126" s="35">
        <v>0</v>
      </c>
      <c r="BM126" s="35">
        <f t="shared" si="46"/>
        <v>78.8</v>
      </c>
      <c r="BN126" s="35"/>
      <c r="BO126" s="35">
        <f t="shared" si="47"/>
        <v>78.8</v>
      </c>
      <c r="BP126" s="1"/>
      <c r="BQ126" s="79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10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10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10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10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10"/>
      <c r="HL126" s="9"/>
      <c r="HM126" s="9"/>
    </row>
    <row r="127" spans="1:221" s="2" customFormat="1" ht="17.149999999999999" customHeight="1">
      <c r="A127" s="14" t="s">
        <v>126</v>
      </c>
      <c r="B127" s="35">
        <v>1195</v>
      </c>
      <c r="C127" s="35">
        <v>1185.0999999999999</v>
      </c>
      <c r="D127" s="4">
        <f t="shared" si="38"/>
        <v>0.99171548117154806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1245.3</v>
      </c>
      <c r="O127" s="35">
        <v>575.70000000000005</v>
      </c>
      <c r="P127" s="4">
        <f t="shared" si="39"/>
        <v>0.46229824138761749</v>
      </c>
      <c r="Q127" s="11">
        <v>20</v>
      </c>
      <c r="R127" s="35">
        <v>119</v>
      </c>
      <c r="S127" s="35">
        <v>170.1</v>
      </c>
      <c r="T127" s="4">
        <f t="shared" si="40"/>
        <v>1.2229411764705882</v>
      </c>
      <c r="U127" s="11">
        <v>35</v>
      </c>
      <c r="V127" s="35">
        <v>23</v>
      </c>
      <c r="W127" s="35">
        <v>24</v>
      </c>
      <c r="X127" s="4">
        <f t="shared" si="41"/>
        <v>1.0434782608695652</v>
      </c>
      <c r="Y127" s="11">
        <v>15</v>
      </c>
      <c r="Z127" s="11" t="s">
        <v>385</v>
      </c>
      <c r="AA127" s="11" t="s">
        <v>385</v>
      </c>
      <c r="AB127" s="11" t="s">
        <v>385</v>
      </c>
      <c r="AC127" s="11" t="s">
        <v>385</v>
      </c>
      <c r="AD127" s="11">
        <v>187</v>
      </c>
      <c r="AE127" s="11">
        <v>151</v>
      </c>
      <c r="AF127" s="4">
        <f t="shared" si="42"/>
        <v>0.80748663101604279</v>
      </c>
      <c r="AG127" s="11">
        <v>20</v>
      </c>
      <c r="AH127" s="5" t="s">
        <v>362</v>
      </c>
      <c r="AI127" s="5" t="s">
        <v>362</v>
      </c>
      <c r="AJ127" s="5" t="s">
        <v>362</v>
      </c>
      <c r="AK127" s="5" t="s">
        <v>362</v>
      </c>
      <c r="AL127" s="5" t="s">
        <v>362</v>
      </c>
      <c r="AM127" s="5" t="s">
        <v>362</v>
      </c>
      <c r="AN127" s="5" t="s">
        <v>362</v>
      </c>
      <c r="AO127" s="5" t="s">
        <v>362</v>
      </c>
      <c r="AP127" s="5" t="s">
        <v>362</v>
      </c>
      <c r="AQ127" s="5" t="s">
        <v>362</v>
      </c>
      <c r="AR127" s="5" t="s">
        <v>362</v>
      </c>
      <c r="AS127" s="5" t="s">
        <v>362</v>
      </c>
      <c r="AT127" s="44">
        <f t="shared" si="48"/>
        <v>0.9376796734930275</v>
      </c>
      <c r="AU127" s="45">
        <v>690</v>
      </c>
      <c r="AV127" s="35">
        <f t="shared" si="49"/>
        <v>564.5454545454545</v>
      </c>
      <c r="AW127" s="35">
        <f t="shared" si="43"/>
        <v>529.4</v>
      </c>
      <c r="AX127" s="35">
        <f t="shared" si="44"/>
        <v>-35.145454545454527</v>
      </c>
      <c r="AY127" s="35">
        <v>66.099999999999994</v>
      </c>
      <c r="AZ127" s="35">
        <v>59.9</v>
      </c>
      <c r="BA127" s="35">
        <v>67.900000000000006</v>
      </c>
      <c r="BB127" s="35">
        <v>69</v>
      </c>
      <c r="BC127" s="35">
        <v>67.7</v>
      </c>
      <c r="BD127" s="35"/>
      <c r="BE127" s="35">
        <v>39.299999999999997</v>
      </c>
      <c r="BF127" s="35">
        <v>54.4</v>
      </c>
      <c r="BG127" s="35">
        <v>60.5</v>
      </c>
      <c r="BH127" s="35"/>
      <c r="BI127" s="35">
        <f t="shared" si="45"/>
        <v>44.6</v>
      </c>
      <c r="BJ127" s="81" t="s">
        <v>445</v>
      </c>
      <c r="BK127" s="35">
        <f t="shared" si="50"/>
        <v>0</v>
      </c>
      <c r="BL127" s="35">
        <v>0</v>
      </c>
      <c r="BM127" s="35">
        <f t="shared" si="46"/>
        <v>0</v>
      </c>
      <c r="BN127" s="35"/>
      <c r="BO127" s="35">
        <f t="shared" si="47"/>
        <v>0</v>
      </c>
      <c r="BP127" s="1"/>
      <c r="BQ127" s="79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10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10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10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10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10"/>
      <c r="HL127" s="9"/>
      <c r="HM127" s="9"/>
    </row>
    <row r="128" spans="1:221" s="2" customFormat="1" ht="17.149999999999999" customHeight="1">
      <c r="A128" s="18" t="s">
        <v>127</v>
      </c>
      <c r="B128" s="6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35"/>
      <c r="BP128" s="1"/>
      <c r="BQ128" s="79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10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10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10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10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10"/>
      <c r="HL128" s="9"/>
      <c r="HM128" s="9"/>
    </row>
    <row r="129" spans="1:221" s="2" customFormat="1" ht="17.149999999999999" customHeight="1">
      <c r="A129" s="14" t="s">
        <v>128</v>
      </c>
      <c r="B129" s="35">
        <v>20118</v>
      </c>
      <c r="C129" s="35">
        <v>16922</v>
      </c>
      <c r="D129" s="4">
        <f t="shared" si="38"/>
        <v>0.84113728998906456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2369.1999999999998</v>
      </c>
      <c r="O129" s="35">
        <v>1527.2</v>
      </c>
      <c r="P129" s="4">
        <f t="shared" si="39"/>
        <v>0.64460577410096243</v>
      </c>
      <c r="Q129" s="11">
        <v>20</v>
      </c>
      <c r="R129" s="35">
        <v>2338</v>
      </c>
      <c r="S129" s="35">
        <v>2385</v>
      </c>
      <c r="T129" s="4">
        <f t="shared" si="40"/>
        <v>1.0201026518391787</v>
      </c>
      <c r="U129" s="11">
        <v>30</v>
      </c>
      <c r="V129" s="35">
        <v>125</v>
      </c>
      <c r="W129" s="35">
        <v>63.4</v>
      </c>
      <c r="X129" s="4">
        <f t="shared" si="41"/>
        <v>0.50719999999999998</v>
      </c>
      <c r="Y129" s="11">
        <v>20</v>
      </c>
      <c r="Z129" s="11" t="s">
        <v>385</v>
      </c>
      <c r="AA129" s="11" t="s">
        <v>385</v>
      </c>
      <c r="AB129" s="11" t="s">
        <v>385</v>
      </c>
      <c r="AC129" s="11" t="s">
        <v>385</v>
      </c>
      <c r="AD129" s="11">
        <v>977</v>
      </c>
      <c r="AE129" s="11">
        <v>981</v>
      </c>
      <c r="AF129" s="4">
        <f t="shared" si="42"/>
        <v>1.0040941658137155</v>
      </c>
      <c r="AG129" s="11">
        <v>20</v>
      </c>
      <c r="AH129" s="5" t="s">
        <v>362</v>
      </c>
      <c r="AI129" s="5" t="s">
        <v>362</v>
      </c>
      <c r="AJ129" s="5" t="s">
        <v>362</v>
      </c>
      <c r="AK129" s="5" t="s">
        <v>362</v>
      </c>
      <c r="AL129" s="5" t="s">
        <v>362</v>
      </c>
      <c r="AM129" s="5" t="s">
        <v>362</v>
      </c>
      <c r="AN129" s="5" t="s">
        <v>362</v>
      </c>
      <c r="AO129" s="5" t="s">
        <v>362</v>
      </c>
      <c r="AP129" s="5" t="s">
        <v>362</v>
      </c>
      <c r="AQ129" s="5" t="s">
        <v>362</v>
      </c>
      <c r="AR129" s="5" t="s">
        <v>362</v>
      </c>
      <c r="AS129" s="5" t="s">
        <v>362</v>
      </c>
      <c r="AT129" s="44">
        <f t="shared" si="48"/>
        <v>0.82132451253359562</v>
      </c>
      <c r="AU129" s="45">
        <v>780</v>
      </c>
      <c r="AV129" s="35">
        <f t="shared" si="49"/>
        <v>638.18181818181813</v>
      </c>
      <c r="AW129" s="35">
        <f t="shared" si="43"/>
        <v>524.20000000000005</v>
      </c>
      <c r="AX129" s="35">
        <f t="shared" si="44"/>
        <v>-113.98181818181808</v>
      </c>
      <c r="AY129" s="35">
        <v>47.5</v>
      </c>
      <c r="AZ129" s="35">
        <v>62.5</v>
      </c>
      <c r="BA129" s="35">
        <v>36.200000000000003</v>
      </c>
      <c r="BB129" s="35">
        <v>71</v>
      </c>
      <c r="BC129" s="35">
        <v>53.4</v>
      </c>
      <c r="BD129" s="35"/>
      <c r="BE129" s="35">
        <v>68.7</v>
      </c>
      <c r="BF129" s="35">
        <v>53.2</v>
      </c>
      <c r="BG129" s="35">
        <v>44.3</v>
      </c>
      <c r="BH129" s="35">
        <v>23.3</v>
      </c>
      <c r="BI129" s="35">
        <f t="shared" si="45"/>
        <v>64.099999999999994</v>
      </c>
      <c r="BJ129" s="35"/>
      <c r="BK129" s="35">
        <f t="shared" si="50"/>
        <v>64.099999999999994</v>
      </c>
      <c r="BL129" s="35">
        <v>0</v>
      </c>
      <c r="BM129" s="35">
        <f t="shared" si="46"/>
        <v>64.099999999999994</v>
      </c>
      <c r="BN129" s="35"/>
      <c r="BO129" s="35">
        <f t="shared" si="47"/>
        <v>64.099999999999994</v>
      </c>
      <c r="BP129" s="1"/>
      <c r="BQ129" s="79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10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10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10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10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10"/>
      <c r="HL129" s="9"/>
      <c r="HM129" s="9"/>
    </row>
    <row r="130" spans="1:221" s="2" customFormat="1" ht="17.149999999999999" customHeight="1">
      <c r="A130" s="14" t="s">
        <v>129</v>
      </c>
      <c r="B130" s="35">
        <v>0</v>
      </c>
      <c r="C130" s="35">
        <v>0</v>
      </c>
      <c r="D130" s="4">
        <f t="shared" si="38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1075</v>
      </c>
      <c r="O130" s="35">
        <v>315.10000000000002</v>
      </c>
      <c r="P130" s="4">
        <f t="shared" si="39"/>
        <v>0.29311627906976745</v>
      </c>
      <c r="Q130" s="11">
        <v>20</v>
      </c>
      <c r="R130" s="35">
        <v>1196</v>
      </c>
      <c r="S130" s="35">
        <v>1202.5</v>
      </c>
      <c r="T130" s="4">
        <f t="shared" si="40"/>
        <v>1.0054347826086956</v>
      </c>
      <c r="U130" s="11">
        <v>40</v>
      </c>
      <c r="V130" s="35">
        <v>43</v>
      </c>
      <c r="W130" s="35">
        <v>45</v>
      </c>
      <c r="X130" s="4">
        <f t="shared" si="41"/>
        <v>1.0465116279069768</v>
      </c>
      <c r="Y130" s="11">
        <v>10</v>
      </c>
      <c r="Z130" s="11" t="s">
        <v>385</v>
      </c>
      <c r="AA130" s="11" t="s">
        <v>385</v>
      </c>
      <c r="AB130" s="11" t="s">
        <v>385</v>
      </c>
      <c r="AC130" s="11" t="s">
        <v>385</v>
      </c>
      <c r="AD130" s="11">
        <v>494</v>
      </c>
      <c r="AE130" s="11">
        <v>495</v>
      </c>
      <c r="AF130" s="4">
        <f t="shared" si="42"/>
        <v>1.0020242914979758</v>
      </c>
      <c r="AG130" s="11">
        <v>20</v>
      </c>
      <c r="AH130" s="5" t="s">
        <v>362</v>
      </c>
      <c r="AI130" s="5" t="s">
        <v>362</v>
      </c>
      <c r="AJ130" s="5" t="s">
        <v>362</v>
      </c>
      <c r="AK130" s="5" t="s">
        <v>362</v>
      </c>
      <c r="AL130" s="5" t="s">
        <v>362</v>
      </c>
      <c r="AM130" s="5" t="s">
        <v>362</v>
      </c>
      <c r="AN130" s="5" t="s">
        <v>362</v>
      </c>
      <c r="AO130" s="5" t="s">
        <v>362</v>
      </c>
      <c r="AP130" s="5" t="s">
        <v>362</v>
      </c>
      <c r="AQ130" s="5" t="s">
        <v>362</v>
      </c>
      <c r="AR130" s="5" t="s">
        <v>362</v>
      </c>
      <c r="AS130" s="5" t="s">
        <v>362</v>
      </c>
      <c r="AT130" s="44">
        <f t="shared" si="48"/>
        <v>0.85094798883080502</v>
      </c>
      <c r="AU130" s="45">
        <v>1284</v>
      </c>
      <c r="AV130" s="35">
        <f t="shared" si="49"/>
        <v>1050.5454545454545</v>
      </c>
      <c r="AW130" s="35">
        <f t="shared" si="43"/>
        <v>894</v>
      </c>
      <c r="AX130" s="35">
        <f t="shared" si="44"/>
        <v>-156.5454545454545</v>
      </c>
      <c r="AY130" s="35">
        <v>113.5</v>
      </c>
      <c r="AZ130" s="35">
        <v>101.9</v>
      </c>
      <c r="BA130" s="35">
        <v>87.4</v>
      </c>
      <c r="BB130" s="35">
        <v>121.9</v>
      </c>
      <c r="BC130" s="35">
        <v>97.4</v>
      </c>
      <c r="BD130" s="35"/>
      <c r="BE130" s="35">
        <v>104.6</v>
      </c>
      <c r="BF130" s="35">
        <v>97.3</v>
      </c>
      <c r="BG130" s="35">
        <v>118.3</v>
      </c>
      <c r="BH130" s="35"/>
      <c r="BI130" s="35">
        <f t="shared" si="45"/>
        <v>51.7</v>
      </c>
      <c r="BJ130" s="35"/>
      <c r="BK130" s="35">
        <f t="shared" si="50"/>
        <v>51.7</v>
      </c>
      <c r="BL130" s="35">
        <v>0</v>
      </c>
      <c r="BM130" s="35">
        <f t="shared" si="46"/>
        <v>51.7</v>
      </c>
      <c r="BN130" s="35"/>
      <c r="BO130" s="35">
        <f t="shared" si="47"/>
        <v>51.7</v>
      </c>
      <c r="BP130" s="1"/>
      <c r="BQ130" s="79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10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10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10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10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10"/>
      <c r="HL130" s="9"/>
      <c r="HM130" s="9"/>
    </row>
    <row r="131" spans="1:221" s="2" customFormat="1" ht="17.149999999999999" customHeight="1">
      <c r="A131" s="14" t="s">
        <v>130</v>
      </c>
      <c r="B131" s="35">
        <v>41184</v>
      </c>
      <c r="C131" s="35">
        <v>43693</v>
      </c>
      <c r="D131" s="4">
        <f t="shared" si="38"/>
        <v>1.0609217171717171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5631.3</v>
      </c>
      <c r="O131" s="35">
        <v>4554.3</v>
      </c>
      <c r="P131" s="4">
        <f t="shared" si="39"/>
        <v>0.80874753609290928</v>
      </c>
      <c r="Q131" s="11">
        <v>20</v>
      </c>
      <c r="R131" s="35">
        <v>664</v>
      </c>
      <c r="S131" s="35">
        <v>742.1</v>
      </c>
      <c r="T131" s="4">
        <f t="shared" si="40"/>
        <v>1.1176204819277109</v>
      </c>
      <c r="U131" s="11">
        <v>20</v>
      </c>
      <c r="V131" s="35">
        <v>54</v>
      </c>
      <c r="W131" s="35">
        <v>62.3</v>
      </c>
      <c r="X131" s="4">
        <f t="shared" si="41"/>
        <v>1.1537037037037037</v>
      </c>
      <c r="Y131" s="11">
        <v>30</v>
      </c>
      <c r="Z131" s="11" t="s">
        <v>385</v>
      </c>
      <c r="AA131" s="11" t="s">
        <v>385</v>
      </c>
      <c r="AB131" s="11" t="s">
        <v>385</v>
      </c>
      <c r="AC131" s="11" t="s">
        <v>385</v>
      </c>
      <c r="AD131" s="11">
        <v>530</v>
      </c>
      <c r="AE131" s="11">
        <v>548</v>
      </c>
      <c r="AF131" s="4">
        <f t="shared" si="42"/>
        <v>1.0339622641509434</v>
      </c>
      <c r="AG131" s="11">
        <v>20</v>
      </c>
      <c r="AH131" s="5" t="s">
        <v>362</v>
      </c>
      <c r="AI131" s="5" t="s">
        <v>362</v>
      </c>
      <c r="AJ131" s="5" t="s">
        <v>362</v>
      </c>
      <c r="AK131" s="5" t="s">
        <v>362</v>
      </c>
      <c r="AL131" s="5" t="s">
        <v>362</v>
      </c>
      <c r="AM131" s="5" t="s">
        <v>362</v>
      </c>
      <c r="AN131" s="5" t="s">
        <v>362</v>
      </c>
      <c r="AO131" s="5" t="s">
        <v>362</v>
      </c>
      <c r="AP131" s="5" t="s">
        <v>362</v>
      </c>
      <c r="AQ131" s="5" t="s">
        <v>362</v>
      </c>
      <c r="AR131" s="5" t="s">
        <v>362</v>
      </c>
      <c r="AS131" s="5" t="s">
        <v>362</v>
      </c>
      <c r="AT131" s="44">
        <f t="shared" si="48"/>
        <v>1.0442693392625955</v>
      </c>
      <c r="AU131" s="45">
        <v>1440</v>
      </c>
      <c r="AV131" s="35">
        <f t="shared" si="49"/>
        <v>1178.1818181818182</v>
      </c>
      <c r="AW131" s="35">
        <f t="shared" si="43"/>
        <v>1230.3</v>
      </c>
      <c r="AX131" s="35">
        <f t="shared" si="44"/>
        <v>52.118181818181711</v>
      </c>
      <c r="AY131" s="35">
        <v>129.80000000000001</v>
      </c>
      <c r="AZ131" s="35">
        <v>131</v>
      </c>
      <c r="BA131" s="35">
        <v>143.6</v>
      </c>
      <c r="BB131" s="35">
        <v>126.9</v>
      </c>
      <c r="BC131" s="35">
        <v>153.9</v>
      </c>
      <c r="BD131" s="35"/>
      <c r="BE131" s="35">
        <v>156.69999999999999</v>
      </c>
      <c r="BF131" s="35">
        <v>123.7</v>
      </c>
      <c r="BG131" s="35">
        <v>121.3</v>
      </c>
      <c r="BH131" s="35"/>
      <c r="BI131" s="35">
        <f t="shared" si="45"/>
        <v>143.4</v>
      </c>
      <c r="BJ131" s="35"/>
      <c r="BK131" s="35">
        <f t="shared" si="50"/>
        <v>143.4</v>
      </c>
      <c r="BL131" s="35">
        <v>0</v>
      </c>
      <c r="BM131" s="35">
        <f t="shared" si="46"/>
        <v>143.4</v>
      </c>
      <c r="BN131" s="35"/>
      <c r="BO131" s="35">
        <f t="shared" si="47"/>
        <v>143.4</v>
      </c>
      <c r="BP131" s="1"/>
      <c r="BQ131" s="79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10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10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10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10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10"/>
      <c r="HL131" s="9"/>
      <c r="HM131" s="9"/>
    </row>
    <row r="132" spans="1:221" s="2" customFormat="1" ht="17.149999999999999" customHeight="1">
      <c r="A132" s="14" t="s">
        <v>131</v>
      </c>
      <c r="B132" s="35">
        <v>0</v>
      </c>
      <c r="C132" s="35">
        <v>0</v>
      </c>
      <c r="D132" s="4">
        <f t="shared" si="38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1772.1</v>
      </c>
      <c r="O132" s="35">
        <v>1016</v>
      </c>
      <c r="P132" s="4">
        <f t="shared" si="39"/>
        <v>0.57333107612437229</v>
      </c>
      <c r="Q132" s="11">
        <v>20</v>
      </c>
      <c r="R132" s="35">
        <v>739</v>
      </c>
      <c r="S132" s="35">
        <v>681.9</v>
      </c>
      <c r="T132" s="4">
        <f t="shared" si="40"/>
        <v>0.9227334235453315</v>
      </c>
      <c r="U132" s="11">
        <v>20</v>
      </c>
      <c r="V132" s="35">
        <v>72</v>
      </c>
      <c r="W132" s="35">
        <v>46.3</v>
      </c>
      <c r="X132" s="4">
        <f t="shared" si="41"/>
        <v>0.64305555555555549</v>
      </c>
      <c r="Y132" s="11">
        <v>10</v>
      </c>
      <c r="Z132" s="11" t="s">
        <v>385</v>
      </c>
      <c r="AA132" s="11" t="s">
        <v>385</v>
      </c>
      <c r="AB132" s="11" t="s">
        <v>385</v>
      </c>
      <c r="AC132" s="11" t="s">
        <v>385</v>
      </c>
      <c r="AD132" s="11">
        <v>399</v>
      </c>
      <c r="AE132" s="11">
        <v>400</v>
      </c>
      <c r="AF132" s="4">
        <f t="shared" si="42"/>
        <v>1.0025062656641603</v>
      </c>
      <c r="AG132" s="11">
        <v>20</v>
      </c>
      <c r="AH132" s="5" t="s">
        <v>362</v>
      </c>
      <c r="AI132" s="5" t="s">
        <v>362</v>
      </c>
      <c r="AJ132" s="5" t="s">
        <v>362</v>
      </c>
      <c r="AK132" s="5" t="s">
        <v>362</v>
      </c>
      <c r="AL132" s="5" t="s">
        <v>362</v>
      </c>
      <c r="AM132" s="5" t="s">
        <v>362</v>
      </c>
      <c r="AN132" s="5" t="s">
        <v>362</v>
      </c>
      <c r="AO132" s="5" t="s">
        <v>362</v>
      </c>
      <c r="AP132" s="5" t="s">
        <v>362</v>
      </c>
      <c r="AQ132" s="5" t="s">
        <v>362</v>
      </c>
      <c r="AR132" s="5" t="s">
        <v>362</v>
      </c>
      <c r="AS132" s="5" t="s">
        <v>362</v>
      </c>
      <c r="AT132" s="44">
        <f t="shared" si="48"/>
        <v>0.80574244088904068</v>
      </c>
      <c r="AU132" s="45">
        <v>1210</v>
      </c>
      <c r="AV132" s="35">
        <f t="shared" si="49"/>
        <v>990</v>
      </c>
      <c r="AW132" s="35">
        <f t="shared" si="43"/>
        <v>797.7</v>
      </c>
      <c r="AX132" s="35">
        <f t="shared" si="44"/>
        <v>-192.29999999999995</v>
      </c>
      <c r="AY132" s="35">
        <v>67.400000000000006</v>
      </c>
      <c r="AZ132" s="35">
        <v>94.2</v>
      </c>
      <c r="BA132" s="35">
        <v>88.3</v>
      </c>
      <c r="BB132" s="35">
        <v>99.399999999999991</v>
      </c>
      <c r="BC132" s="35">
        <v>86.6</v>
      </c>
      <c r="BD132" s="35"/>
      <c r="BE132" s="35">
        <v>110.8</v>
      </c>
      <c r="BF132" s="35">
        <v>106.60000000000001</v>
      </c>
      <c r="BG132" s="35">
        <v>56.6</v>
      </c>
      <c r="BH132" s="35">
        <v>31.1</v>
      </c>
      <c r="BI132" s="35">
        <f t="shared" si="45"/>
        <v>56.7</v>
      </c>
      <c r="BJ132" s="35"/>
      <c r="BK132" s="35">
        <f t="shared" si="50"/>
        <v>56.7</v>
      </c>
      <c r="BL132" s="35">
        <v>0</v>
      </c>
      <c r="BM132" s="35">
        <f t="shared" si="46"/>
        <v>56.7</v>
      </c>
      <c r="BN132" s="35"/>
      <c r="BO132" s="35">
        <f t="shared" si="47"/>
        <v>56.7</v>
      </c>
      <c r="BP132" s="1"/>
      <c r="BQ132" s="79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10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10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10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10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10"/>
      <c r="HL132" s="9"/>
      <c r="HM132" s="9"/>
    </row>
    <row r="133" spans="1:221" s="2" customFormat="1" ht="17.149999999999999" customHeight="1">
      <c r="A133" s="14" t="s">
        <v>132</v>
      </c>
      <c r="B133" s="35">
        <v>0</v>
      </c>
      <c r="C133" s="35">
        <v>0</v>
      </c>
      <c r="D133" s="4">
        <f t="shared" si="38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1751.1</v>
      </c>
      <c r="O133" s="35">
        <v>687.4</v>
      </c>
      <c r="P133" s="4">
        <f t="shared" si="39"/>
        <v>0.39255325224144821</v>
      </c>
      <c r="Q133" s="11">
        <v>20</v>
      </c>
      <c r="R133" s="35">
        <v>743</v>
      </c>
      <c r="S133" s="35">
        <v>779.6</v>
      </c>
      <c r="T133" s="4">
        <f t="shared" si="40"/>
        <v>1.0492597577388965</v>
      </c>
      <c r="U133" s="11">
        <v>35</v>
      </c>
      <c r="V133" s="35">
        <v>30</v>
      </c>
      <c r="W133" s="35">
        <v>35.299999999999997</v>
      </c>
      <c r="X133" s="4">
        <f t="shared" si="41"/>
        <v>1.1766666666666665</v>
      </c>
      <c r="Y133" s="11">
        <v>15</v>
      </c>
      <c r="Z133" s="11" t="s">
        <v>385</v>
      </c>
      <c r="AA133" s="11" t="s">
        <v>385</v>
      </c>
      <c r="AB133" s="11" t="s">
        <v>385</v>
      </c>
      <c r="AC133" s="11" t="s">
        <v>385</v>
      </c>
      <c r="AD133" s="11">
        <v>367</v>
      </c>
      <c r="AE133" s="11">
        <v>345</v>
      </c>
      <c r="AF133" s="4">
        <f t="shared" si="42"/>
        <v>0.94005449591280654</v>
      </c>
      <c r="AG133" s="11">
        <v>20</v>
      </c>
      <c r="AH133" s="5" t="s">
        <v>362</v>
      </c>
      <c r="AI133" s="5" t="s">
        <v>362</v>
      </c>
      <c r="AJ133" s="5" t="s">
        <v>362</v>
      </c>
      <c r="AK133" s="5" t="s">
        <v>362</v>
      </c>
      <c r="AL133" s="5" t="s">
        <v>362</v>
      </c>
      <c r="AM133" s="5" t="s">
        <v>362</v>
      </c>
      <c r="AN133" s="5" t="s">
        <v>362</v>
      </c>
      <c r="AO133" s="5" t="s">
        <v>362</v>
      </c>
      <c r="AP133" s="5" t="s">
        <v>362</v>
      </c>
      <c r="AQ133" s="5" t="s">
        <v>362</v>
      </c>
      <c r="AR133" s="5" t="s">
        <v>362</v>
      </c>
      <c r="AS133" s="5" t="s">
        <v>362</v>
      </c>
      <c r="AT133" s="44">
        <f t="shared" si="48"/>
        <v>0.90029162759940518</v>
      </c>
      <c r="AU133" s="45">
        <v>1908</v>
      </c>
      <c r="AV133" s="35">
        <f t="shared" si="49"/>
        <v>1561.0909090909092</v>
      </c>
      <c r="AW133" s="35">
        <f t="shared" si="43"/>
        <v>1405.4</v>
      </c>
      <c r="AX133" s="35">
        <f t="shared" si="44"/>
        <v>-155.69090909090914</v>
      </c>
      <c r="AY133" s="35">
        <v>149.30000000000001</v>
      </c>
      <c r="AZ133" s="35">
        <v>206.9</v>
      </c>
      <c r="BA133" s="35">
        <v>32.200000000000003</v>
      </c>
      <c r="BB133" s="35">
        <v>219.6</v>
      </c>
      <c r="BC133" s="35">
        <v>199.3</v>
      </c>
      <c r="BD133" s="35"/>
      <c r="BE133" s="35">
        <v>217.4</v>
      </c>
      <c r="BF133" s="35">
        <v>159.70000000000002</v>
      </c>
      <c r="BG133" s="35">
        <v>121.6</v>
      </c>
      <c r="BH133" s="35">
        <v>83.9</v>
      </c>
      <c r="BI133" s="35">
        <f t="shared" si="45"/>
        <v>15.5</v>
      </c>
      <c r="BJ133" s="35"/>
      <c r="BK133" s="35">
        <f t="shared" si="50"/>
        <v>15.5</v>
      </c>
      <c r="BL133" s="35">
        <v>0</v>
      </c>
      <c r="BM133" s="35">
        <f t="shared" si="46"/>
        <v>15.5</v>
      </c>
      <c r="BN133" s="35"/>
      <c r="BO133" s="35">
        <f t="shared" si="47"/>
        <v>15.5</v>
      </c>
      <c r="BP133" s="1"/>
      <c r="BQ133" s="79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10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10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10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10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10"/>
      <c r="HL133" s="9"/>
      <c r="HM133" s="9"/>
    </row>
    <row r="134" spans="1:221" s="2" customFormat="1" ht="17.149999999999999" customHeight="1">
      <c r="A134" s="14" t="s">
        <v>133</v>
      </c>
      <c r="B134" s="35">
        <v>4805</v>
      </c>
      <c r="C134" s="35">
        <v>3900</v>
      </c>
      <c r="D134" s="4">
        <f t="shared" si="38"/>
        <v>0.81165452653485948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2394.3000000000002</v>
      </c>
      <c r="O134" s="35">
        <v>1441.6</v>
      </c>
      <c r="P134" s="4">
        <f t="shared" si="39"/>
        <v>0.60209664620139491</v>
      </c>
      <c r="Q134" s="11">
        <v>20</v>
      </c>
      <c r="R134" s="35">
        <v>2170</v>
      </c>
      <c r="S134" s="35">
        <v>2090.3000000000002</v>
      </c>
      <c r="T134" s="4">
        <f t="shared" si="40"/>
        <v>0.96327188940092179</v>
      </c>
      <c r="U134" s="11">
        <v>35</v>
      </c>
      <c r="V134" s="35">
        <v>82</v>
      </c>
      <c r="W134" s="35">
        <v>121</v>
      </c>
      <c r="X134" s="4">
        <f t="shared" si="41"/>
        <v>1.2275609756097561</v>
      </c>
      <c r="Y134" s="11">
        <v>15</v>
      </c>
      <c r="Z134" s="11" t="s">
        <v>385</v>
      </c>
      <c r="AA134" s="11" t="s">
        <v>385</v>
      </c>
      <c r="AB134" s="11" t="s">
        <v>385</v>
      </c>
      <c r="AC134" s="11" t="s">
        <v>385</v>
      </c>
      <c r="AD134" s="11">
        <v>803</v>
      </c>
      <c r="AE134" s="11">
        <v>803</v>
      </c>
      <c r="AF134" s="4">
        <f t="shared" si="42"/>
        <v>1</v>
      </c>
      <c r="AG134" s="11">
        <v>20</v>
      </c>
      <c r="AH134" s="5" t="s">
        <v>362</v>
      </c>
      <c r="AI134" s="5" t="s">
        <v>362</v>
      </c>
      <c r="AJ134" s="5" t="s">
        <v>362</v>
      </c>
      <c r="AK134" s="5" t="s">
        <v>362</v>
      </c>
      <c r="AL134" s="5" t="s">
        <v>362</v>
      </c>
      <c r="AM134" s="5" t="s">
        <v>362</v>
      </c>
      <c r="AN134" s="5" t="s">
        <v>362</v>
      </c>
      <c r="AO134" s="5" t="s">
        <v>362</v>
      </c>
      <c r="AP134" s="5" t="s">
        <v>362</v>
      </c>
      <c r="AQ134" s="5" t="s">
        <v>362</v>
      </c>
      <c r="AR134" s="5" t="s">
        <v>362</v>
      </c>
      <c r="AS134" s="5" t="s">
        <v>362</v>
      </c>
      <c r="AT134" s="44">
        <f t="shared" si="48"/>
        <v>0.92286408952555088</v>
      </c>
      <c r="AU134" s="45">
        <v>621</v>
      </c>
      <c r="AV134" s="35">
        <f t="shared" si="49"/>
        <v>508.09090909090907</v>
      </c>
      <c r="AW134" s="35">
        <f t="shared" si="43"/>
        <v>468.9</v>
      </c>
      <c r="AX134" s="35">
        <f t="shared" si="44"/>
        <v>-39.190909090909088</v>
      </c>
      <c r="AY134" s="35">
        <v>50.8</v>
      </c>
      <c r="AZ134" s="35">
        <v>62.7</v>
      </c>
      <c r="BA134" s="35">
        <v>25.2</v>
      </c>
      <c r="BB134" s="35">
        <v>62</v>
      </c>
      <c r="BC134" s="35">
        <v>51.2</v>
      </c>
      <c r="BD134" s="35"/>
      <c r="BE134" s="35">
        <v>48.3</v>
      </c>
      <c r="BF134" s="35">
        <v>48.1</v>
      </c>
      <c r="BG134" s="35">
        <v>55.3</v>
      </c>
      <c r="BH134" s="35">
        <v>23.3</v>
      </c>
      <c r="BI134" s="35">
        <f t="shared" si="45"/>
        <v>42</v>
      </c>
      <c r="BJ134" s="35"/>
      <c r="BK134" s="35">
        <f t="shared" si="50"/>
        <v>42</v>
      </c>
      <c r="BL134" s="35">
        <v>0</v>
      </c>
      <c r="BM134" s="35">
        <f t="shared" si="46"/>
        <v>42</v>
      </c>
      <c r="BN134" s="35"/>
      <c r="BO134" s="35">
        <f t="shared" si="47"/>
        <v>42</v>
      </c>
      <c r="BP134" s="1"/>
      <c r="BQ134" s="79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10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10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10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10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10"/>
      <c r="HL134" s="9"/>
      <c r="HM134" s="9"/>
    </row>
    <row r="135" spans="1:221" s="2" customFormat="1" ht="17.149999999999999" customHeight="1">
      <c r="A135" s="14" t="s">
        <v>134</v>
      </c>
      <c r="B135" s="35">
        <v>0</v>
      </c>
      <c r="C135" s="35">
        <v>0</v>
      </c>
      <c r="D135" s="4">
        <f t="shared" si="38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3127.5</v>
      </c>
      <c r="O135" s="35">
        <v>1881.1</v>
      </c>
      <c r="P135" s="4">
        <f t="shared" si="39"/>
        <v>0.60147082334132695</v>
      </c>
      <c r="Q135" s="11">
        <v>20</v>
      </c>
      <c r="R135" s="35">
        <v>3530</v>
      </c>
      <c r="S135" s="35">
        <v>3941.5</v>
      </c>
      <c r="T135" s="4">
        <f t="shared" si="40"/>
        <v>1.11657223796034</v>
      </c>
      <c r="U135" s="11">
        <v>35</v>
      </c>
      <c r="V135" s="35">
        <v>115</v>
      </c>
      <c r="W135" s="35">
        <v>98.9</v>
      </c>
      <c r="X135" s="4">
        <f t="shared" si="41"/>
        <v>0.8600000000000001</v>
      </c>
      <c r="Y135" s="11">
        <v>15</v>
      </c>
      <c r="Z135" s="11" t="s">
        <v>385</v>
      </c>
      <c r="AA135" s="11" t="s">
        <v>385</v>
      </c>
      <c r="AB135" s="11" t="s">
        <v>385</v>
      </c>
      <c r="AC135" s="11" t="s">
        <v>385</v>
      </c>
      <c r="AD135" s="11">
        <v>1311</v>
      </c>
      <c r="AE135" s="11">
        <v>1311</v>
      </c>
      <c r="AF135" s="4">
        <f t="shared" si="42"/>
        <v>1</v>
      </c>
      <c r="AG135" s="11">
        <v>20</v>
      </c>
      <c r="AH135" s="5" t="s">
        <v>362</v>
      </c>
      <c r="AI135" s="5" t="s">
        <v>362</v>
      </c>
      <c r="AJ135" s="5" t="s">
        <v>362</v>
      </c>
      <c r="AK135" s="5" t="s">
        <v>362</v>
      </c>
      <c r="AL135" s="5" t="s">
        <v>362</v>
      </c>
      <c r="AM135" s="5" t="s">
        <v>362</v>
      </c>
      <c r="AN135" s="5" t="s">
        <v>362</v>
      </c>
      <c r="AO135" s="5" t="s">
        <v>362</v>
      </c>
      <c r="AP135" s="5" t="s">
        <v>362</v>
      </c>
      <c r="AQ135" s="5" t="s">
        <v>362</v>
      </c>
      <c r="AR135" s="5" t="s">
        <v>362</v>
      </c>
      <c r="AS135" s="5" t="s">
        <v>362</v>
      </c>
      <c r="AT135" s="44">
        <f t="shared" si="48"/>
        <v>0.93343827550487157</v>
      </c>
      <c r="AU135" s="45">
        <v>1211</v>
      </c>
      <c r="AV135" s="35">
        <f t="shared" si="49"/>
        <v>990.81818181818187</v>
      </c>
      <c r="AW135" s="35">
        <f t="shared" si="43"/>
        <v>924.9</v>
      </c>
      <c r="AX135" s="35">
        <f t="shared" si="44"/>
        <v>-65.918181818181893</v>
      </c>
      <c r="AY135" s="35">
        <v>103.1</v>
      </c>
      <c r="AZ135" s="35">
        <v>108.7</v>
      </c>
      <c r="BA135" s="35">
        <v>130.6</v>
      </c>
      <c r="BB135" s="35">
        <v>97.1</v>
      </c>
      <c r="BC135" s="35">
        <v>105.4</v>
      </c>
      <c r="BD135" s="35"/>
      <c r="BE135" s="35">
        <v>95.5</v>
      </c>
      <c r="BF135" s="35">
        <v>116.3</v>
      </c>
      <c r="BG135" s="35">
        <v>81.400000000000006</v>
      </c>
      <c r="BH135" s="35"/>
      <c r="BI135" s="35">
        <f t="shared" si="45"/>
        <v>86.8</v>
      </c>
      <c r="BJ135" s="35"/>
      <c r="BK135" s="35">
        <f t="shared" si="50"/>
        <v>86.8</v>
      </c>
      <c r="BL135" s="35">
        <v>0</v>
      </c>
      <c r="BM135" s="35">
        <f t="shared" si="46"/>
        <v>86.8</v>
      </c>
      <c r="BN135" s="35"/>
      <c r="BO135" s="35">
        <f t="shared" si="47"/>
        <v>86.8</v>
      </c>
      <c r="BP135" s="1"/>
      <c r="BQ135" s="79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10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10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10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10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10"/>
      <c r="HL135" s="9"/>
      <c r="HM135" s="9"/>
    </row>
    <row r="136" spans="1:221" s="2" customFormat="1" ht="17.149999999999999" customHeight="1">
      <c r="A136" s="14" t="s">
        <v>135</v>
      </c>
      <c r="B136" s="35">
        <v>0</v>
      </c>
      <c r="C136" s="35">
        <v>0</v>
      </c>
      <c r="D136" s="4">
        <f t="shared" si="38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2262.4</v>
      </c>
      <c r="O136" s="35">
        <v>1263.5999999999999</v>
      </c>
      <c r="P136" s="4">
        <f t="shared" si="39"/>
        <v>0.55852192362093345</v>
      </c>
      <c r="Q136" s="11">
        <v>20</v>
      </c>
      <c r="R136" s="35">
        <v>65</v>
      </c>
      <c r="S136" s="35">
        <v>51</v>
      </c>
      <c r="T136" s="4">
        <f t="shared" si="40"/>
        <v>0.7846153846153846</v>
      </c>
      <c r="U136" s="11">
        <v>25</v>
      </c>
      <c r="V136" s="35">
        <v>3</v>
      </c>
      <c r="W136" s="35">
        <v>4.7</v>
      </c>
      <c r="X136" s="4">
        <f t="shared" si="41"/>
        <v>1.2366666666666666</v>
      </c>
      <c r="Y136" s="11">
        <v>25</v>
      </c>
      <c r="Z136" s="11" t="s">
        <v>385</v>
      </c>
      <c r="AA136" s="11" t="s">
        <v>385</v>
      </c>
      <c r="AB136" s="11" t="s">
        <v>385</v>
      </c>
      <c r="AC136" s="11" t="s">
        <v>385</v>
      </c>
      <c r="AD136" s="11">
        <v>111</v>
      </c>
      <c r="AE136" s="11">
        <v>111</v>
      </c>
      <c r="AF136" s="4">
        <f t="shared" si="42"/>
        <v>1</v>
      </c>
      <c r="AG136" s="11">
        <v>20</v>
      </c>
      <c r="AH136" s="5" t="s">
        <v>362</v>
      </c>
      <c r="AI136" s="5" t="s">
        <v>362</v>
      </c>
      <c r="AJ136" s="5" t="s">
        <v>362</v>
      </c>
      <c r="AK136" s="5" t="s">
        <v>362</v>
      </c>
      <c r="AL136" s="5" t="s">
        <v>362</v>
      </c>
      <c r="AM136" s="5" t="s">
        <v>362</v>
      </c>
      <c r="AN136" s="5" t="s">
        <v>362</v>
      </c>
      <c r="AO136" s="5" t="s">
        <v>362</v>
      </c>
      <c r="AP136" s="5" t="s">
        <v>362</v>
      </c>
      <c r="AQ136" s="5" t="s">
        <v>362</v>
      </c>
      <c r="AR136" s="5" t="s">
        <v>362</v>
      </c>
      <c r="AS136" s="5" t="s">
        <v>362</v>
      </c>
      <c r="AT136" s="44">
        <f t="shared" si="48"/>
        <v>0.90780544171633282</v>
      </c>
      <c r="AU136" s="45">
        <v>683</v>
      </c>
      <c r="AV136" s="35">
        <f t="shared" si="49"/>
        <v>558.81818181818187</v>
      </c>
      <c r="AW136" s="35">
        <f t="shared" si="43"/>
        <v>507.3</v>
      </c>
      <c r="AX136" s="35">
        <f t="shared" si="44"/>
        <v>-51.518181818181858</v>
      </c>
      <c r="AY136" s="35">
        <v>30.4</v>
      </c>
      <c r="AZ136" s="35">
        <v>49.5</v>
      </c>
      <c r="BA136" s="35">
        <v>71</v>
      </c>
      <c r="BB136" s="35">
        <v>55.900000000000006</v>
      </c>
      <c r="BC136" s="35">
        <v>41.9</v>
      </c>
      <c r="BD136" s="35"/>
      <c r="BE136" s="35">
        <v>98</v>
      </c>
      <c r="BF136" s="35">
        <v>54.5</v>
      </c>
      <c r="BG136" s="35">
        <v>53</v>
      </c>
      <c r="BH136" s="35"/>
      <c r="BI136" s="35">
        <f t="shared" si="45"/>
        <v>53.1</v>
      </c>
      <c r="BJ136" s="35"/>
      <c r="BK136" s="35">
        <f t="shared" si="50"/>
        <v>53.1</v>
      </c>
      <c r="BL136" s="35">
        <v>0</v>
      </c>
      <c r="BM136" s="35">
        <f t="shared" si="46"/>
        <v>53.1</v>
      </c>
      <c r="BN136" s="35"/>
      <c r="BO136" s="35">
        <f t="shared" si="47"/>
        <v>53.1</v>
      </c>
      <c r="BP136" s="1"/>
      <c r="BQ136" s="79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10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10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10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10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10"/>
      <c r="HL136" s="9"/>
      <c r="HM136" s="9"/>
    </row>
    <row r="137" spans="1:221" s="2" customFormat="1" ht="17.149999999999999" customHeight="1">
      <c r="A137" s="18" t="s">
        <v>136</v>
      </c>
      <c r="B137" s="6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35"/>
      <c r="BP137" s="1"/>
      <c r="BQ137" s="79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10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10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10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10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10"/>
      <c r="HL137" s="9"/>
      <c r="HM137" s="9"/>
    </row>
    <row r="138" spans="1:221" s="2" customFormat="1" ht="17.149999999999999" customHeight="1">
      <c r="A138" s="14" t="s">
        <v>137</v>
      </c>
      <c r="B138" s="35">
        <v>0</v>
      </c>
      <c r="C138" s="35">
        <v>0</v>
      </c>
      <c r="D138" s="4">
        <f t="shared" si="38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650.1</v>
      </c>
      <c r="O138" s="35">
        <v>813.7</v>
      </c>
      <c r="P138" s="4">
        <f t="shared" si="39"/>
        <v>1.2051653591755114</v>
      </c>
      <c r="Q138" s="11">
        <v>20</v>
      </c>
      <c r="R138" s="35">
        <v>28</v>
      </c>
      <c r="S138" s="35">
        <v>28.4</v>
      </c>
      <c r="T138" s="4">
        <f t="shared" si="40"/>
        <v>1.0142857142857142</v>
      </c>
      <c r="U138" s="11">
        <v>30</v>
      </c>
      <c r="V138" s="35">
        <v>7.6</v>
      </c>
      <c r="W138" s="35">
        <v>7.7</v>
      </c>
      <c r="X138" s="4">
        <f t="shared" si="41"/>
        <v>1.0131578947368423</v>
      </c>
      <c r="Y138" s="11">
        <v>20</v>
      </c>
      <c r="Z138" s="11" t="s">
        <v>385</v>
      </c>
      <c r="AA138" s="11" t="s">
        <v>385</v>
      </c>
      <c r="AB138" s="11" t="s">
        <v>385</v>
      </c>
      <c r="AC138" s="11" t="s">
        <v>385</v>
      </c>
      <c r="AD138" s="11">
        <v>110</v>
      </c>
      <c r="AE138" s="11">
        <v>83</v>
      </c>
      <c r="AF138" s="4">
        <f t="shared" si="42"/>
        <v>0.75454545454545452</v>
      </c>
      <c r="AG138" s="11">
        <v>20</v>
      </c>
      <c r="AH138" s="5" t="s">
        <v>362</v>
      </c>
      <c r="AI138" s="5" t="s">
        <v>362</v>
      </c>
      <c r="AJ138" s="5" t="s">
        <v>362</v>
      </c>
      <c r="AK138" s="5" t="s">
        <v>362</v>
      </c>
      <c r="AL138" s="5" t="s">
        <v>362</v>
      </c>
      <c r="AM138" s="5" t="s">
        <v>362</v>
      </c>
      <c r="AN138" s="5" t="s">
        <v>362</v>
      </c>
      <c r="AO138" s="5" t="s">
        <v>362</v>
      </c>
      <c r="AP138" s="5" t="s">
        <v>362</v>
      </c>
      <c r="AQ138" s="5" t="s">
        <v>362</v>
      </c>
      <c r="AR138" s="5" t="s">
        <v>362</v>
      </c>
      <c r="AS138" s="5" t="s">
        <v>362</v>
      </c>
      <c r="AT138" s="44">
        <f t="shared" si="48"/>
        <v>0.99873272886363995</v>
      </c>
      <c r="AU138" s="45">
        <v>947</v>
      </c>
      <c r="AV138" s="35">
        <f t="shared" si="49"/>
        <v>774.81818181818187</v>
      </c>
      <c r="AW138" s="35">
        <f t="shared" si="43"/>
        <v>773.8</v>
      </c>
      <c r="AX138" s="35">
        <f t="shared" si="44"/>
        <v>-1.0181818181819153</v>
      </c>
      <c r="AY138" s="35">
        <v>91.1</v>
      </c>
      <c r="AZ138" s="35">
        <v>96.3</v>
      </c>
      <c r="BA138" s="35">
        <v>76.7</v>
      </c>
      <c r="BB138" s="35">
        <v>88.5</v>
      </c>
      <c r="BC138" s="35">
        <v>92.7</v>
      </c>
      <c r="BD138" s="35"/>
      <c r="BE138" s="35">
        <v>77.5</v>
      </c>
      <c r="BF138" s="35">
        <v>69.2</v>
      </c>
      <c r="BG138" s="35">
        <v>93.1</v>
      </c>
      <c r="BH138" s="35"/>
      <c r="BI138" s="35">
        <f t="shared" si="45"/>
        <v>88.7</v>
      </c>
      <c r="BJ138" s="35"/>
      <c r="BK138" s="35">
        <f t="shared" si="50"/>
        <v>88.7</v>
      </c>
      <c r="BL138" s="35">
        <v>0</v>
      </c>
      <c r="BM138" s="35">
        <f t="shared" si="46"/>
        <v>88.7</v>
      </c>
      <c r="BN138" s="35"/>
      <c r="BO138" s="35">
        <f t="shared" si="47"/>
        <v>88.7</v>
      </c>
      <c r="BP138" s="1"/>
      <c r="BQ138" s="79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10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10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10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10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10"/>
      <c r="HL138" s="9"/>
      <c r="HM138" s="9"/>
    </row>
    <row r="139" spans="1:221" s="2" customFormat="1" ht="17.149999999999999" customHeight="1">
      <c r="A139" s="14" t="s">
        <v>138</v>
      </c>
      <c r="B139" s="35">
        <v>0</v>
      </c>
      <c r="C139" s="35">
        <v>0</v>
      </c>
      <c r="D139" s="4">
        <f t="shared" si="38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655.7</v>
      </c>
      <c r="O139" s="35">
        <v>159.6</v>
      </c>
      <c r="P139" s="4">
        <f t="shared" si="39"/>
        <v>0.24340399572975444</v>
      </c>
      <c r="Q139" s="11">
        <v>20</v>
      </c>
      <c r="R139" s="35">
        <v>23</v>
      </c>
      <c r="S139" s="35">
        <v>23.6</v>
      </c>
      <c r="T139" s="4">
        <f t="shared" si="40"/>
        <v>1.0260869565217392</v>
      </c>
      <c r="U139" s="11">
        <v>35</v>
      </c>
      <c r="V139" s="35">
        <v>11.8</v>
      </c>
      <c r="W139" s="35">
        <v>13.9</v>
      </c>
      <c r="X139" s="4">
        <f t="shared" si="41"/>
        <v>1.1779661016949152</v>
      </c>
      <c r="Y139" s="11">
        <v>15</v>
      </c>
      <c r="Z139" s="11" t="s">
        <v>385</v>
      </c>
      <c r="AA139" s="11" t="s">
        <v>385</v>
      </c>
      <c r="AB139" s="11" t="s">
        <v>385</v>
      </c>
      <c r="AC139" s="11" t="s">
        <v>385</v>
      </c>
      <c r="AD139" s="11">
        <v>110</v>
      </c>
      <c r="AE139" s="11">
        <v>112</v>
      </c>
      <c r="AF139" s="4">
        <f t="shared" si="42"/>
        <v>1.0181818181818181</v>
      </c>
      <c r="AG139" s="11">
        <v>20</v>
      </c>
      <c r="AH139" s="5" t="s">
        <v>362</v>
      </c>
      <c r="AI139" s="5" t="s">
        <v>362</v>
      </c>
      <c r="AJ139" s="5" t="s">
        <v>362</v>
      </c>
      <c r="AK139" s="5" t="s">
        <v>362</v>
      </c>
      <c r="AL139" s="5" t="s">
        <v>362</v>
      </c>
      <c r="AM139" s="5" t="s">
        <v>362</v>
      </c>
      <c r="AN139" s="5" t="s">
        <v>362</v>
      </c>
      <c r="AO139" s="5" t="s">
        <v>362</v>
      </c>
      <c r="AP139" s="5" t="s">
        <v>362</v>
      </c>
      <c r="AQ139" s="5" t="s">
        <v>362</v>
      </c>
      <c r="AR139" s="5" t="s">
        <v>362</v>
      </c>
      <c r="AS139" s="5" t="s">
        <v>362</v>
      </c>
      <c r="AT139" s="44">
        <f t="shared" si="48"/>
        <v>0.87571390313240061</v>
      </c>
      <c r="AU139" s="45">
        <v>1086</v>
      </c>
      <c r="AV139" s="35">
        <f t="shared" si="49"/>
        <v>888.54545454545462</v>
      </c>
      <c r="AW139" s="35">
        <f t="shared" si="43"/>
        <v>778.1</v>
      </c>
      <c r="AX139" s="35">
        <f t="shared" si="44"/>
        <v>-110.4454545454546</v>
      </c>
      <c r="AY139" s="35">
        <v>83.6</v>
      </c>
      <c r="AZ139" s="35">
        <v>94.4</v>
      </c>
      <c r="BA139" s="35">
        <v>77.900000000000006</v>
      </c>
      <c r="BB139" s="35">
        <v>81.5</v>
      </c>
      <c r="BC139" s="35">
        <v>92.6</v>
      </c>
      <c r="BD139" s="35"/>
      <c r="BE139" s="35">
        <v>100</v>
      </c>
      <c r="BF139" s="35">
        <v>87.600000000000009</v>
      </c>
      <c r="BG139" s="35">
        <v>92.8</v>
      </c>
      <c r="BH139" s="35"/>
      <c r="BI139" s="35">
        <f t="shared" si="45"/>
        <v>67.7</v>
      </c>
      <c r="BJ139" s="35"/>
      <c r="BK139" s="35">
        <f t="shared" si="50"/>
        <v>67.7</v>
      </c>
      <c r="BL139" s="35">
        <v>0</v>
      </c>
      <c r="BM139" s="35">
        <f t="shared" si="46"/>
        <v>67.7</v>
      </c>
      <c r="BN139" s="35"/>
      <c r="BO139" s="35">
        <f t="shared" si="47"/>
        <v>67.7</v>
      </c>
      <c r="BP139" s="1"/>
      <c r="BQ139" s="79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10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10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10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10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10"/>
      <c r="HL139" s="9"/>
      <c r="HM139" s="9"/>
    </row>
    <row r="140" spans="1:221" s="2" customFormat="1" ht="17.149999999999999" customHeight="1">
      <c r="A140" s="14" t="s">
        <v>139</v>
      </c>
      <c r="B140" s="35">
        <v>0</v>
      </c>
      <c r="C140" s="35">
        <v>0</v>
      </c>
      <c r="D140" s="4">
        <f t="shared" si="38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1271</v>
      </c>
      <c r="O140" s="35">
        <v>320.39999999999998</v>
      </c>
      <c r="P140" s="4">
        <f t="shared" si="39"/>
        <v>0.25208497246262784</v>
      </c>
      <c r="Q140" s="11">
        <v>20</v>
      </c>
      <c r="R140" s="35">
        <v>576</v>
      </c>
      <c r="S140" s="35">
        <v>630.1</v>
      </c>
      <c r="T140" s="4">
        <f t="shared" si="40"/>
        <v>1.0939236111111112</v>
      </c>
      <c r="U140" s="11">
        <v>30</v>
      </c>
      <c r="V140" s="35">
        <v>31.5</v>
      </c>
      <c r="W140" s="35">
        <v>33.9</v>
      </c>
      <c r="X140" s="4">
        <f t="shared" si="41"/>
        <v>1.0761904761904761</v>
      </c>
      <c r="Y140" s="11">
        <v>20</v>
      </c>
      <c r="Z140" s="11" t="s">
        <v>385</v>
      </c>
      <c r="AA140" s="11" t="s">
        <v>385</v>
      </c>
      <c r="AB140" s="11" t="s">
        <v>385</v>
      </c>
      <c r="AC140" s="11" t="s">
        <v>385</v>
      </c>
      <c r="AD140" s="11">
        <v>420</v>
      </c>
      <c r="AE140" s="11">
        <v>402</v>
      </c>
      <c r="AF140" s="4">
        <f t="shared" si="42"/>
        <v>0.95714285714285718</v>
      </c>
      <c r="AG140" s="11">
        <v>20</v>
      </c>
      <c r="AH140" s="5" t="s">
        <v>362</v>
      </c>
      <c r="AI140" s="5" t="s">
        <v>362</v>
      </c>
      <c r="AJ140" s="5" t="s">
        <v>362</v>
      </c>
      <c r="AK140" s="5" t="s">
        <v>362</v>
      </c>
      <c r="AL140" s="5" t="s">
        <v>362</v>
      </c>
      <c r="AM140" s="5" t="s">
        <v>362</v>
      </c>
      <c r="AN140" s="5" t="s">
        <v>362</v>
      </c>
      <c r="AO140" s="5" t="s">
        <v>362</v>
      </c>
      <c r="AP140" s="5" t="s">
        <v>362</v>
      </c>
      <c r="AQ140" s="5" t="s">
        <v>362</v>
      </c>
      <c r="AR140" s="5" t="s">
        <v>362</v>
      </c>
      <c r="AS140" s="5" t="s">
        <v>362</v>
      </c>
      <c r="AT140" s="44">
        <f t="shared" si="48"/>
        <v>0.87251193832502827</v>
      </c>
      <c r="AU140" s="45">
        <v>1591</v>
      </c>
      <c r="AV140" s="35">
        <f t="shared" si="49"/>
        <v>1301.7272727272725</v>
      </c>
      <c r="AW140" s="35">
        <f t="shared" si="43"/>
        <v>1135.8</v>
      </c>
      <c r="AX140" s="35">
        <f t="shared" si="44"/>
        <v>-165.92727272727257</v>
      </c>
      <c r="AY140" s="35">
        <v>130.69999999999999</v>
      </c>
      <c r="AZ140" s="35">
        <v>132.1</v>
      </c>
      <c r="BA140" s="35">
        <v>136.9</v>
      </c>
      <c r="BB140" s="35">
        <v>147.5</v>
      </c>
      <c r="BC140" s="35">
        <v>167.8</v>
      </c>
      <c r="BD140" s="35"/>
      <c r="BE140" s="35">
        <v>122.7</v>
      </c>
      <c r="BF140" s="35">
        <v>101.3</v>
      </c>
      <c r="BG140" s="35">
        <v>118.5</v>
      </c>
      <c r="BH140" s="35"/>
      <c r="BI140" s="35">
        <f t="shared" si="45"/>
        <v>78.3</v>
      </c>
      <c r="BJ140" s="35"/>
      <c r="BK140" s="35">
        <f t="shared" si="50"/>
        <v>78.3</v>
      </c>
      <c r="BL140" s="35">
        <v>0</v>
      </c>
      <c r="BM140" s="35">
        <f t="shared" si="46"/>
        <v>78.3</v>
      </c>
      <c r="BN140" s="35"/>
      <c r="BO140" s="35">
        <f t="shared" si="47"/>
        <v>78.3</v>
      </c>
      <c r="BP140" s="1"/>
      <c r="BQ140" s="79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10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10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10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10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10"/>
      <c r="HL140" s="9"/>
      <c r="HM140" s="9"/>
    </row>
    <row r="141" spans="1:221" s="2" customFormat="1" ht="17.149999999999999" customHeight="1">
      <c r="A141" s="14" t="s">
        <v>140</v>
      </c>
      <c r="B141" s="35">
        <v>24143</v>
      </c>
      <c r="C141" s="35">
        <v>25441.599999999999</v>
      </c>
      <c r="D141" s="4">
        <f t="shared" si="38"/>
        <v>1.0537878474091869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6555.7</v>
      </c>
      <c r="O141" s="35">
        <v>3481.6</v>
      </c>
      <c r="P141" s="4">
        <f t="shared" si="39"/>
        <v>0.53107982366490225</v>
      </c>
      <c r="Q141" s="11">
        <v>20</v>
      </c>
      <c r="R141" s="35">
        <v>77</v>
      </c>
      <c r="S141" s="35">
        <v>73.099999999999994</v>
      </c>
      <c r="T141" s="4">
        <f t="shared" si="40"/>
        <v>0.94935064935064928</v>
      </c>
      <c r="U141" s="11">
        <v>20</v>
      </c>
      <c r="V141" s="35">
        <v>6.4</v>
      </c>
      <c r="W141" s="35">
        <v>8</v>
      </c>
      <c r="X141" s="4">
        <f t="shared" si="41"/>
        <v>1.2050000000000001</v>
      </c>
      <c r="Y141" s="11">
        <v>30</v>
      </c>
      <c r="Z141" s="11" t="s">
        <v>385</v>
      </c>
      <c r="AA141" s="11" t="s">
        <v>385</v>
      </c>
      <c r="AB141" s="11" t="s">
        <v>385</v>
      </c>
      <c r="AC141" s="11" t="s">
        <v>385</v>
      </c>
      <c r="AD141" s="11">
        <v>120</v>
      </c>
      <c r="AE141" s="11">
        <v>110</v>
      </c>
      <c r="AF141" s="4">
        <f t="shared" si="42"/>
        <v>0.91666666666666663</v>
      </c>
      <c r="AG141" s="11">
        <v>20</v>
      </c>
      <c r="AH141" s="5" t="s">
        <v>362</v>
      </c>
      <c r="AI141" s="5" t="s">
        <v>362</v>
      </c>
      <c r="AJ141" s="5" t="s">
        <v>362</v>
      </c>
      <c r="AK141" s="5" t="s">
        <v>362</v>
      </c>
      <c r="AL141" s="5" t="s">
        <v>362</v>
      </c>
      <c r="AM141" s="5" t="s">
        <v>362</v>
      </c>
      <c r="AN141" s="5" t="s">
        <v>362</v>
      </c>
      <c r="AO141" s="5" t="s">
        <v>362</v>
      </c>
      <c r="AP141" s="5" t="s">
        <v>362</v>
      </c>
      <c r="AQ141" s="5" t="s">
        <v>362</v>
      </c>
      <c r="AR141" s="5" t="s">
        <v>362</v>
      </c>
      <c r="AS141" s="5" t="s">
        <v>362</v>
      </c>
      <c r="AT141" s="44">
        <f t="shared" si="48"/>
        <v>0.94629821267736236</v>
      </c>
      <c r="AU141" s="45">
        <v>1586</v>
      </c>
      <c r="AV141" s="35">
        <f t="shared" si="49"/>
        <v>1297.6363636363637</v>
      </c>
      <c r="AW141" s="35">
        <f t="shared" si="43"/>
        <v>1228</v>
      </c>
      <c r="AX141" s="35">
        <f t="shared" si="44"/>
        <v>-69.63636363636374</v>
      </c>
      <c r="AY141" s="35">
        <v>145.19999999999999</v>
      </c>
      <c r="AZ141" s="35">
        <v>127.4</v>
      </c>
      <c r="BA141" s="35">
        <v>137.4</v>
      </c>
      <c r="BB141" s="35">
        <v>130.1</v>
      </c>
      <c r="BC141" s="35">
        <v>129.9</v>
      </c>
      <c r="BD141" s="35"/>
      <c r="BE141" s="35">
        <v>190.1</v>
      </c>
      <c r="BF141" s="35">
        <v>136.70000000000002</v>
      </c>
      <c r="BG141" s="35">
        <v>129.1</v>
      </c>
      <c r="BH141" s="35"/>
      <c r="BI141" s="35">
        <f t="shared" si="45"/>
        <v>102.1</v>
      </c>
      <c r="BJ141" s="35"/>
      <c r="BK141" s="35">
        <f t="shared" si="50"/>
        <v>102.1</v>
      </c>
      <c r="BL141" s="35">
        <v>0</v>
      </c>
      <c r="BM141" s="35">
        <f t="shared" si="46"/>
        <v>102.1</v>
      </c>
      <c r="BN141" s="35"/>
      <c r="BO141" s="35">
        <f t="shared" si="47"/>
        <v>102.1</v>
      </c>
      <c r="BP141" s="1"/>
      <c r="BQ141" s="79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10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10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10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10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10"/>
      <c r="HL141" s="9"/>
      <c r="HM141" s="9"/>
    </row>
    <row r="142" spans="1:221" s="2" customFormat="1" ht="17.149999999999999" customHeight="1">
      <c r="A142" s="14" t="s">
        <v>141</v>
      </c>
      <c r="B142" s="35">
        <v>744</v>
      </c>
      <c r="C142" s="35">
        <v>744.5</v>
      </c>
      <c r="D142" s="4">
        <f t="shared" si="38"/>
        <v>1.0006720430107527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4751.1000000000004</v>
      </c>
      <c r="O142" s="35">
        <v>4881.6000000000004</v>
      </c>
      <c r="P142" s="4">
        <f t="shared" si="39"/>
        <v>1.0274673233566964</v>
      </c>
      <c r="Q142" s="11">
        <v>20</v>
      </c>
      <c r="R142" s="35">
        <v>25</v>
      </c>
      <c r="S142" s="35">
        <v>19</v>
      </c>
      <c r="T142" s="4">
        <f t="shared" si="40"/>
        <v>0.76</v>
      </c>
      <c r="U142" s="11">
        <v>30</v>
      </c>
      <c r="V142" s="35">
        <v>4.8</v>
      </c>
      <c r="W142" s="35">
        <v>5.5</v>
      </c>
      <c r="X142" s="4">
        <f t="shared" si="41"/>
        <v>1.1458333333333335</v>
      </c>
      <c r="Y142" s="11">
        <v>20</v>
      </c>
      <c r="Z142" s="11" t="s">
        <v>385</v>
      </c>
      <c r="AA142" s="11" t="s">
        <v>385</v>
      </c>
      <c r="AB142" s="11" t="s">
        <v>385</v>
      </c>
      <c r="AC142" s="11" t="s">
        <v>385</v>
      </c>
      <c r="AD142" s="11">
        <v>70</v>
      </c>
      <c r="AE142" s="11">
        <v>64</v>
      </c>
      <c r="AF142" s="4">
        <f t="shared" si="42"/>
        <v>0.91428571428571426</v>
      </c>
      <c r="AG142" s="11">
        <v>20</v>
      </c>
      <c r="AH142" s="5" t="s">
        <v>362</v>
      </c>
      <c r="AI142" s="5" t="s">
        <v>362</v>
      </c>
      <c r="AJ142" s="5" t="s">
        <v>362</v>
      </c>
      <c r="AK142" s="5" t="s">
        <v>362</v>
      </c>
      <c r="AL142" s="5" t="s">
        <v>362</v>
      </c>
      <c r="AM142" s="5" t="s">
        <v>362</v>
      </c>
      <c r="AN142" s="5" t="s">
        <v>362</v>
      </c>
      <c r="AO142" s="5" t="s">
        <v>362</v>
      </c>
      <c r="AP142" s="5" t="s">
        <v>362</v>
      </c>
      <c r="AQ142" s="5" t="s">
        <v>362</v>
      </c>
      <c r="AR142" s="5" t="s">
        <v>362</v>
      </c>
      <c r="AS142" s="5" t="s">
        <v>362</v>
      </c>
      <c r="AT142" s="44">
        <f t="shared" si="48"/>
        <v>0.94558447849622407</v>
      </c>
      <c r="AU142" s="45">
        <v>162</v>
      </c>
      <c r="AV142" s="35">
        <f t="shared" si="49"/>
        <v>132.54545454545453</v>
      </c>
      <c r="AW142" s="35">
        <f t="shared" si="43"/>
        <v>125.3</v>
      </c>
      <c r="AX142" s="35">
        <f t="shared" si="44"/>
        <v>-7.2454545454545354</v>
      </c>
      <c r="AY142" s="35">
        <v>15.4</v>
      </c>
      <c r="AZ142" s="35">
        <v>15.1</v>
      </c>
      <c r="BA142" s="35">
        <v>15.9</v>
      </c>
      <c r="BB142" s="35">
        <v>16.5</v>
      </c>
      <c r="BC142" s="35">
        <v>16.3</v>
      </c>
      <c r="BD142" s="35"/>
      <c r="BE142" s="35">
        <v>14.6</v>
      </c>
      <c r="BF142" s="35">
        <v>8.2000000000000011</v>
      </c>
      <c r="BG142" s="35">
        <v>9.3000000000000007</v>
      </c>
      <c r="BH142" s="35"/>
      <c r="BI142" s="35">
        <f t="shared" si="45"/>
        <v>14</v>
      </c>
      <c r="BJ142" s="35"/>
      <c r="BK142" s="35">
        <f t="shared" si="50"/>
        <v>14</v>
      </c>
      <c r="BL142" s="35">
        <v>0</v>
      </c>
      <c r="BM142" s="35">
        <f t="shared" si="46"/>
        <v>14</v>
      </c>
      <c r="BN142" s="35"/>
      <c r="BO142" s="35">
        <f t="shared" si="47"/>
        <v>14</v>
      </c>
      <c r="BP142" s="1"/>
      <c r="BQ142" s="79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10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10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10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10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10"/>
      <c r="HL142" s="9"/>
      <c r="HM142" s="9"/>
    </row>
    <row r="143" spans="1:221" s="2" customFormat="1" ht="17.149999999999999" customHeight="1">
      <c r="A143" s="14" t="s">
        <v>142</v>
      </c>
      <c r="B143" s="35">
        <v>0</v>
      </c>
      <c r="C143" s="35">
        <v>0</v>
      </c>
      <c r="D143" s="4">
        <f t="shared" si="38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606.29999999999995</v>
      </c>
      <c r="O143" s="35">
        <v>139.80000000000001</v>
      </c>
      <c r="P143" s="4">
        <f t="shared" si="39"/>
        <v>0.23057892132607624</v>
      </c>
      <c r="Q143" s="11">
        <v>20</v>
      </c>
      <c r="R143" s="35">
        <v>28</v>
      </c>
      <c r="S143" s="35">
        <v>28.8</v>
      </c>
      <c r="T143" s="4">
        <f t="shared" si="40"/>
        <v>1.0285714285714287</v>
      </c>
      <c r="U143" s="11">
        <v>35</v>
      </c>
      <c r="V143" s="35">
        <v>7.9</v>
      </c>
      <c r="W143" s="35">
        <v>9.1</v>
      </c>
      <c r="X143" s="4">
        <f t="shared" si="41"/>
        <v>1.1518987341772151</v>
      </c>
      <c r="Y143" s="11">
        <v>15</v>
      </c>
      <c r="Z143" s="11" t="s">
        <v>385</v>
      </c>
      <c r="AA143" s="11" t="s">
        <v>385</v>
      </c>
      <c r="AB143" s="11" t="s">
        <v>385</v>
      </c>
      <c r="AC143" s="11" t="s">
        <v>385</v>
      </c>
      <c r="AD143" s="11">
        <v>170</v>
      </c>
      <c r="AE143" s="11">
        <v>134</v>
      </c>
      <c r="AF143" s="4">
        <f t="shared" si="42"/>
        <v>0.78823529411764703</v>
      </c>
      <c r="AG143" s="11">
        <v>20</v>
      </c>
      <c r="AH143" s="5" t="s">
        <v>362</v>
      </c>
      <c r="AI143" s="5" t="s">
        <v>362</v>
      </c>
      <c r="AJ143" s="5" t="s">
        <v>362</v>
      </c>
      <c r="AK143" s="5" t="s">
        <v>362</v>
      </c>
      <c r="AL143" s="5" t="s">
        <v>362</v>
      </c>
      <c r="AM143" s="5" t="s">
        <v>362</v>
      </c>
      <c r="AN143" s="5" t="s">
        <v>362</v>
      </c>
      <c r="AO143" s="5" t="s">
        <v>362</v>
      </c>
      <c r="AP143" s="5" t="s">
        <v>362</v>
      </c>
      <c r="AQ143" s="5" t="s">
        <v>362</v>
      </c>
      <c r="AR143" s="5" t="s">
        <v>362</v>
      </c>
      <c r="AS143" s="5" t="s">
        <v>362</v>
      </c>
      <c r="AT143" s="44">
        <f t="shared" si="48"/>
        <v>0.81838628135036329</v>
      </c>
      <c r="AU143" s="45">
        <v>984</v>
      </c>
      <c r="AV143" s="35">
        <f t="shared" si="49"/>
        <v>805.09090909090912</v>
      </c>
      <c r="AW143" s="35">
        <f t="shared" si="43"/>
        <v>658.9</v>
      </c>
      <c r="AX143" s="35">
        <f t="shared" si="44"/>
        <v>-146.19090909090914</v>
      </c>
      <c r="AY143" s="35">
        <v>96.9</v>
      </c>
      <c r="AZ143" s="35">
        <v>97.1</v>
      </c>
      <c r="BA143" s="35">
        <v>64.3</v>
      </c>
      <c r="BB143" s="35">
        <v>80.400000000000006</v>
      </c>
      <c r="BC143" s="35">
        <v>90</v>
      </c>
      <c r="BD143" s="35"/>
      <c r="BE143" s="35">
        <v>43.7</v>
      </c>
      <c r="BF143" s="35">
        <v>76.7</v>
      </c>
      <c r="BG143" s="35">
        <v>73.599999999999994</v>
      </c>
      <c r="BH143" s="35"/>
      <c r="BI143" s="35">
        <f t="shared" si="45"/>
        <v>36.200000000000003</v>
      </c>
      <c r="BJ143" s="35"/>
      <c r="BK143" s="35">
        <f t="shared" si="50"/>
        <v>36.200000000000003</v>
      </c>
      <c r="BL143" s="35">
        <v>0</v>
      </c>
      <c r="BM143" s="35">
        <f t="shared" si="46"/>
        <v>36.200000000000003</v>
      </c>
      <c r="BN143" s="35"/>
      <c r="BO143" s="35">
        <f t="shared" si="47"/>
        <v>36.200000000000003</v>
      </c>
      <c r="BP143" s="1"/>
      <c r="BQ143" s="79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10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10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10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10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10"/>
      <c r="HL143" s="9"/>
      <c r="HM143" s="9"/>
    </row>
    <row r="144" spans="1:221" s="2" customFormat="1" ht="17.149999999999999" customHeight="1">
      <c r="A144" s="18" t="s">
        <v>143</v>
      </c>
      <c r="B144" s="6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35"/>
      <c r="BP144" s="1"/>
      <c r="BQ144" s="79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10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10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10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10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10"/>
      <c r="HL144" s="9"/>
      <c r="HM144" s="9"/>
    </row>
    <row r="145" spans="1:221" s="2" customFormat="1" ht="17.149999999999999" customHeight="1">
      <c r="A145" s="14" t="s">
        <v>144</v>
      </c>
      <c r="B145" s="35">
        <v>4900</v>
      </c>
      <c r="C145" s="35">
        <v>5165</v>
      </c>
      <c r="D145" s="4">
        <f t="shared" si="38"/>
        <v>1.0540816326530613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1792.1</v>
      </c>
      <c r="O145" s="35">
        <v>937.9</v>
      </c>
      <c r="P145" s="4">
        <f t="shared" si="39"/>
        <v>0.52335249149043028</v>
      </c>
      <c r="Q145" s="11">
        <v>20</v>
      </c>
      <c r="R145" s="35">
        <v>6.5</v>
      </c>
      <c r="S145" s="35">
        <v>7.8</v>
      </c>
      <c r="T145" s="4">
        <f t="shared" si="40"/>
        <v>1.2</v>
      </c>
      <c r="U145" s="11">
        <v>20</v>
      </c>
      <c r="V145" s="35">
        <v>4.5</v>
      </c>
      <c r="W145" s="35">
        <v>5.4</v>
      </c>
      <c r="X145" s="4">
        <f t="shared" si="41"/>
        <v>1.2000000000000002</v>
      </c>
      <c r="Y145" s="11">
        <v>30</v>
      </c>
      <c r="Z145" s="11" t="s">
        <v>385</v>
      </c>
      <c r="AA145" s="11" t="s">
        <v>385</v>
      </c>
      <c r="AB145" s="11" t="s">
        <v>385</v>
      </c>
      <c r="AC145" s="11" t="s">
        <v>385</v>
      </c>
      <c r="AD145" s="11">
        <v>18</v>
      </c>
      <c r="AE145" s="11">
        <v>31</v>
      </c>
      <c r="AF145" s="4">
        <f t="shared" si="42"/>
        <v>1.2522222222222221</v>
      </c>
      <c r="AG145" s="11">
        <v>20</v>
      </c>
      <c r="AH145" s="5" t="s">
        <v>362</v>
      </c>
      <c r="AI145" s="5" t="s">
        <v>362</v>
      </c>
      <c r="AJ145" s="5" t="s">
        <v>362</v>
      </c>
      <c r="AK145" s="5" t="s">
        <v>362</v>
      </c>
      <c r="AL145" s="5" t="s">
        <v>362</v>
      </c>
      <c r="AM145" s="5" t="s">
        <v>362</v>
      </c>
      <c r="AN145" s="5" t="s">
        <v>362</v>
      </c>
      <c r="AO145" s="5" t="s">
        <v>362</v>
      </c>
      <c r="AP145" s="5" t="s">
        <v>362</v>
      </c>
      <c r="AQ145" s="5" t="s">
        <v>362</v>
      </c>
      <c r="AR145" s="5" t="s">
        <v>362</v>
      </c>
      <c r="AS145" s="5" t="s">
        <v>362</v>
      </c>
      <c r="AT145" s="44">
        <f t="shared" si="48"/>
        <v>1.0605231060078366</v>
      </c>
      <c r="AU145" s="45">
        <v>1180</v>
      </c>
      <c r="AV145" s="35">
        <f t="shared" si="49"/>
        <v>965.45454545454538</v>
      </c>
      <c r="AW145" s="35">
        <f t="shared" si="43"/>
        <v>1023.9</v>
      </c>
      <c r="AX145" s="35">
        <f t="shared" si="44"/>
        <v>58.445454545454595</v>
      </c>
      <c r="AY145" s="35">
        <v>79.7</v>
      </c>
      <c r="AZ145" s="35">
        <v>107.9</v>
      </c>
      <c r="BA145" s="35">
        <v>152.1</v>
      </c>
      <c r="BB145" s="35">
        <v>106.9</v>
      </c>
      <c r="BC145" s="35">
        <v>110.8</v>
      </c>
      <c r="BD145" s="35"/>
      <c r="BE145" s="35">
        <v>110.3</v>
      </c>
      <c r="BF145" s="35">
        <v>104.80000000000001</v>
      </c>
      <c r="BG145" s="35">
        <v>105.5</v>
      </c>
      <c r="BH145" s="35">
        <v>8</v>
      </c>
      <c r="BI145" s="35">
        <f t="shared" si="45"/>
        <v>137.9</v>
      </c>
      <c r="BJ145" s="35"/>
      <c r="BK145" s="35">
        <f t="shared" si="50"/>
        <v>137.9</v>
      </c>
      <c r="BL145" s="35">
        <v>0</v>
      </c>
      <c r="BM145" s="35">
        <f t="shared" si="46"/>
        <v>137.9</v>
      </c>
      <c r="BN145" s="35"/>
      <c r="BO145" s="35">
        <f t="shared" si="47"/>
        <v>137.9</v>
      </c>
      <c r="BP145" s="1"/>
      <c r="BQ145" s="79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10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10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10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10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10"/>
      <c r="HL145" s="9"/>
      <c r="HM145" s="9"/>
    </row>
    <row r="146" spans="1:221" s="2" customFormat="1" ht="17.149999999999999" customHeight="1">
      <c r="A146" s="14" t="s">
        <v>145</v>
      </c>
      <c r="B146" s="35">
        <v>1830</v>
      </c>
      <c r="C146" s="35">
        <v>1793.6</v>
      </c>
      <c r="D146" s="4">
        <f t="shared" si="38"/>
        <v>0.98010928961748633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3925</v>
      </c>
      <c r="O146" s="35">
        <v>2902.6</v>
      </c>
      <c r="P146" s="4">
        <f t="shared" si="39"/>
        <v>0.73951592356687901</v>
      </c>
      <c r="Q146" s="11">
        <v>20</v>
      </c>
      <c r="R146" s="35">
        <v>2.6</v>
      </c>
      <c r="S146" s="35">
        <v>6.8</v>
      </c>
      <c r="T146" s="4">
        <f t="shared" si="40"/>
        <v>1.3</v>
      </c>
      <c r="U146" s="11">
        <v>15</v>
      </c>
      <c r="V146" s="35">
        <v>2.2999999999999998</v>
      </c>
      <c r="W146" s="35">
        <v>2.5</v>
      </c>
      <c r="X146" s="4">
        <f t="shared" si="41"/>
        <v>1.0869565217391306</v>
      </c>
      <c r="Y146" s="11">
        <v>35</v>
      </c>
      <c r="Z146" s="11" t="s">
        <v>385</v>
      </c>
      <c r="AA146" s="11" t="s">
        <v>385</v>
      </c>
      <c r="AB146" s="11" t="s">
        <v>385</v>
      </c>
      <c r="AC146" s="11" t="s">
        <v>385</v>
      </c>
      <c r="AD146" s="11">
        <v>37</v>
      </c>
      <c r="AE146" s="11">
        <v>37</v>
      </c>
      <c r="AF146" s="4">
        <f t="shared" si="42"/>
        <v>1</v>
      </c>
      <c r="AG146" s="11">
        <v>20</v>
      </c>
      <c r="AH146" s="5" t="s">
        <v>362</v>
      </c>
      <c r="AI146" s="5" t="s">
        <v>362</v>
      </c>
      <c r="AJ146" s="5" t="s">
        <v>362</v>
      </c>
      <c r="AK146" s="5" t="s">
        <v>362</v>
      </c>
      <c r="AL146" s="5" t="s">
        <v>362</v>
      </c>
      <c r="AM146" s="5" t="s">
        <v>362</v>
      </c>
      <c r="AN146" s="5" t="s">
        <v>362</v>
      </c>
      <c r="AO146" s="5" t="s">
        <v>362</v>
      </c>
      <c r="AP146" s="5" t="s">
        <v>362</v>
      </c>
      <c r="AQ146" s="5" t="s">
        <v>362</v>
      </c>
      <c r="AR146" s="5" t="s">
        <v>362</v>
      </c>
      <c r="AS146" s="5" t="s">
        <v>362</v>
      </c>
      <c r="AT146" s="44">
        <f t="shared" si="48"/>
        <v>1.0213488962838202</v>
      </c>
      <c r="AU146" s="45">
        <v>594</v>
      </c>
      <c r="AV146" s="35">
        <f t="shared" si="49"/>
        <v>486</v>
      </c>
      <c r="AW146" s="35">
        <f t="shared" si="43"/>
        <v>496.4</v>
      </c>
      <c r="AX146" s="35">
        <f t="shared" si="44"/>
        <v>10.399999999999977</v>
      </c>
      <c r="AY146" s="35">
        <v>57.3</v>
      </c>
      <c r="AZ146" s="35">
        <v>58.1</v>
      </c>
      <c r="BA146" s="35">
        <v>56.5</v>
      </c>
      <c r="BB146" s="35">
        <v>48.099999999999994</v>
      </c>
      <c r="BC146" s="35">
        <v>55.5</v>
      </c>
      <c r="BD146" s="35"/>
      <c r="BE146" s="35">
        <v>73</v>
      </c>
      <c r="BF146" s="35">
        <v>51.300000000000004</v>
      </c>
      <c r="BG146" s="35">
        <v>45.5</v>
      </c>
      <c r="BH146" s="35"/>
      <c r="BI146" s="35">
        <f t="shared" si="45"/>
        <v>51.1</v>
      </c>
      <c r="BJ146" s="35"/>
      <c r="BK146" s="35">
        <f t="shared" si="50"/>
        <v>51.1</v>
      </c>
      <c r="BL146" s="35">
        <v>0</v>
      </c>
      <c r="BM146" s="35">
        <f t="shared" si="46"/>
        <v>51.1</v>
      </c>
      <c r="BN146" s="35"/>
      <c r="BO146" s="35">
        <f t="shared" si="47"/>
        <v>51.1</v>
      </c>
      <c r="BP146" s="1"/>
      <c r="BQ146" s="79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10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10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10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10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10"/>
      <c r="HL146" s="9"/>
      <c r="HM146" s="9"/>
    </row>
    <row r="147" spans="1:221" s="2" customFormat="1" ht="17.149999999999999" customHeight="1">
      <c r="A147" s="14" t="s">
        <v>146</v>
      </c>
      <c r="B147" s="35">
        <v>12796</v>
      </c>
      <c r="C147" s="35">
        <v>13177.4</v>
      </c>
      <c r="D147" s="4">
        <f t="shared" si="38"/>
        <v>1.0298061894341981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4035.2</v>
      </c>
      <c r="O147" s="35">
        <v>2304.1</v>
      </c>
      <c r="P147" s="4">
        <f t="shared" si="39"/>
        <v>0.57100019825535286</v>
      </c>
      <c r="Q147" s="11">
        <v>20</v>
      </c>
      <c r="R147" s="35">
        <v>4185</v>
      </c>
      <c r="S147" s="35">
        <v>4843.5</v>
      </c>
      <c r="T147" s="4">
        <f t="shared" si="40"/>
        <v>1.157347670250896</v>
      </c>
      <c r="U147" s="11">
        <v>10</v>
      </c>
      <c r="V147" s="35">
        <v>9</v>
      </c>
      <c r="W147" s="35">
        <v>36.6</v>
      </c>
      <c r="X147" s="4">
        <f t="shared" si="41"/>
        <v>1.3</v>
      </c>
      <c r="Y147" s="11">
        <v>40</v>
      </c>
      <c r="Z147" s="11" t="s">
        <v>385</v>
      </c>
      <c r="AA147" s="11" t="s">
        <v>385</v>
      </c>
      <c r="AB147" s="11" t="s">
        <v>385</v>
      </c>
      <c r="AC147" s="11" t="s">
        <v>385</v>
      </c>
      <c r="AD147" s="11">
        <v>903</v>
      </c>
      <c r="AE147" s="11">
        <v>1007</v>
      </c>
      <c r="AF147" s="4">
        <f t="shared" si="42"/>
        <v>1.115171650055371</v>
      </c>
      <c r="AG147" s="11">
        <v>20</v>
      </c>
      <c r="AH147" s="5" t="s">
        <v>362</v>
      </c>
      <c r="AI147" s="5" t="s">
        <v>362</v>
      </c>
      <c r="AJ147" s="5" t="s">
        <v>362</v>
      </c>
      <c r="AK147" s="5" t="s">
        <v>362</v>
      </c>
      <c r="AL147" s="5" t="s">
        <v>362</v>
      </c>
      <c r="AM147" s="5" t="s">
        <v>362</v>
      </c>
      <c r="AN147" s="5" t="s">
        <v>362</v>
      </c>
      <c r="AO147" s="5" t="s">
        <v>362</v>
      </c>
      <c r="AP147" s="5" t="s">
        <v>362</v>
      </c>
      <c r="AQ147" s="5" t="s">
        <v>362</v>
      </c>
      <c r="AR147" s="5" t="s">
        <v>362</v>
      </c>
      <c r="AS147" s="5" t="s">
        <v>362</v>
      </c>
      <c r="AT147" s="44">
        <f t="shared" si="48"/>
        <v>1.0759497556306541</v>
      </c>
      <c r="AU147" s="45">
        <v>1921</v>
      </c>
      <c r="AV147" s="35">
        <f t="shared" si="49"/>
        <v>1571.7272727272725</v>
      </c>
      <c r="AW147" s="35">
        <f t="shared" si="43"/>
        <v>1691.1</v>
      </c>
      <c r="AX147" s="35">
        <f t="shared" si="44"/>
        <v>119.37272727272739</v>
      </c>
      <c r="AY147" s="35">
        <v>201.2</v>
      </c>
      <c r="AZ147" s="35">
        <v>183</v>
      </c>
      <c r="BA147" s="35">
        <v>195.1</v>
      </c>
      <c r="BB147" s="35">
        <v>203.8</v>
      </c>
      <c r="BC147" s="35">
        <v>176.2</v>
      </c>
      <c r="BD147" s="35"/>
      <c r="BE147" s="35">
        <v>191.3</v>
      </c>
      <c r="BF147" s="35">
        <v>164</v>
      </c>
      <c r="BG147" s="35">
        <v>152.1</v>
      </c>
      <c r="BH147" s="35"/>
      <c r="BI147" s="35">
        <f t="shared" si="45"/>
        <v>224.4</v>
      </c>
      <c r="BJ147" s="35"/>
      <c r="BK147" s="35">
        <f t="shared" si="50"/>
        <v>224.4</v>
      </c>
      <c r="BL147" s="35">
        <v>0</v>
      </c>
      <c r="BM147" s="35">
        <f t="shared" si="46"/>
        <v>224.4</v>
      </c>
      <c r="BN147" s="35"/>
      <c r="BO147" s="35">
        <f t="shared" si="47"/>
        <v>224.4</v>
      </c>
      <c r="BP147" s="1"/>
      <c r="BQ147" s="79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10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10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10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10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10"/>
      <c r="HL147" s="9"/>
      <c r="HM147" s="9"/>
    </row>
    <row r="148" spans="1:221" s="2" customFormat="1" ht="17.149999999999999" customHeight="1">
      <c r="A148" s="14" t="s">
        <v>147</v>
      </c>
      <c r="B148" s="35">
        <v>62244</v>
      </c>
      <c r="C148" s="35">
        <v>64510.1</v>
      </c>
      <c r="D148" s="4">
        <f t="shared" si="38"/>
        <v>1.0364067219330377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4951</v>
      </c>
      <c r="O148" s="35">
        <v>3218.5</v>
      </c>
      <c r="P148" s="4">
        <f t="shared" si="39"/>
        <v>0.65007069278933549</v>
      </c>
      <c r="Q148" s="11">
        <v>20</v>
      </c>
      <c r="R148" s="35">
        <v>20.399999999999999</v>
      </c>
      <c r="S148" s="35">
        <v>26.8</v>
      </c>
      <c r="T148" s="4">
        <f t="shared" si="40"/>
        <v>1.2113725490196079</v>
      </c>
      <c r="U148" s="11">
        <v>20</v>
      </c>
      <c r="V148" s="35">
        <v>21.1</v>
      </c>
      <c r="W148" s="35">
        <v>24.7</v>
      </c>
      <c r="X148" s="4">
        <f t="shared" si="41"/>
        <v>1.1706161137440758</v>
      </c>
      <c r="Y148" s="11">
        <v>30</v>
      </c>
      <c r="Z148" s="11" t="s">
        <v>385</v>
      </c>
      <c r="AA148" s="11" t="s">
        <v>385</v>
      </c>
      <c r="AB148" s="11" t="s">
        <v>385</v>
      </c>
      <c r="AC148" s="11" t="s">
        <v>385</v>
      </c>
      <c r="AD148" s="11">
        <v>236</v>
      </c>
      <c r="AE148" s="11">
        <v>287</v>
      </c>
      <c r="AF148" s="4">
        <f t="shared" si="42"/>
        <v>1.2016101694915253</v>
      </c>
      <c r="AG148" s="11">
        <v>20</v>
      </c>
      <c r="AH148" s="5" t="s">
        <v>362</v>
      </c>
      <c r="AI148" s="5" t="s">
        <v>362</v>
      </c>
      <c r="AJ148" s="5" t="s">
        <v>362</v>
      </c>
      <c r="AK148" s="5" t="s">
        <v>362</v>
      </c>
      <c r="AL148" s="5" t="s">
        <v>362</v>
      </c>
      <c r="AM148" s="5" t="s">
        <v>362</v>
      </c>
      <c r="AN148" s="5" t="s">
        <v>362</v>
      </c>
      <c r="AO148" s="5" t="s">
        <v>362</v>
      </c>
      <c r="AP148" s="5" t="s">
        <v>362</v>
      </c>
      <c r="AQ148" s="5" t="s">
        <v>362</v>
      </c>
      <c r="AR148" s="5" t="s">
        <v>362</v>
      </c>
      <c r="AS148" s="5" t="s">
        <v>362</v>
      </c>
      <c r="AT148" s="44">
        <f t="shared" si="48"/>
        <v>1.0674361885766204</v>
      </c>
      <c r="AU148" s="45">
        <v>4243</v>
      </c>
      <c r="AV148" s="35">
        <f t="shared" si="49"/>
        <v>3471.545454545455</v>
      </c>
      <c r="AW148" s="35">
        <f t="shared" si="43"/>
        <v>3705.7</v>
      </c>
      <c r="AX148" s="35">
        <f t="shared" si="44"/>
        <v>234.15454545454486</v>
      </c>
      <c r="AY148" s="35">
        <v>373.3</v>
      </c>
      <c r="AZ148" s="35">
        <v>419.5</v>
      </c>
      <c r="BA148" s="35">
        <v>475.5</v>
      </c>
      <c r="BB148" s="35">
        <v>343.6</v>
      </c>
      <c r="BC148" s="35">
        <v>430.4</v>
      </c>
      <c r="BD148" s="35"/>
      <c r="BE148" s="35">
        <v>416.6</v>
      </c>
      <c r="BF148" s="35">
        <v>383.1</v>
      </c>
      <c r="BG148" s="35">
        <v>371.4</v>
      </c>
      <c r="BH148" s="35"/>
      <c r="BI148" s="35">
        <f t="shared" si="45"/>
        <v>492.3</v>
      </c>
      <c r="BJ148" s="35"/>
      <c r="BK148" s="35">
        <f t="shared" si="50"/>
        <v>492.3</v>
      </c>
      <c r="BL148" s="35">
        <v>0</v>
      </c>
      <c r="BM148" s="35">
        <f t="shared" si="46"/>
        <v>492.3</v>
      </c>
      <c r="BN148" s="35"/>
      <c r="BO148" s="35">
        <f t="shared" si="47"/>
        <v>492.3</v>
      </c>
      <c r="BP148" s="1"/>
      <c r="BQ148" s="79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10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10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10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10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10"/>
      <c r="HL148" s="9"/>
      <c r="HM148" s="9"/>
    </row>
    <row r="149" spans="1:221" s="2" customFormat="1" ht="17.149999999999999" customHeight="1">
      <c r="A149" s="14" t="s">
        <v>148</v>
      </c>
      <c r="B149" s="35">
        <v>1589</v>
      </c>
      <c r="C149" s="35">
        <v>1698.4</v>
      </c>
      <c r="D149" s="4">
        <f t="shared" si="38"/>
        <v>1.0688483322844557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9251.4</v>
      </c>
      <c r="O149" s="35">
        <v>6949.7</v>
      </c>
      <c r="P149" s="4">
        <f t="shared" si="39"/>
        <v>0.75120522299327674</v>
      </c>
      <c r="Q149" s="11">
        <v>20</v>
      </c>
      <c r="R149" s="35">
        <v>954.6</v>
      </c>
      <c r="S149" s="35">
        <v>913.9</v>
      </c>
      <c r="T149" s="4">
        <f t="shared" si="40"/>
        <v>0.95736434108527124</v>
      </c>
      <c r="U149" s="11">
        <v>35</v>
      </c>
      <c r="V149" s="35">
        <v>30</v>
      </c>
      <c r="W149" s="35">
        <v>35.700000000000003</v>
      </c>
      <c r="X149" s="4">
        <f t="shared" si="41"/>
        <v>1.1900000000000002</v>
      </c>
      <c r="Y149" s="11">
        <v>15</v>
      </c>
      <c r="Z149" s="11" t="s">
        <v>385</v>
      </c>
      <c r="AA149" s="11" t="s">
        <v>385</v>
      </c>
      <c r="AB149" s="11" t="s">
        <v>385</v>
      </c>
      <c r="AC149" s="11" t="s">
        <v>385</v>
      </c>
      <c r="AD149" s="11">
        <v>520</v>
      </c>
      <c r="AE149" s="11">
        <v>541</v>
      </c>
      <c r="AF149" s="4">
        <f t="shared" si="42"/>
        <v>1.0403846153846155</v>
      </c>
      <c r="AG149" s="11">
        <v>20</v>
      </c>
      <c r="AH149" s="5" t="s">
        <v>362</v>
      </c>
      <c r="AI149" s="5" t="s">
        <v>362</v>
      </c>
      <c r="AJ149" s="5" t="s">
        <v>362</v>
      </c>
      <c r="AK149" s="5" t="s">
        <v>362</v>
      </c>
      <c r="AL149" s="5" t="s">
        <v>362</v>
      </c>
      <c r="AM149" s="5" t="s">
        <v>362</v>
      </c>
      <c r="AN149" s="5" t="s">
        <v>362</v>
      </c>
      <c r="AO149" s="5" t="s">
        <v>362</v>
      </c>
      <c r="AP149" s="5" t="s">
        <v>362</v>
      </c>
      <c r="AQ149" s="5" t="s">
        <v>362</v>
      </c>
      <c r="AR149" s="5" t="s">
        <v>362</v>
      </c>
      <c r="AS149" s="5" t="s">
        <v>362</v>
      </c>
      <c r="AT149" s="44">
        <f t="shared" si="48"/>
        <v>0.97878032028386897</v>
      </c>
      <c r="AU149" s="45">
        <v>1571</v>
      </c>
      <c r="AV149" s="35">
        <f t="shared" si="49"/>
        <v>1285.3636363636363</v>
      </c>
      <c r="AW149" s="35">
        <f t="shared" si="43"/>
        <v>1258.0999999999999</v>
      </c>
      <c r="AX149" s="35">
        <f t="shared" si="44"/>
        <v>-27.263636363636351</v>
      </c>
      <c r="AY149" s="35">
        <v>164.1</v>
      </c>
      <c r="AZ149" s="35">
        <v>137.69999999999999</v>
      </c>
      <c r="BA149" s="35">
        <v>137.69999999999999</v>
      </c>
      <c r="BB149" s="35">
        <v>165.2</v>
      </c>
      <c r="BC149" s="35">
        <v>147.5</v>
      </c>
      <c r="BD149" s="35"/>
      <c r="BE149" s="35">
        <v>96.8</v>
      </c>
      <c r="BF149" s="35">
        <v>91.300000000000011</v>
      </c>
      <c r="BG149" s="35">
        <v>138</v>
      </c>
      <c r="BH149" s="35"/>
      <c r="BI149" s="35">
        <f t="shared" si="45"/>
        <v>179.8</v>
      </c>
      <c r="BJ149" s="35"/>
      <c r="BK149" s="35">
        <f t="shared" si="50"/>
        <v>179.8</v>
      </c>
      <c r="BL149" s="35">
        <v>0</v>
      </c>
      <c r="BM149" s="35">
        <f t="shared" si="46"/>
        <v>179.8</v>
      </c>
      <c r="BN149" s="35"/>
      <c r="BO149" s="35">
        <f t="shared" si="47"/>
        <v>179.8</v>
      </c>
      <c r="BP149" s="1"/>
      <c r="BQ149" s="79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10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10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10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10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10"/>
      <c r="HL149" s="9"/>
      <c r="HM149" s="9"/>
    </row>
    <row r="150" spans="1:221" s="2" customFormat="1" ht="17.149999999999999" customHeight="1">
      <c r="A150" s="14" t="s">
        <v>149</v>
      </c>
      <c r="B150" s="35">
        <v>0</v>
      </c>
      <c r="C150" s="35">
        <v>0</v>
      </c>
      <c r="D150" s="4">
        <f t="shared" si="38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4746.5</v>
      </c>
      <c r="O150" s="35">
        <v>2230</v>
      </c>
      <c r="P150" s="4">
        <f t="shared" si="39"/>
        <v>0.46981986727062047</v>
      </c>
      <c r="Q150" s="11">
        <v>20</v>
      </c>
      <c r="R150" s="35">
        <v>28.2</v>
      </c>
      <c r="S150" s="35">
        <v>60.8</v>
      </c>
      <c r="T150" s="4">
        <f t="shared" si="40"/>
        <v>1.2956028368794326</v>
      </c>
      <c r="U150" s="11">
        <v>5</v>
      </c>
      <c r="V150" s="35">
        <v>198</v>
      </c>
      <c r="W150" s="35">
        <v>239.4</v>
      </c>
      <c r="X150" s="4">
        <f t="shared" si="41"/>
        <v>1.2009090909090909</v>
      </c>
      <c r="Y150" s="11">
        <v>45</v>
      </c>
      <c r="Z150" s="11" t="s">
        <v>385</v>
      </c>
      <c r="AA150" s="11" t="s">
        <v>385</v>
      </c>
      <c r="AB150" s="11" t="s">
        <v>385</v>
      </c>
      <c r="AC150" s="11" t="s">
        <v>385</v>
      </c>
      <c r="AD150" s="11">
        <v>630</v>
      </c>
      <c r="AE150" s="11">
        <v>719</v>
      </c>
      <c r="AF150" s="4">
        <f t="shared" si="42"/>
        <v>1.1412698412698412</v>
      </c>
      <c r="AG150" s="11">
        <v>20</v>
      </c>
      <c r="AH150" s="5" t="s">
        <v>362</v>
      </c>
      <c r="AI150" s="5" t="s">
        <v>362</v>
      </c>
      <c r="AJ150" s="5" t="s">
        <v>362</v>
      </c>
      <c r="AK150" s="5" t="s">
        <v>362</v>
      </c>
      <c r="AL150" s="5" t="s">
        <v>362</v>
      </c>
      <c r="AM150" s="5" t="s">
        <v>362</v>
      </c>
      <c r="AN150" s="5" t="s">
        <v>362</v>
      </c>
      <c r="AO150" s="5" t="s">
        <v>362</v>
      </c>
      <c r="AP150" s="5" t="s">
        <v>362</v>
      </c>
      <c r="AQ150" s="5" t="s">
        <v>362</v>
      </c>
      <c r="AR150" s="5" t="s">
        <v>362</v>
      </c>
      <c r="AS150" s="5" t="s">
        <v>362</v>
      </c>
      <c r="AT150" s="44">
        <f t="shared" si="48"/>
        <v>1.0304524160679498</v>
      </c>
      <c r="AU150" s="45">
        <v>822</v>
      </c>
      <c r="AV150" s="35">
        <f t="shared" si="49"/>
        <v>672.54545454545462</v>
      </c>
      <c r="AW150" s="35">
        <f t="shared" si="43"/>
        <v>693</v>
      </c>
      <c r="AX150" s="35">
        <f t="shared" si="44"/>
        <v>20.454545454545382</v>
      </c>
      <c r="AY150" s="35">
        <v>90.7</v>
      </c>
      <c r="AZ150" s="35">
        <v>92.1</v>
      </c>
      <c r="BA150" s="35">
        <v>90.5</v>
      </c>
      <c r="BB150" s="35">
        <v>69.3</v>
      </c>
      <c r="BC150" s="35">
        <v>80.2</v>
      </c>
      <c r="BD150" s="35"/>
      <c r="BE150" s="35">
        <v>83.4</v>
      </c>
      <c r="BF150" s="35">
        <v>70</v>
      </c>
      <c r="BG150" s="35">
        <v>62.3</v>
      </c>
      <c r="BH150" s="35"/>
      <c r="BI150" s="35">
        <f t="shared" si="45"/>
        <v>54.5</v>
      </c>
      <c r="BJ150" s="35"/>
      <c r="BK150" s="35">
        <f t="shared" si="50"/>
        <v>54.5</v>
      </c>
      <c r="BL150" s="35">
        <v>0</v>
      </c>
      <c r="BM150" s="35">
        <f t="shared" si="46"/>
        <v>54.5</v>
      </c>
      <c r="BN150" s="35"/>
      <c r="BO150" s="35">
        <f t="shared" si="47"/>
        <v>54.5</v>
      </c>
      <c r="BP150" s="1"/>
      <c r="BQ150" s="79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10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10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10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10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10"/>
      <c r="HL150" s="9"/>
      <c r="HM150" s="9"/>
    </row>
    <row r="151" spans="1:221" s="2" customFormat="1" ht="17.149999999999999" customHeight="1">
      <c r="A151" s="14" t="s">
        <v>150</v>
      </c>
      <c r="B151" s="35">
        <v>191879</v>
      </c>
      <c r="C151" s="35">
        <v>194177.2</v>
      </c>
      <c r="D151" s="4">
        <f t="shared" si="38"/>
        <v>1.0119773398860741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9540.5</v>
      </c>
      <c r="O151" s="35">
        <v>4755.2</v>
      </c>
      <c r="P151" s="4">
        <f t="shared" si="39"/>
        <v>0.49842251454326292</v>
      </c>
      <c r="Q151" s="11">
        <v>20</v>
      </c>
      <c r="R151" s="35">
        <v>7.3</v>
      </c>
      <c r="S151" s="35">
        <v>7.4</v>
      </c>
      <c r="T151" s="4">
        <f t="shared" si="40"/>
        <v>1.0136986301369864</v>
      </c>
      <c r="U151" s="11">
        <v>15</v>
      </c>
      <c r="V151" s="35">
        <v>105</v>
      </c>
      <c r="W151" s="35">
        <v>160.80000000000001</v>
      </c>
      <c r="X151" s="4">
        <f t="shared" si="41"/>
        <v>1.2331428571428571</v>
      </c>
      <c r="Y151" s="11">
        <v>35</v>
      </c>
      <c r="Z151" s="11" t="s">
        <v>385</v>
      </c>
      <c r="AA151" s="11" t="s">
        <v>385</v>
      </c>
      <c r="AB151" s="11" t="s">
        <v>385</v>
      </c>
      <c r="AC151" s="11" t="s">
        <v>385</v>
      </c>
      <c r="AD151" s="11">
        <v>140</v>
      </c>
      <c r="AE151" s="11">
        <v>166</v>
      </c>
      <c r="AF151" s="4">
        <f t="shared" si="42"/>
        <v>1.1857142857142857</v>
      </c>
      <c r="AG151" s="11">
        <v>20</v>
      </c>
      <c r="AH151" s="5" t="s">
        <v>362</v>
      </c>
      <c r="AI151" s="5" t="s">
        <v>362</v>
      </c>
      <c r="AJ151" s="5" t="s">
        <v>362</v>
      </c>
      <c r="AK151" s="5" t="s">
        <v>362</v>
      </c>
      <c r="AL151" s="5" t="s">
        <v>362</v>
      </c>
      <c r="AM151" s="5" t="s">
        <v>362</v>
      </c>
      <c r="AN151" s="5" t="s">
        <v>362</v>
      </c>
      <c r="AO151" s="5" t="s">
        <v>362</v>
      </c>
      <c r="AP151" s="5" t="s">
        <v>362</v>
      </c>
      <c r="AQ151" s="5" t="s">
        <v>362</v>
      </c>
      <c r="AR151" s="5" t="s">
        <v>362</v>
      </c>
      <c r="AS151" s="5" t="s">
        <v>362</v>
      </c>
      <c r="AT151" s="44">
        <f t="shared" si="48"/>
        <v>1.0216798885606651</v>
      </c>
      <c r="AU151" s="45">
        <v>2386</v>
      </c>
      <c r="AV151" s="35">
        <f t="shared" si="49"/>
        <v>1952.1818181818182</v>
      </c>
      <c r="AW151" s="35">
        <f t="shared" si="43"/>
        <v>1994.5</v>
      </c>
      <c r="AX151" s="35">
        <f t="shared" si="44"/>
        <v>42.318181818181756</v>
      </c>
      <c r="AY151" s="35">
        <v>212.3</v>
      </c>
      <c r="AZ151" s="35">
        <v>256.8</v>
      </c>
      <c r="BA151" s="35">
        <v>282.10000000000002</v>
      </c>
      <c r="BB151" s="35">
        <v>222.2</v>
      </c>
      <c r="BC151" s="35">
        <v>231</v>
      </c>
      <c r="BD151" s="35"/>
      <c r="BE151" s="35">
        <v>181.5</v>
      </c>
      <c r="BF151" s="35">
        <v>189.29999999999998</v>
      </c>
      <c r="BG151" s="35">
        <v>211.6</v>
      </c>
      <c r="BH151" s="35"/>
      <c r="BI151" s="35">
        <f t="shared" si="45"/>
        <v>207.7</v>
      </c>
      <c r="BJ151" s="35"/>
      <c r="BK151" s="35">
        <f t="shared" si="50"/>
        <v>207.7</v>
      </c>
      <c r="BL151" s="35">
        <v>0</v>
      </c>
      <c r="BM151" s="35">
        <f t="shared" si="46"/>
        <v>207.7</v>
      </c>
      <c r="BN151" s="35"/>
      <c r="BO151" s="35">
        <f t="shared" si="47"/>
        <v>207.7</v>
      </c>
      <c r="BP151" s="1"/>
      <c r="BQ151" s="79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10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10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10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10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10"/>
      <c r="HL151" s="9"/>
      <c r="HM151" s="9"/>
    </row>
    <row r="152" spans="1:221" s="2" customFormat="1" ht="17.149999999999999" customHeight="1">
      <c r="A152" s="14" t="s">
        <v>151</v>
      </c>
      <c r="B152" s="35">
        <v>1383</v>
      </c>
      <c r="C152" s="35">
        <v>1323</v>
      </c>
      <c r="D152" s="4">
        <f t="shared" si="38"/>
        <v>0.95661605206073752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3244.8</v>
      </c>
      <c r="O152" s="35">
        <v>1782.4</v>
      </c>
      <c r="P152" s="4">
        <f t="shared" si="39"/>
        <v>0.54930966469428011</v>
      </c>
      <c r="Q152" s="11">
        <v>20</v>
      </c>
      <c r="R152" s="35">
        <v>2470</v>
      </c>
      <c r="S152" s="35">
        <v>2647.7</v>
      </c>
      <c r="T152" s="4">
        <f t="shared" si="40"/>
        <v>1.0719433198380566</v>
      </c>
      <c r="U152" s="11">
        <v>35</v>
      </c>
      <c r="V152" s="35">
        <v>70</v>
      </c>
      <c r="W152" s="35">
        <v>91.6</v>
      </c>
      <c r="X152" s="4">
        <f t="shared" si="41"/>
        <v>1.2108571428571429</v>
      </c>
      <c r="Y152" s="11">
        <v>15</v>
      </c>
      <c r="Z152" s="11" t="s">
        <v>385</v>
      </c>
      <c r="AA152" s="11" t="s">
        <v>385</v>
      </c>
      <c r="AB152" s="11" t="s">
        <v>385</v>
      </c>
      <c r="AC152" s="11" t="s">
        <v>385</v>
      </c>
      <c r="AD152" s="11">
        <v>820</v>
      </c>
      <c r="AE152" s="11">
        <v>844</v>
      </c>
      <c r="AF152" s="4">
        <f t="shared" si="42"/>
        <v>1.0292682926829269</v>
      </c>
      <c r="AG152" s="11">
        <v>20</v>
      </c>
      <c r="AH152" s="5" t="s">
        <v>362</v>
      </c>
      <c r="AI152" s="5" t="s">
        <v>362</v>
      </c>
      <c r="AJ152" s="5" t="s">
        <v>362</v>
      </c>
      <c r="AK152" s="5" t="s">
        <v>362</v>
      </c>
      <c r="AL152" s="5" t="s">
        <v>362</v>
      </c>
      <c r="AM152" s="5" t="s">
        <v>362</v>
      </c>
      <c r="AN152" s="5" t="s">
        <v>362</v>
      </c>
      <c r="AO152" s="5" t="s">
        <v>362</v>
      </c>
      <c r="AP152" s="5" t="s">
        <v>362</v>
      </c>
      <c r="AQ152" s="5" t="s">
        <v>362</v>
      </c>
      <c r="AR152" s="5" t="s">
        <v>362</v>
      </c>
      <c r="AS152" s="5" t="s">
        <v>362</v>
      </c>
      <c r="AT152" s="44">
        <f t="shared" si="48"/>
        <v>0.96818593005340636</v>
      </c>
      <c r="AU152" s="45">
        <v>1988</v>
      </c>
      <c r="AV152" s="35">
        <f t="shared" si="49"/>
        <v>1626.5454545454545</v>
      </c>
      <c r="AW152" s="35">
        <f t="shared" si="43"/>
        <v>1574.8</v>
      </c>
      <c r="AX152" s="35">
        <f t="shared" si="44"/>
        <v>-51.74545454545455</v>
      </c>
      <c r="AY152" s="35">
        <v>219</v>
      </c>
      <c r="AZ152" s="35">
        <v>213.7</v>
      </c>
      <c r="BA152" s="35">
        <v>196.4</v>
      </c>
      <c r="BB152" s="35">
        <v>197.4</v>
      </c>
      <c r="BC152" s="35">
        <v>198.2</v>
      </c>
      <c r="BD152" s="35"/>
      <c r="BE152" s="35">
        <v>129.30000000000001</v>
      </c>
      <c r="BF152" s="35">
        <v>159.70000000000002</v>
      </c>
      <c r="BG152" s="35">
        <v>149.6</v>
      </c>
      <c r="BH152" s="35"/>
      <c r="BI152" s="35">
        <f t="shared" si="45"/>
        <v>111.5</v>
      </c>
      <c r="BJ152" s="35"/>
      <c r="BK152" s="35">
        <f t="shared" si="50"/>
        <v>111.5</v>
      </c>
      <c r="BL152" s="35">
        <v>0</v>
      </c>
      <c r="BM152" s="35">
        <f t="shared" si="46"/>
        <v>111.5</v>
      </c>
      <c r="BN152" s="35"/>
      <c r="BO152" s="35">
        <f t="shared" si="47"/>
        <v>111.5</v>
      </c>
      <c r="BP152" s="1"/>
      <c r="BQ152" s="79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10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10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10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10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10"/>
      <c r="HL152" s="9"/>
      <c r="HM152" s="9"/>
    </row>
    <row r="153" spans="1:221" s="2" customFormat="1" ht="17.149999999999999" customHeight="1">
      <c r="A153" s="14" t="s">
        <v>152</v>
      </c>
      <c r="B153" s="35">
        <v>38206</v>
      </c>
      <c r="C153" s="35">
        <v>50564</v>
      </c>
      <c r="D153" s="4">
        <f t="shared" si="38"/>
        <v>1.2123457048631106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2399.5</v>
      </c>
      <c r="O153" s="35">
        <v>1820.8</v>
      </c>
      <c r="P153" s="4">
        <f t="shared" si="39"/>
        <v>0.75882475515732439</v>
      </c>
      <c r="Q153" s="11">
        <v>20</v>
      </c>
      <c r="R153" s="35">
        <v>69</v>
      </c>
      <c r="S153" s="35">
        <v>74.599999999999994</v>
      </c>
      <c r="T153" s="4">
        <f t="shared" si="40"/>
        <v>1.0811594202898549</v>
      </c>
      <c r="U153" s="11">
        <v>20</v>
      </c>
      <c r="V153" s="35">
        <v>4.8</v>
      </c>
      <c r="W153" s="35">
        <v>6.2</v>
      </c>
      <c r="X153" s="4">
        <f t="shared" si="41"/>
        <v>1.2091666666666667</v>
      </c>
      <c r="Y153" s="11">
        <v>30</v>
      </c>
      <c r="Z153" s="11" t="s">
        <v>385</v>
      </c>
      <c r="AA153" s="11" t="s">
        <v>385</v>
      </c>
      <c r="AB153" s="11" t="s">
        <v>385</v>
      </c>
      <c r="AC153" s="11" t="s">
        <v>385</v>
      </c>
      <c r="AD153" s="11">
        <v>87</v>
      </c>
      <c r="AE153" s="11">
        <v>103</v>
      </c>
      <c r="AF153" s="4">
        <f t="shared" si="42"/>
        <v>1.1839080459770115</v>
      </c>
      <c r="AG153" s="11">
        <v>20</v>
      </c>
      <c r="AH153" s="5" t="s">
        <v>362</v>
      </c>
      <c r="AI153" s="5" t="s">
        <v>362</v>
      </c>
      <c r="AJ153" s="5" t="s">
        <v>362</v>
      </c>
      <c r="AK153" s="5" t="s">
        <v>362</v>
      </c>
      <c r="AL153" s="5" t="s">
        <v>362</v>
      </c>
      <c r="AM153" s="5" t="s">
        <v>362</v>
      </c>
      <c r="AN153" s="5" t="s">
        <v>362</v>
      </c>
      <c r="AO153" s="5" t="s">
        <v>362</v>
      </c>
      <c r="AP153" s="5" t="s">
        <v>362</v>
      </c>
      <c r="AQ153" s="5" t="s">
        <v>362</v>
      </c>
      <c r="AR153" s="5" t="s">
        <v>362</v>
      </c>
      <c r="AS153" s="5" t="s">
        <v>362</v>
      </c>
      <c r="AT153" s="44">
        <f t="shared" si="48"/>
        <v>1.0887630147711493</v>
      </c>
      <c r="AU153" s="45">
        <v>2838</v>
      </c>
      <c r="AV153" s="35">
        <f t="shared" si="49"/>
        <v>2322</v>
      </c>
      <c r="AW153" s="35">
        <f t="shared" si="43"/>
        <v>2528.1</v>
      </c>
      <c r="AX153" s="35">
        <f t="shared" si="44"/>
        <v>206.09999999999991</v>
      </c>
      <c r="AY153" s="35">
        <v>294</v>
      </c>
      <c r="AZ153" s="35">
        <v>280.2</v>
      </c>
      <c r="BA153" s="35">
        <v>298.39999999999998</v>
      </c>
      <c r="BB153" s="35">
        <v>294.7</v>
      </c>
      <c r="BC153" s="35">
        <v>250.8</v>
      </c>
      <c r="BD153" s="35"/>
      <c r="BE153" s="35">
        <v>310.3</v>
      </c>
      <c r="BF153" s="35">
        <v>262.59999999999997</v>
      </c>
      <c r="BG153" s="35">
        <v>249</v>
      </c>
      <c r="BH153" s="35"/>
      <c r="BI153" s="35">
        <f t="shared" si="45"/>
        <v>288.10000000000002</v>
      </c>
      <c r="BJ153" s="35"/>
      <c r="BK153" s="35">
        <f t="shared" si="50"/>
        <v>288.10000000000002</v>
      </c>
      <c r="BL153" s="35">
        <v>0</v>
      </c>
      <c r="BM153" s="35">
        <f t="shared" si="46"/>
        <v>288.10000000000002</v>
      </c>
      <c r="BN153" s="35"/>
      <c r="BO153" s="35">
        <f t="shared" si="47"/>
        <v>288.10000000000002</v>
      </c>
      <c r="BP153" s="1"/>
      <c r="BQ153" s="79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10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10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10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10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10"/>
      <c r="HL153" s="9"/>
      <c r="HM153" s="9"/>
    </row>
    <row r="154" spans="1:221" s="2" customFormat="1" ht="17.149999999999999" customHeight="1">
      <c r="A154" s="14" t="s">
        <v>153</v>
      </c>
      <c r="B154" s="35">
        <v>535</v>
      </c>
      <c r="C154" s="35">
        <v>545</v>
      </c>
      <c r="D154" s="4">
        <f t="shared" si="38"/>
        <v>1.0186915887850467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1826.7</v>
      </c>
      <c r="O154" s="35">
        <v>1020.8</v>
      </c>
      <c r="P154" s="4">
        <f t="shared" si="39"/>
        <v>0.55882191930804181</v>
      </c>
      <c r="Q154" s="11">
        <v>20</v>
      </c>
      <c r="R154" s="35">
        <v>1180</v>
      </c>
      <c r="S154" s="35">
        <v>1268.7</v>
      </c>
      <c r="T154" s="4">
        <f t="shared" si="40"/>
        <v>1.0751694915254237</v>
      </c>
      <c r="U154" s="11">
        <v>30</v>
      </c>
      <c r="V154" s="35">
        <v>30.1</v>
      </c>
      <c r="W154" s="35">
        <v>35.5</v>
      </c>
      <c r="X154" s="4">
        <f t="shared" si="41"/>
        <v>1.1794019933554816</v>
      </c>
      <c r="Y154" s="11">
        <v>20</v>
      </c>
      <c r="Z154" s="11" t="s">
        <v>385</v>
      </c>
      <c r="AA154" s="11" t="s">
        <v>385</v>
      </c>
      <c r="AB154" s="11" t="s">
        <v>385</v>
      </c>
      <c r="AC154" s="11" t="s">
        <v>385</v>
      </c>
      <c r="AD154" s="11">
        <v>550</v>
      </c>
      <c r="AE154" s="11">
        <v>550</v>
      </c>
      <c r="AF154" s="4">
        <f t="shared" si="42"/>
        <v>1</v>
      </c>
      <c r="AG154" s="11">
        <v>20</v>
      </c>
      <c r="AH154" s="5" t="s">
        <v>362</v>
      </c>
      <c r="AI154" s="5" t="s">
        <v>362</v>
      </c>
      <c r="AJ154" s="5" t="s">
        <v>362</v>
      </c>
      <c r="AK154" s="5" t="s">
        <v>362</v>
      </c>
      <c r="AL154" s="5" t="s">
        <v>362</v>
      </c>
      <c r="AM154" s="5" t="s">
        <v>362</v>
      </c>
      <c r="AN154" s="5" t="s">
        <v>362</v>
      </c>
      <c r="AO154" s="5" t="s">
        <v>362</v>
      </c>
      <c r="AP154" s="5" t="s">
        <v>362</v>
      </c>
      <c r="AQ154" s="5" t="s">
        <v>362</v>
      </c>
      <c r="AR154" s="5" t="s">
        <v>362</v>
      </c>
      <c r="AS154" s="5" t="s">
        <v>362</v>
      </c>
      <c r="AT154" s="44">
        <f t="shared" si="48"/>
        <v>0.9720647888688364</v>
      </c>
      <c r="AU154" s="45">
        <v>1863</v>
      </c>
      <c r="AV154" s="35">
        <f t="shared" si="49"/>
        <v>1524.2727272727275</v>
      </c>
      <c r="AW154" s="35">
        <f t="shared" si="43"/>
        <v>1481.7</v>
      </c>
      <c r="AX154" s="35">
        <f t="shared" si="44"/>
        <v>-42.572727272727434</v>
      </c>
      <c r="AY154" s="35">
        <v>185.8</v>
      </c>
      <c r="AZ154" s="35">
        <v>191.1</v>
      </c>
      <c r="BA154" s="35">
        <v>132.6</v>
      </c>
      <c r="BB154" s="35">
        <v>178.20000000000002</v>
      </c>
      <c r="BC154" s="35">
        <v>193.9</v>
      </c>
      <c r="BD154" s="35"/>
      <c r="BE154" s="35">
        <v>112.9</v>
      </c>
      <c r="BF154" s="35">
        <v>132.19999999999999</v>
      </c>
      <c r="BG154" s="35">
        <v>152.5</v>
      </c>
      <c r="BH154" s="35">
        <v>44</v>
      </c>
      <c r="BI154" s="35">
        <f t="shared" si="45"/>
        <v>158.5</v>
      </c>
      <c r="BJ154" s="35"/>
      <c r="BK154" s="35">
        <f t="shared" si="50"/>
        <v>158.5</v>
      </c>
      <c r="BL154" s="35">
        <v>0</v>
      </c>
      <c r="BM154" s="35">
        <f t="shared" si="46"/>
        <v>158.5</v>
      </c>
      <c r="BN154" s="35"/>
      <c r="BO154" s="35">
        <f t="shared" si="47"/>
        <v>158.5</v>
      </c>
      <c r="BP154" s="1"/>
      <c r="BQ154" s="79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10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10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10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10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10"/>
      <c r="HL154" s="9"/>
      <c r="HM154" s="9"/>
    </row>
    <row r="155" spans="1:221" s="2" customFormat="1" ht="17.149999999999999" customHeight="1">
      <c r="A155" s="14" t="s">
        <v>154</v>
      </c>
      <c r="B155" s="35">
        <v>2320</v>
      </c>
      <c r="C155" s="35">
        <v>2390.1</v>
      </c>
      <c r="D155" s="4">
        <f t="shared" si="38"/>
        <v>1.0302155172413792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1625</v>
      </c>
      <c r="O155" s="35">
        <v>943.1</v>
      </c>
      <c r="P155" s="4">
        <f t="shared" si="39"/>
        <v>0.58036923076923075</v>
      </c>
      <c r="Q155" s="11">
        <v>20</v>
      </c>
      <c r="R155" s="35">
        <v>23.3</v>
      </c>
      <c r="S155" s="35">
        <v>77.599999999999994</v>
      </c>
      <c r="T155" s="4">
        <f t="shared" si="40"/>
        <v>1.3</v>
      </c>
      <c r="U155" s="11">
        <v>15</v>
      </c>
      <c r="V155" s="35">
        <v>3.9</v>
      </c>
      <c r="W155" s="35">
        <v>4.2</v>
      </c>
      <c r="X155" s="4">
        <f t="shared" si="41"/>
        <v>1.0769230769230771</v>
      </c>
      <c r="Y155" s="11">
        <v>35</v>
      </c>
      <c r="Z155" s="11" t="s">
        <v>385</v>
      </c>
      <c r="AA155" s="11" t="s">
        <v>385</v>
      </c>
      <c r="AB155" s="11" t="s">
        <v>385</v>
      </c>
      <c r="AC155" s="11" t="s">
        <v>385</v>
      </c>
      <c r="AD155" s="11">
        <v>179</v>
      </c>
      <c r="AE155" s="11">
        <v>212</v>
      </c>
      <c r="AF155" s="4">
        <f t="shared" si="42"/>
        <v>1.1843575418994414</v>
      </c>
      <c r="AG155" s="11">
        <v>20</v>
      </c>
      <c r="AH155" s="5" t="s">
        <v>362</v>
      </c>
      <c r="AI155" s="5" t="s">
        <v>362</v>
      </c>
      <c r="AJ155" s="5" t="s">
        <v>362</v>
      </c>
      <c r="AK155" s="5" t="s">
        <v>362</v>
      </c>
      <c r="AL155" s="5" t="s">
        <v>362</v>
      </c>
      <c r="AM155" s="5" t="s">
        <v>362</v>
      </c>
      <c r="AN155" s="5" t="s">
        <v>362</v>
      </c>
      <c r="AO155" s="5" t="s">
        <v>362</v>
      </c>
      <c r="AP155" s="5" t="s">
        <v>362</v>
      </c>
      <c r="AQ155" s="5" t="s">
        <v>362</v>
      </c>
      <c r="AR155" s="5" t="s">
        <v>362</v>
      </c>
      <c r="AS155" s="5" t="s">
        <v>362</v>
      </c>
      <c r="AT155" s="44">
        <f t="shared" si="48"/>
        <v>1.0278899831809492</v>
      </c>
      <c r="AU155" s="45">
        <v>1332</v>
      </c>
      <c r="AV155" s="35">
        <f t="shared" si="49"/>
        <v>1089.8181818181818</v>
      </c>
      <c r="AW155" s="35">
        <f t="shared" si="43"/>
        <v>1120.2</v>
      </c>
      <c r="AX155" s="35">
        <f t="shared" si="44"/>
        <v>30.381818181818289</v>
      </c>
      <c r="AY155" s="35">
        <v>142.80000000000001</v>
      </c>
      <c r="AZ155" s="35">
        <v>130.9</v>
      </c>
      <c r="BA155" s="35">
        <v>146.19999999999999</v>
      </c>
      <c r="BB155" s="35">
        <v>116.2</v>
      </c>
      <c r="BC155" s="35">
        <v>141.6</v>
      </c>
      <c r="BD155" s="35"/>
      <c r="BE155" s="35">
        <v>140.5</v>
      </c>
      <c r="BF155" s="35">
        <v>108.1</v>
      </c>
      <c r="BG155" s="35">
        <v>100.3</v>
      </c>
      <c r="BH155" s="35"/>
      <c r="BI155" s="35">
        <f t="shared" si="45"/>
        <v>93.6</v>
      </c>
      <c r="BJ155" s="35"/>
      <c r="BK155" s="35">
        <f t="shared" si="50"/>
        <v>93.6</v>
      </c>
      <c r="BL155" s="35">
        <v>0</v>
      </c>
      <c r="BM155" s="35">
        <f t="shared" si="46"/>
        <v>93.6</v>
      </c>
      <c r="BN155" s="35"/>
      <c r="BO155" s="35">
        <f t="shared" si="47"/>
        <v>93.6</v>
      </c>
      <c r="BP155" s="1"/>
      <c r="BQ155" s="79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10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10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10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10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10"/>
      <c r="HL155" s="9"/>
      <c r="HM155" s="9"/>
    </row>
    <row r="156" spans="1:221" s="2" customFormat="1" ht="17.149999999999999" customHeight="1">
      <c r="A156" s="14" t="s">
        <v>155</v>
      </c>
      <c r="B156" s="35">
        <v>16550822</v>
      </c>
      <c r="C156" s="35">
        <v>15001948.699999999</v>
      </c>
      <c r="D156" s="4">
        <f t="shared" si="38"/>
        <v>0.90641713746906338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15510.8</v>
      </c>
      <c r="O156" s="35">
        <v>17886.599999999999</v>
      </c>
      <c r="P156" s="4">
        <f t="shared" si="39"/>
        <v>1.1531706939680739</v>
      </c>
      <c r="Q156" s="11">
        <v>20</v>
      </c>
      <c r="R156" s="35">
        <v>3.5</v>
      </c>
      <c r="S156" s="35">
        <v>11.6</v>
      </c>
      <c r="T156" s="4">
        <f t="shared" si="40"/>
        <v>1.3</v>
      </c>
      <c r="U156" s="11">
        <v>20</v>
      </c>
      <c r="V156" s="35">
        <v>2334</v>
      </c>
      <c r="W156" s="35">
        <v>2513.1</v>
      </c>
      <c r="X156" s="4">
        <f t="shared" si="41"/>
        <v>1.0767352185089973</v>
      </c>
      <c r="Y156" s="11">
        <v>30</v>
      </c>
      <c r="Z156" s="11" t="s">
        <v>385</v>
      </c>
      <c r="AA156" s="11" t="s">
        <v>385</v>
      </c>
      <c r="AB156" s="11" t="s">
        <v>385</v>
      </c>
      <c r="AC156" s="11" t="s">
        <v>385</v>
      </c>
      <c r="AD156" s="11">
        <v>428</v>
      </c>
      <c r="AE156" s="11">
        <v>428</v>
      </c>
      <c r="AF156" s="4">
        <f t="shared" si="42"/>
        <v>1</v>
      </c>
      <c r="AG156" s="11">
        <v>20</v>
      </c>
      <c r="AH156" s="5" t="s">
        <v>362</v>
      </c>
      <c r="AI156" s="5" t="s">
        <v>362</v>
      </c>
      <c r="AJ156" s="5" t="s">
        <v>362</v>
      </c>
      <c r="AK156" s="5" t="s">
        <v>362</v>
      </c>
      <c r="AL156" s="5" t="s">
        <v>362</v>
      </c>
      <c r="AM156" s="5" t="s">
        <v>362</v>
      </c>
      <c r="AN156" s="5" t="s">
        <v>362</v>
      </c>
      <c r="AO156" s="5" t="s">
        <v>362</v>
      </c>
      <c r="AP156" s="5" t="s">
        <v>362</v>
      </c>
      <c r="AQ156" s="5" t="s">
        <v>362</v>
      </c>
      <c r="AR156" s="5" t="s">
        <v>362</v>
      </c>
      <c r="AS156" s="5" t="s">
        <v>362</v>
      </c>
      <c r="AT156" s="44">
        <f t="shared" si="48"/>
        <v>1.1042964180932202</v>
      </c>
      <c r="AU156" s="45">
        <v>1541</v>
      </c>
      <c r="AV156" s="35">
        <f t="shared" si="49"/>
        <v>1260.8181818181818</v>
      </c>
      <c r="AW156" s="35">
        <f t="shared" si="43"/>
        <v>1392.3</v>
      </c>
      <c r="AX156" s="35">
        <f t="shared" si="44"/>
        <v>131.4818181818182</v>
      </c>
      <c r="AY156" s="35">
        <v>162.9</v>
      </c>
      <c r="AZ156" s="35">
        <v>156.1</v>
      </c>
      <c r="BA156" s="35">
        <v>133.80000000000001</v>
      </c>
      <c r="BB156" s="35">
        <v>151.80000000000001</v>
      </c>
      <c r="BC156" s="35">
        <v>149</v>
      </c>
      <c r="BD156" s="35"/>
      <c r="BE156" s="35">
        <v>115.2</v>
      </c>
      <c r="BF156" s="35">
        <v>145.9</v>
      </c>
      <c r="BG156" s="35">
        <v>149.4</v>
      </c>
      <c r="BH156" s="35">
        <v>16.8</v>
      </c>
      <c r="BI156" s="35">
        <f t="shared" si="45"/>
        <v>211.4</v>
      </c>
      <c r="BJ156" s="35"/>
      <c r="BK156" s="35">
        <f t="shared" si="50"/>
        <v>211.4</v>
      </c>
      <c r="BL156" s="35">
        <v>0</v>
      </c>
      <c r="BM156" s="35">
        <f t="shared" si="46"/>
        <v>211.4</v>
      </c>
      <c r="BN156" s="35"/>
      <c r="BO156" s="35">
        <f t="shared" si="47"/>
        <v>211.4</v>
      </c>
      <c r="BP156" s="1"/>
      <c r="BQ156" s="79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10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10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10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10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10"/>
      <c r="HL156" s="9"/>
      <c r="HM156" s="9"/>
    </row>
    <row r="157" spans="1:221" s="2" customFormat="1" ht="17.149999999999999" customHeight="1">
      <c r="A157" s="18" t="s">
        <v>156</v>
      </c>
      <c r="B157" s="6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35"/>
      <c r="BP157" s="1"/>
      <c r="BQ157" s="79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10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10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10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10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10"/>
      <c r="HL157" s="9"/>
      <c r="HM157" s="9"/>
    </row>
    <row r="158" spans="1:221" s="2" customFormat="1" ht="17.149999999999999" customHeight="1">
      <c r="A158" s="14" t="s">
        <v>71</v>
      </c>
      <c r="B158" s="35">
        <v>0</v>
      </c>
      <c r="C158" s="35">
        <v>0</v>
      </c>
      <c r="D158" s="4">
        <f t="shared" si="38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1035.3</v>
      </c>
      <c r="O158" s="35">
        <v>467</v>
      </c>
      <c r="P158" s="4">
        <f t="shared" si="39"/>
        <v>0.45107698251714479</v>
      </c>
      <c r="Q158" s="11">
        <v>20</v>
      </c>
      <c r="R158" s="35">
        <v>0</v>
      </c>
      <c r="S158" s="35">
        <v>0</v>
      </c>
      <c r="T158" s="4">
        <f t="shared" si="40"/>
        <v>1</v>
      </c>
      <c r="U158" s="11">
        <v>25</v>
      </c>
      <c r="V158" s="35">
        <v>1</v>
      </c>
      <c r="W158" s="35">
        <v>3.1</v>
      </c>
      <c r="X158" s="4">
        <f t="shared" si="41"/>
        <v>1.3</v>
      </c>
      <c r="Y158" s="11">
        <v>25</v>
      </c>
      <c r="Z158" s="11" t="s">
        <v>385</v>
      </c>
      <c r="AA158" s="11" t="s">
        <v>385</v>
      </c>
      <c r="AB158" s="11" t="s">
        <v>385</v>
      </c>
      <c r="AC158" s="11" t="s">
        <v>385</v>
      </c>
      <c r="AD158" s="11">
        <v>585</v>
      </c>
      <c r="AE158" s="11">
        <v>596</v>
      </c>
      <c r="AF158" s="4">
        <f t="shared" si="42"/>
        <v>1.0188034188034187</v>
      </c>
      <c r="AG158" s="11">
        <v>20</v>
      </c>
      <c r="AH158" s="5" t="s">
        <v>362</v>
      </c>
      <c r="AI158" s="5" t="s">
        <v>362</v>
      </c>
      <c r="AJ158" s="5" t="s">
        <v>362</v>
      </c>
      <c r="AK158" s="5" t="s">
        <v>362</v>
      </c>
      <c r="AL158" s="5" t="s">
        <v>362</v>
      </c>
      <c r="AM158" s="5" t="s">
        <v>362</v>
      </c>
      <c r="AN158" s="5" t="s">
        <v>362</v>
      </c>
      <c r="AO158" s="5" t="s">
        <v>362</v>
      </c>
      <c r="AP158" s="5" t="s">
        <v>362</v>
      </c>
      <c r="AQ158" s="5" t="s">
        <v>362</v>
      </c>
      <c r="AR158" s="5" t="s">
        <v>362</v>
      </c>
      <c r="AS158" s="5" t="s">
        <v>362</v>
      </c>
      <c r="AT158" s="44">
        <f t="shared" si="48"/>
        <v>0.96552897807123639</v>
      </c>
      <c r="AU158" s="45">
        <v>1893</v>
      </c>
      <c r="AV158" s="35">
        <f t="shared" si="49"/>
        <v>1548.8181818181818</v>
      </c>
      <c r="AW158" s="35">
        <f t="shared" si="43"/>
        <v>1495.4</v>
      </c>
      <c r="AX158" s="35">
        <f t="shared" si="44"/>
        <v>-53.418181818181665</v>
      </c>
      <c r="AY158" s="35">
        <v>182.2</v>
      </c>
      <c r="AZ158" s="35">
        <v>157</v>
      </c>
      <c r="BA158" s="35">
        <v>199.8</v>
      </c>
      <c r="BB158" s="35">
        <v>131.29999999999998</v>
      </c>
      <c r="BC158" s="35">
        <v>167.7</v>
      </c>
      <c r="BD158" s="35"/>
      <c r="BE158" s="35">
        <v>117.8</v>
      </c>
      <c r="BF158" s="35">
        <v>149.30000000000001</v>
      </c>
      <c r="BG158" s="35">
        <v>133</v>
      </c>
      <c r="BH158" s="35"/>
      <c r="BI158" s="35">
        <f t="shared" si="45"/>
        <v>257.3</v>
      </c>
      <c r="BJ158" s="35"/>
      <c r="BK158" s="35">
        <f t="shared" si="50"/>
        <v>257.3</v>
      </c>
      <c r="BL158" s="35">
        <v>0</v>
      </c>
      <c r="BM158" s="35">
        <f t="shared" si="46"/>
        <v>257.3</v>
      </c>
      <c r="BN158" s="35"/>
      <c r="BO158" s="35">
        <f t="shared" si="47"/>
        <v>257.3</v>
      </c>
      <c r="BP158" s="1"/>
      <c r="BQ158" s="79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10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10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10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10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10"/>
      <c r="HL158" s="9"/>
      <c r="HM158" s="9"/>
    </row>
    <row r="159" spans="1:221" s="2" customFormat="1" ht="17.149999999999999" customHeight="1">
      <c r="A159" s="14" t="s">
        <v>157</v>
      </c>
      <c r="B159" s="35">
        <v>0</v>
      </c>
      <c r="C159" s="35">
        <v>0</v>
      </c>
      <c r="D159" s="4">
        <f t="shared" si="38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1447</v>
      </c>
      <c r="O159" s="35">
        <v>510.2</v>
      </c>
      <c r="P159" s="4">
        <f t="shared" si="39"/>
        <v>0.35259156876295783</v>
      </c>
      <c r="Q159" s="11">
        <v>20</v>
      </c>
      <c r="R159" s="35">
        <v>0</v>
      </c>
      <c r="S159" s="35">
        <v>0</v>
      </c>
      <c r="T159" s="4">
        <f t="shared" si="40"/>
        <v>1</v>
      </c>
      <c r="U159" s="11">
        <v>45</v>
      </c>
      <c r="V159" s="35">
        <v>0</v>
      </c>
      <c r="W159" s="35">
        <v>0.4</v>
      </c>
      <c r="X159" s="4">
        <f t="shared" si="41"/>
        <v>1</v>
      </c>
      <c r="Y159" s="11">
        <v>5</v>
      </c>
      <c r="Z159" s="11" t="s">
        <v>385</v>
      </c>
      <c r="AA159" s="11" t="s">
        <v>385</v>
      </c>
      <c r="AB159" s="11" t="s">
        <v>385</v>
      </c>
      <c r="AC159" s="11" t="s">
        <v>385</v>
      </c>
      <c r="AD159" s="11">
        <v>105</v>
      </c>
      <c r="AE159" s="11">
        <v>105</v>
      </c>
      <c r="AF159" s="4">
        <f t="shared" si="42"/>
        <v>1</v>
      </c>
      <c r="AG159" s="11">
        <v>20</v>
      </c>
      <c r="AH159" s="5" t="s">
        <v>362</v>
      </c>
      <c r="AI159" s="5" t="s">
        <v>362</v>
      </c>
      <c r="AJ159" s="5" t="s">
        <v>362</v>
      </c>
      <c r="AK159" s="5" t="s">
        <v>362</v>
      </c>
      <c r="AL159" s="5" t="s">
        <v>362</v>
      </c>
      <c r="AM159" s="5" t="s">
        <v>362</v>
      </c>
      <c r="AN159" s="5" t="s">
        <v>362</v>
      </c>
      <c r="AO159" s="5" t="s">
        <v>362</v>
      </c>
      <c r="AP159" s="5" t="s">
        <v>362</v>
      </c>
      <c r="AQ159" s="5" t="s">
        <v>362</v>
      </c>
      <c r="AR159" s="5" t="s">
        <v>362</v>
      </c>
      <c r="AS159" s="5" t="s">
        <v>362</v>
      </c>
      <c r="AT159" s="44">
        <f t="shared" si="48"/>
        <v>0.85613145972510174</v>
      </c>
      <c r="AU159" s="45">
        <v>1439</v>
      </c>
      <c r="AV159" s="35">
        <f t="shared" si="49"/>
        <v>1177.3636363636363</v>
      </c>
      <c r="AW159" s="35">
        <f t="shared" si="43"/>
        <v>1008</v>
      </c>
      <c r="AX159" s="35">
        <f t="shared" si="44"/>
        <v>-169.36363636363626</v>
      </c>
      <c r="AY159" s="35">
        <v>141.6</v>
      </c>
      <c r="AZ159" s="35">
        <v>101.1</v>
      </c>
      <c r="BA159" s="35">
        <v>110.2</v>
      </c>
      <c r="BB159" s="35">
        <v>119.3</v>
      </c>
      <c r="BC159" s="35">
        <v>99.5</v>
      </c>
      <c r="BD159" s="35"/>
      <c r="BE159" s="35">
        <v>109.4</v>
      </c>
      <c r="BF159" s="35">
        <v>114.5</v>
      </c>
      <c r="BG159" s="35">
        <v>102.2</v>
      </c>
      <c r="BH159" s="35"/>
      <c r="BI159" s="35">
        <f t="shared" si="45"/>
        <v>110.2</v>
      </c>
      <c r="BJ159" s="35"/>
      <c r="BK159" s="35">
        <f t="shared" si="50"/>
        <v>110.2</v>
      </c>
      <c r="BL159" s="35">
        <v>0</v>
      </c>
      <c r="BM159" s="35">
        <f t="shared" si="46"/>
        <v>110.2</v>
      </c>
      <c r="BN159" s="35"/>
      <c r="BO159" s="35">
        <f t="shared" si="47"/>
        <v>110.2</v>
      </c>
      <c r="BP159" s="1"/>
      <c r="BQ159" s="79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10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10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10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10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10"/>
      <c r="HL159" s="9"/>
      <c r="HM159" s="9"/>
    </row>
    <row r="160" spans="1:221" s="2" customFormat="1" ht="17.149999999999999" customHeight="1">
      <c r="A160" s="14" t="s">
        <v>158</v>
      </c>
      <c r="B160" s="35">
        <v>0</v>
      </c>
      <c r="C160" s="35">
        <v>0</v>
      </c>
      <c r="D160" s="4">
        <f t="shared" si="38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1633.2</v>
      </c>
      <c r="O160" s="35">
        <v>571</v>
      </c>
      <c r="P160" s="4">
        <f t="shared" si="39"/>
        <v>0.3496203771736468</v>
      </c>
      <c r="Q160" s="11">
        <v>20</v>
      </c>
      <c r="R160" s="35">
        <v>0</v>
      </c>
      <c r="S160" s="35">
        <v>0</v>
      </c>
      <c r="T160" s="4">
        <f t="shared" si="40"/>
        <v>1</v>
      </c>
      <c r="U160" s="11">
        <v>20</v>
      </c>
      <c r="V160" s="35">
        <v>5</v>
      </c>
      <c r="W160" s="35">
        <v>9.3000000000000007</v>
      </c>
      <c r="X160" s="4">
        <f t="shared" si="41"/>
        <v>1.266</v>
      </c>
      <c r="Y160" s="11">
        <v>30</v>
      </c>
      <c r="Z160" s="11" t="s">
        <v>385</v>
      </c>
      <c r="AA160" s="11" t="s">
        <v>385</v>
      </c>
      <c r="AB160" s="11" t="s">
        <v>385</v>
      </c>
      <c r="AC160" s="11" t="s">
        <v>385</v>
      </c>
      <c r="AD160" s="11">
        <v>260</v>
      </c>
      <c r="AE160" s="11">
        <v>265</v>
      </c>
      <c r="AF160" s="4">
        <f t="shared" si="42"/>
        <v>1.0192307692307692</v>
      </c>
      <c r="AG160" s="11">
        <v>20</v>
      </c>
      <c r="AH160" s="5" t="s">
        <v>362</v>
      </c>
      <c r="AI160" s="5" t="s">
        <v>362</v>
      </c>
      <c r="AJ160" s="5" t="s">
        <v>362</v>
      </c>
      <c r="AK160" s="5" t="s">
        <v>362</v>
      </c>
      <c r="AL160" s="5" t="s">
        <v>362</v>
      </c>
      <c r="AM160" s="5" t="s">
        <v>362</v>
      </c>
      <c r="AN160" s="5" t="s">
        <v>362</v>
      </c>
      <c r="AO160" s="5" t="s">
        <v>362</v>
      </c>
      <c r="AP160" s="5" t="s">
        <v>362</v>
      </c>
      <c r="AQ160" s="5" t="s">
        <v>362</v>
      </c>
      <c r="AR160" s="5" t="s">
        <v>362</v>
      </c>
      <c r="AS160" s="5" t="s">
        <v>362</v>
      </c>
      <c r="AT160" s="44">
        <f t="shared" si="48"/>
        <v>0.94841136586764807</v>
      </c>
      <c r="AU160" s="45">
        <v>2134</v>
      </c>
      <c r="AV160" s="35">
        <f t="shared" si="49"/>
        <v>1746</v>
      </c>
      <c r="AW160" s="35">
        <f t="shared" si="43"/>
        <v>1655.9</v>
      </c>
      <c r="AX160" s="35">
        <f t="shared" si="44"/>
        <v>-90.099999999999909</v>
      </c>
      <c r="AY160" s="35">
        <v>210.6</v>
      </c>
      <c r="AZ160" s="35">
        <v>199.2</v>
      </c>
      <c r="BA160" s="35">
        <v>259</v>
      </c>
      <c r="BB160" s="35">
        <v>150.5</v>
      </c>
      <c r="BC160" s="35">
        <v>208.5</v>
      </c>
      <c r="BD160" s="35"/>
      <c r="BE160" s="35">
        <v>120.1</v>
      </c>
      <c r="BF160" s="35">
        <v>145.60000000000002</v>
      </c>
      <c r="BG160" s="35">
        <v>166.6</v>
      </c>
      <c r="BH160" s="35"/>
      <c r="BI160" s="35">
        <f t="shared" si="45"/>
        <v>195.8</v>
      </c>
      <c r="BJ160" s="35"/>
      <c r="BK160" s="35">
        <f t="shared" si="50"/>
        <v>195.8</v>
      </c>
      <c r="BL160" s="35">
        <v>0</v>
      </c>
      <c r="BM160" s="35">
        <f t="shared" si="46"/>
        <v>195.8</v>
      </c>
      <c r="BN160" s="35"/>
      <c r="BO160" s="35">
        <f t="shared" si="47"/>
        <v>195.8</v>
      </c>
      <c r="BP160" s="1"/>
      <c r="BQ160" s="79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10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10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10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10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10"/>
      <c r="HL160" s="9"/>
      <c r="HM160" s="9"/>
    </row>
    <row r="161" spans="1:221" s="2" customFormat="1" ht="17.149999999999999" customHeight="1">
      <c r="A161" s="14" t="s">
        <v>159</v>
      </c>
      <c r="B161" s="35">
        <v>0</v>
      </c>
      <c r="C161" s="35">
        <v>0</v>
      </c>
      <c r="D161" s="4">
        <f t="shared" si="38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4335.5</v>
      </c>
      <c r="O161" s="35">
        <v>2090.6</v>
      </c>
      <c r="P161" s="4">
        <f t="shared" si="39"/>
        <v>0.48220505132049357</v>
      </c>
      <c r="Q161" s="11">
        <v>20</v>
      </c>
      <c r="R161" s="35">
        <v>0</v>
      </c>
      <c r="S161" s="35">
        <v>0.6</v>
      </c>
      <c r="T161" s="4">
        <f t="shared" si="40"/>
        <v>1</v>
      </c>
      <c r="U161" s="11">
        <v>25</v>
      </c>
      <c r="V161" s="35">
        <v>4</v>
      </c>
      <c r="W161" s="35">
        <v>7.1</v>
      </c>
      <c r="X161" s="4">
        <f t="shared" si="41"/>
        <v>1.2574999999999998</v>
      </c>
      <c r="Y161" s="11">
        <v>25</v>
      </c>
      <c r="Z161" s="11" t="s">
        <v>385</v>
      </c>
      <c r="AA161" s="11" t="s">
        <v>385</v>
      </c>
      <c r="AB161" s="11" t="s">
        <v>385</v>
      </c>
      <c r="AC161" s="11" t="s">
        <v>385</v>
      </c>
      <c r="AD161" s="11">
        <v>210</v>
      </c>
      <c r="AE161" s="11">
        <v>210</v>
      </c>
      <c r="AF161" s="4">
        <f t="shared" si="42"/>
        <v>1</v>
      </c>
      <c r="AG161" s="11">
        <v>20</v>
      </c>
      <c r="AH161" s="5" t="s">
        <v>362</v>
      </c>
      <c r="AI161" s="5" t="s">
        <v>362</v>
      </c>
      <c r="AJ161" s="5" t="s">
        <v>362</v>
      </c>
      <c r="AK161" s="5" t="s">
        <v>362</v>
      </c>
      <c r="AL161" s="5" t="s">
        <v>362</v>
      </c>
      <c r="AM161" s="5" t="s">
        <v>362</v>
      </c>
      <c r="AN161" s="5" t="s">
        <v>362</v>
      </c>
      <c r="AO161" s="5" t="s">
        <v>362</v>
      </c>
      <c r="AP161" s="5" t="s">
        <v>362</v>
      </c>
      <c r="AQ161" s="5" t="s">
        <v>362</v>
      </c>
      <c r="AR161" s="5" t="s">
        <v>362</v>
      </c>
      <c r="AS161" s="5" t="s">
        <v>362</v>
      </c>
      <c r="AT161" s="44">
        <f t="shared" si="48"/>
        <v>0.95646223362677629</v>
      </c>
      <c r="AU161" s="45">
        <v>2179</v>
      </c>
      <c r="AV161" s="35">
        <f t="shared" si="49"/>
        <v>1782.8181818181818</v>
      </c>
      <c r="AW161" s="35">
        <f t="shared" si="43"/>
        <v>1705.2</v>
      </c>
      <c r="AX161" s="35">
        <f t="shared" si="44"/>
        <v>-77.618181818181711</v>
      </c>
      <c r="AY161" s="35">
        <v>210.9</v>
      </c>
      <c r="AZ161" s="35">
        <v>212.6</v>
      </c>
      <c r="BA161" s="35">
        <v>276.89999999999998</v>
      </c>
      <c r="BB161" s="35">
        <v>200.7</v>
      </c>
      <c r="BC161" s="35">
        <v>164.8</v>
      </c>
      <c r="BD161" s="35"/>
      <c r="BE161" s="35">
        <v>178.6</v>
      </c>
      <c r="BF161" s="35">
        <v>164</v>
      </c>
      <c r="BG161" s="35">
        <v>145.30000000000001</v>
      </c>
      <c r="BH161" s="35"/>
      <c r="BI161" s="35">
        <f t="shared" si="45"/>
        <v>151.4</v>
      </c>
      <c r="BJ161" s="35"/>
      <c r="BK161" s="35">
        <f t="shared" si="50"/>
        <v>151.4</v>
      </c>
      <c r="BL161" s="35">
        <v>0</v>
      </c>
      <c r="BM161" s="35">
        <f t="shared" si="46"/>
        <v>151.4</v>
      </c>
      <c r="BN161" s="35"/>
      <c r="BO161" s="35">
        <f t="shared" si="47"/>
        <v>151.4</v>
      </c>
      <c r="BP161" s="1"/>
      <c r="BQ161" s="79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10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10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10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10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10"/>
      <c r="HL161" s="9"/>
      <c r="HM161" s="9"/>
    </row>
    <row r="162" spans="1:221" s="2" customFormat="1" ht="17.149999999999999" customHeight="1">
      <c r="A162" s="14" t="s">
        <v>160</v>
      </c>
      <c r="B162" s="35">
        <v>944540</v>
      </c>
      <c r="C162" s="35">
        <v>956179.4</v>
      </c>
      <c r="D162" s="4">
        <f t="shared" si="38"/>
        <v>1.0123228238084148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26144.7</v>
      </c>
      <c r="O162" s="35">
        <v>20266.7</v>
      </c>
      <c r="P162" s="4">
        <f t="shared" si="39"/>
        <v>0.7751743183130807</v>
      </c>
      <c r="Q162" s="11">
        <v>20</v>
      </c>
      <c r="R162" s="35">
        <v>1486</v>
      </c>
      <c r="S162" s="35">
        <v>1532.4</v>
      </c>
      <c r="T162" s="4">
        <f t="shared" si="40"/>
        <v>1.0312247644683716</v>
      </c>
      <c r="U162" s="11">
        <v>25</v>
      </c>
      <c r="V162" s="35">
        <v>25</v>
      </c>
      <c r="W162" s="35">
        <v>40.6</v>
      </c>
      <c r="X162" s="4">
        <f t="shared" si="41"/>
        <v>1.2423999999999999</v>
      </c>
      <c r="Y162" s="11">
        <v>25</v>
      </c>
      <c r="Z162" s="11" t="s">
        <v>385</v>
      </c>
      <c r="AA162" s="11" t="s">
        <v>385</v>
      </c>
      <c r="AB162" s="11" t="s">
        <v>385</v>
      </c>
      <c r="AC162" s="11" t="s">
        <v>385</v>
      </c>
      <c r="AD162" s="11">
        <v>1140</v>
      </c>
      <c r="AE162" s="11">
        <v>1140</v>
      </c>
      <c r="AF162" s="4">
        <f t="shared" si="42"/>
        <v>1</v>
      </c>
      <c r="AG162" s="11">
        <v>20</v>
      </c>
      <c r="AH162" s="5" t="s">
        <v>362</v>
      </c>
      <c r="AI162" s="5" t="s">
        <v>362</v>
      </c>
      <c r="AJ162" s="5" t="s">
        <v>362</v>
      </c>
      <c r="AK162" s="5" t="s">
        <v>362</v>
      </c>
      <c r="AL162" s="5" t="s">
        <v>362</v>
      </c>
      <c r="AM162" s="5" t="s">
        <v>362</v>
      </c>
      <c r="AN162" s="5" t="s">
        <v>362</v>
      </c>
      <c r="AO162" s="5" t="s">
        <v>362</v>
      </c>
      <c r="AP162" s="5" t="s">
        <v>362</v>
      </c>
      <c r="AQ162" s="5" t="s">
        <v>362</v>
      </c>
      <c r="AR162" s="5" t="s">
        <v>362</v>
      </c>
      <c r="AS162" s="5" t="s">
        <v>362</v>
      </c>
      <c r="AT162" s="44">
        <f t="shared" si="48"/>
        <v>1.0246733371605505</v>
      </c>
      <c r="AU162" s="45">
        <v>3142</v>
      </c>
      <c r="AV162" s="35">
        <f t="shared" si="49"/>
        <v>2570.7272727272725</v>
      </c>
      <c r="AW162" s="35">
        <f t="shared" si="43"/>
        <v>2634.2</v>
      </c>
      <c r="AX162" s="35">
        <f t="shared" si="44"/>
        <v>63.472727272727298</v>
      </c>
      <c r="AY162" s="35">
        <v>314.2</v>
      </c>
      <c r="AZ162" s="35">
        <v>316.5</v>
      </c>
      <c r="BA162" s="35">
        <v>179.3</v>
      </c>
      <c r="BB162" s="35">
        <v>291.90000000000003</v>
      </c>
      <c r="BC162" s="35">
        <v>290</v>
      </c>
      <c r="BD162" s="35"/>
      <c r="BE162" s="35">
        <v>287.2</v>
      </c>
      <c r="BF162" s="35">
        <v>257.70000000000005</v>
      </c>
      <c r="BG162" s="35">
        <v>279.39999999999998</v>
      </c>
      <c r="BH162" s="35">
        <v>128.6</v>
      </c>
      <c r="BI162" s="35">
        <f t="shared" si="45"/>
        <v>289.39999999999998</v>
      </c>
      <c r="BJ162" s="35"/>
      <c r="BK162" s="35">
        <f t="shared" si="50"/>
        <v>289.39999999999998</v>
      </c>
      <c r="BL162" s="35">
        <v>0</v>
      </c>
      <c r="BM162" s="35">
        <f t="shared" si="46"/>
        <v>289.39999999999998</v>
      </c>
      <c r="BN162" s="35"/>
      <c r="BO162" s="35">
        <f t="shared" si="47"/>
        <v>289.39999999999998</v>
      </c>
      <c r="BP162" s="1"/>
      <c r="BQ162" s="79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10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10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10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10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10"/>
      <c r="HL162" s="9"/>
      <c r="HM162" s="9"/>
    </row>
    <row r="163" spans="1:221" s="2" customFormat="1" ht="17.149999999999999" customHeight="1">
      <c r="A163" s="14" t="s">
        <v>161</v>
      </c>
      <c r="B163" s="35">
        <v>0</v>
      </c>
      <c r="C163" s="35">
        <v>0</v>
      </c>
      <c r="D163" s="4">
        <f t="shared" si="38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1486.1</v>
      </c>
      <c r="O163" s="35">
        <v>969</v>
      </c>
      <c r="P163" s="4">
        <f t="shared" si="39"/>
        <v>0.65204225825987483</v>
      </c>
      <c r="Q163" s="11">
        <v>20</v>
      </c>
      <c r="R163" s="35">
        <v>0</v>
      </c>
      <c r="S163" s="35">
        <v>0</v>
      </c>
      <c r="T163" s="4">
        <f t="shared" si="40"/>
        <v>1</v>
      </c>
      <c r="U163" s="11">
        <v>25</v>
      </c>
      <c r="V163" s="35">
        <v>6</v>
      </c>
      <c r="W163" s="35">
        <v>9.6999999999999993</v>
      </c>
      <c r="X163" s="4">
        <f t="shared" si="41"/>
        <v>1.2416666666666667</v>
      </c>
      <c r="Y163" s="11">
        <v>25</v>
      </c>
      <c r="Z163" s="11" t="s">
        <v>385</v>
      </c>
      <c r="AA163" s="11" t="s">
        <v>385</v>
      </c>
      <c r="AB163" s="11" t="s">
        <v>385</v>
      </c>
      <c r="AC163" s="11" t="s">
        <v>385</v>
      </c>
      <c r="AD163" s="11">
        <v>145</v>
      </c>
      <c r="AE163" s="11">
        <v>145</v>
      </c>
      <c r="AF163" s="4">
        <f t="shared" si="42"/>
        <v>1</v>
      </c>
      <c r="AG163" s="11">
        <v>20</v>
      </c>
      <c r="AH163" s="5" t="s">
        <v>362</v>
      </c>
      <c r="AI163" s="5" t="s">
        <v>362</v>
      </c>
      <c r="AJ163" s="5" t="s">
        <v>362</v>
      </c>
      <c r="AK163" s="5" t="s">
        <v>362</v>
      </c>
      <c r="AL163" s="5" t="s">
        <v>362</v>
      </c>
      <c r="AM163" s="5" t="s">
        <v>362</v>
      </c>
      <c r="AN163" s="5" t="s">
        <v>362</v>
      </c>
      <c r="AO163" s="5" t="s">
        <v>362</v>
      </c>
      <c r="AP163" s="5" t="s">
        <v>362</v>
      </c>
      <c r="AQ163" s="5" t="s">
        <v>362</v>
      </c>
      <c r="AR163" s="5" t="s">
        <v>362</v>
      </c>
      <c r="AS163" s="5" t="s">
        <v>362</v>
      </c>
      <c r="AT163" s="44">
        <f t="shared" si="48"/>
        <v>0.98980568702071292</v>
      </c>
      <c r="AU163" s="45">
        <v>1514</v>
      </c>
      <c r="AV163" s="35">
        <f t="shared" si="49"/>
        <v>1238.7272727272725</v>
      </c>
      <c r="AW163" s="35">
        <f t="shared" si="43"/>
        <v>1226.0999999999999</v>
      </c>
      <c r="AX163" s="35">
        <f t="shared" si="44"/>
        <v>-12.627272727272612</v>
      </c>
      <c r="AY163" s="35">
        <v>120.7</v>
      </c>
      <c r="AZ163" s="35">
        <v>119.9</v>
      </c>
      <c r="BA163" s="35">
        <v>199</v>
      </c>
      <c r="BB163" s="35">
        <v>112.2</v>
      </c>
      <c r="BC163" s="35">
        <v>149.4</v>
      </c>
      <c r="BD163" s="35"/>
      <c r="BE163" s="35">
        <v>174.3</v>
      </c>
      <c r="BF163" s="35">
        <v>99.3</v>
      </c>
      <c r="BG163" s="35">
        <v>129.1</v>
      </c>
      <c r="BH163" s="35"/>
      <c r="BI163" s="35">
        <f t="shared" si="45"/>
        <v>122.2</v>
      </c>
      <c r="BJ163" s="35"/>
      <c r="BK163" s="35">
        <f t="shared" si="50"/>
        <v>122.2</v>
      </c>
      <c r="BL163" s="35">
        <v>0</v>
      </c>
      <c r="BM163" s="35">
        <f t="shared" si="46"/>
        <v>122.2</v>
      </c>
      <c r="BN163" s="35"/>
      <c r="BO163" s="35">
        <f t="shared" si="47"/>
        <v>122.2</v>
      </c>
      <c r="BP163" s="1"/>
      <c r="BQ163" s="79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10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10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10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10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10"/>
      <c r="HL163" s="9"/>
      <c r="HM163" s="9"/>
    </row>
    <row r="164" spans="1:221" s="2" customFormat="1" ht="17.149999999999999" customHeight="1">
      <c r="A164" s="14" t="s">
        <v>162</v>
      </c>
      <c r="B164" s="35">
        <v>93820</v>
      </c>
      <c r="C164" s="35">
        <v>76819.100000000006</v>
      </c>
      <c r="D164" s="4">
        <f t="shared" si="38"/>
        <v>0.81879236836495428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9258.7999999999993</v>
      </c>
      <c r="O164" s="35">
        <v>7367.3</v>
      </c>
      <c r="P164" s="4">
        <f t="shared" si="39"/>
        <v>0.7957078671102088</v>
      </c>
      <c r="Q164" s="11">
        <v>20</v>
      </c>
      <c r="R164" s="35">
        <v>0</v>
      </c>
      <c r="S164" s="35">
        <v>53.6</v>
      </c>
      <c r="T164" s="4">
        <f t="shared" si="40"/>
        <v>1</v>
      </c>
      <c r="U164" s="11">
        <v>35</v>
      </c>
      <c r="V164" s="35">
        <v>0</v>
      </c>
      <c r="W164" s="35">
        <v>0</v>
      </c>
      <c r="X164" s="4">
        <f t="shared" si="41"/>
        <v>1</v>
      </c>
      <c r="Y164" s="11">
        <v>15</v>
      </c>
      <c r="Z164" s="11" t="s">
        <v>385</v>
      </c>
      <c r="AA164" s="11" t="s">
        <v>385</v>
      </c>
      <c r="AB164" s="11" t="s">
        <v>385</v>
      </c>
      <c r="AC164" s="11" t="s">
        <v>385</v>
      </c>
      <c r="AD164" s="11">
        <v>140</v>
      </c>
      <c r="AE164" s="11">
        <v>143</v>
      </c>
      <c r="AF164" s="4">
        <f t="shared" si="42"/>
        <v>1.0214285714285714</v>
      </c>
      <c r="AG164" s="11">
        <v>20</v>
      </c>
      <c r="AH164" s="5" t="s">
        <v>362</v>
      </c>
      <c r="AI164" s="5" t="s">
        <v>362</v>
      </c>
      <c r="AJ164" s="5" t="s">
        <v>362</v>
      </c>
      <c r="AK164" s="5" t="s">
        <v>362</v>
      </c>
      <c r="AL164" s="5" t="s">
        <v>362</v>
      </c>
      <c r="AM164" s="5" t="s">
        <v>362</v>
      </c>
      <c r="AN164" s="5" t="s">
        <v>362</v>
      </c>
      <c r="AO164" s="5" t="s">
        <v>362</v>
      </c>
      <c r="AP164" s="5" t="s">
        <v>362</v>
      </c>
      <c r="AQ164" s="5" t="s">
        <v>362</v>
      </c>
      <c r="AR164" s="5" t="s">
        <v>362</v>
      </c>
      <c r="AS164" s="5" t="s">
        <v>362</v>
      </c>
      <c r="AT164" s="44">
        <f t="shared" si="48"/>
        <v>0.94530652454425157</v>
      </c>
      <c r="AU164" s="45">
        <v>2525</v>
      </c>
      <c r="AV164" s="35">
        <f t="shared" si="49"/>
        <v>2065.909090909091</v>
      </c>
      <c r="AW164" s="35">
        <f t="shared" si="43"/>
        <v>1952.9</v>
      </c>
      <c r="AX164" s="35">
        <f t="shared" si="44"/>
        <v>-113.0090909090909</v>
      </c>
      <c r="AY164" s="35">
        <v>229.6</v>
      </c>
      <c r="AZ164" s="35">
        <v>245</v>
      </c>
      <c r="BA164" s="35">
        <v>242.3</v>
      </c>
      <c r="BB164" s="35">
        <v>210.9</v>
      </c>
      <c r="BC164" s="35">
        <v>241.7</v>
      </c>
      <c r="BD164" s="35"/>
      <c r="BE164" s="35">
        <v>190.3</v>
      </c>
      <c r="BF164" s="35">
        <v>222.8</v>
      </c>
      <c r="BG164" s="35">
        <v>204.2</v>
      </c>
      <c r="BH164" s="35"/>
      <c r="BI164" s="35">
        <f t="shared" si="45"/>
        <v>166.1</v>
      </c>
      <c r="BJ164" s="35"/>
      <c r="BK164" s="35">
        <f t="shared" si="50"/>
        <v>166.1</v>
      </c>
      <c r="BL164" s="35">
        <v>0</v>
      </c>
      <c r="BM164" s="35">
        <f t="shared" si="46"/>
        <v>166.1</v>
      </c>
      <c r="BN164" s="35"/>
      <c r="BO164" s="35">
        <f t="shared" si="47"/>
        <v>166.1</v>
      </c>
      <c r="BP164" s="1"/>
      <c r="BQ164" s="79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10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10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10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10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10"/>
      <c r="HL164" s="9"/>
      <c r="HM164" s="9"/>
    </row>
    <row r="165" spans="1:221" s="2" customFormat="1" ht="17.149999999999999" customHeight="1">
      <c r="A165" s="14" t="s">
        <v>163</v>
      </c>
      <c r="B165" s="35">
        <v>0</v>
      </c>
      <c r="C165" s="35">
        <v>0</v>
      </c>
      <c r="D165" s="4">
        <f t="shared" si="38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1652.8</v>
      </c>
      <c r="O165" s="35">
        <v>1330.4</v>
      </c>
      <c r="P165" s="4">
        <f t="shared" si="39"/>
        <v>0.80493707647628276</v>
      </c>
      <c r="Q165" s="11">
        <v>20</v>
      </c>
      <c r="R165" s="35">
        <v>0</v>
      </c>
      <c r="S165" s="35">
        <v>0</v>
      </c>
      <c r="T165" s="4">
        <f t="shared" si="40"/>
        <v>1</v>
      </c>
      <c r="U165" s="11">
        <v>15</v>
      </c>
      <c r="V165" s="35">
        <v>0</v>
      </c>
      <c r="W165" s="35">
        <v>21.6</v>
      </c>
      <c r="X165" s="4">
        <f t="shared" si="41"/>
        <v>1</v>
      </c>
      <c r="Y165" s="11">
        <v>35</v>
      </c>
      <c r="Z165" s="11" t="s">
        <v>385</v>
      </c>
      <c r="AA165" s="11" t="s">
        <v>385</v>
      </c>
      <c r="AB165" s="11" t="s">
        <v>385</v>
      </c>
      <c r="AC165" s="11" t="s">
        <v>385</v>
      </c>
      <c r="AD165" s="11">
        <v>180</v>
      </c>
      <c r="AE165" s="11">
        <v>180</v>
      </c>
      <c r="AF165" s="4">
        <f t="shared" si="42"/>
        <v>1</v>
      </c>
      <c r="AG165" s="11">
        <v>20</v>
      </c>
      <c r="AH165" s="5" t="s">
        <v>362</v>
      </c>
      <c r="AI165" s="5" t="s">
        <v>362</v>
      </c>
      <c r="AJ165" s="5" t="s">
        <v>362</v>
      </c>
      <c r="AK165" s="5" t="s">
        <v>362</v>
      </c>
      <c r="AL165" s="5" t="s">
        <v>362</v>
      </c>
      <c r="AM165" s="5" t="s">
        <v>362</v>
      </c>
      <c r="AN165" s="5" t="s">
        <v>362</v>
      </c>
      <c r="AO165" s="5" t="s">
        <v>362</v>
      </c>
      <c r="AP165" s="5" t="s">
        <v>362</v>
      </c>
      <c r="AQ165" s="5" t="s">
        <v>362</v>
      </c>
      <c r="AR165" s="5" t="s">
        <v>362</v>
      </c>
      <c r="AS165" s="5" t="s">
        <v>362</v>
      </c>
      <c r="AT165" s="44">
        <f t="shared" si="48"/>
        <v>0.95665268366139611</v>
      </c>
      <c r="AU165" s="45">
        <v>1092</v>
      </c>
      <c r="AV165" s="35">
        <f t="shared" si="49"/>
        <v>893.45454545454538</v>
      </c>
      <c r="AW165" s="35">
        <f t="shared" si="43"/>
        <v>854.7</v>
      </c>
      <c r="AX165" s="35">
        <f t="shared" si="44"/>
        <v>-38.754545454545337</v>
      </c>
      <c r="AY165" s="35">
        <v>107.8</v>
      </c>
      <c r="AZ165" s="35">
        <v>107.8</v>
      </c>
      <c r="BA165" s="35">
        <v>95.4</v>
      </c>
      <c r="BB165" s="35">
        <v>102.3</v>
      </c>
      <c r="BC165" s="35">
        <v>86.5</v>
      </c>
      <c r="BD165" s="35"/>
      <c r="BE165" s="35">
        <v>89</v>
      </c>
      <c r="BF165" s="35">
        <v>103.7</v>
      </c>
      <c r="BG165" s="35">
        <v>80.7</v>
      </c>
      <c r="BH165" s="35">
        <v>6</v>
      </c>
      <c r="BI165" s="35">
        <f t="shared" si="45"/>
        <v>75.5</v>
      </c>
      <c r="BJ165" s="35"/>
      <c r="BK165" s="35">
        <f t="shared" si="50"/>
        <v>75.5</v>
      </c>
      <c r="BL165" s="35">
        <v>0</v>
      </c>
      <c r="BM165" s="35">
        <f t="shared" si="46"/>
        <v>75.5</v>
      </c>
      <c r="BN165" s="35"/>
      <c r="BO165" s="35">
        <f t="shared" si="47"/>
        <v>75.5</v>
      </c>
      <c r="BP165" s="1"/>
      <c r="BQ165" s="79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10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10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10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10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10"/>
      <c r="HL165" s="9"/>
      <c r="HM165" s="9"/>
    </row>
    <row r="166" spans="1:221" s="2" customFormat="1" ht="17.149999999999999" customHeight="1">
      <c r="A166" s="14" t="s">
        <v>164</v>
      </c>
      <c r="B166" s="35">
        <v>0</v>
      </c>
      <c r="C166" s="35">
        <v>0</v>
      </c>
      <c r="D166" s="4">
        <f t="shared" si="38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1229.5999999999999</v>
      </c>
      <c r="O166" s="35">
        <v>1148.3</v>
      </c>
      <c r="P166" s="4">
        <f t="shared" si="39"/>
        <v>0.93388093689004559</v>
      </c>
      <c r="Q166" s="11">
        <v>20</v>
      </c>
      <c r="R166" s="35">
        <v>0</v>
      </c>
      <c r="S166" s="35">
        <v>0</v>
      </c>
      <c r="T166" s="4">
        <f t="shared" si="40"/>
        <v>1</v>
      </c>
      <c r="U166" s="11">
        <v>35</v>
      </c>
      <c r="V166" s="35">
        <v>0</v>
      </c>
      <c r="W166" s="35">
        <v>4.3</v>
      </c>
      <c r="X166" s="4">
        <f t="shared" si="41"/>
        <v>1</v>
      </c>
      <c r="Y166" s="11">
        <v>15</v>
      </c>
      <c r="Z166" s="11" t="s">
        <v>385</v>
      </c>
      <c r="AA166" s="11" t="s">
        <v>385</v>
      </c>
      <c r="AB166" s="11" t="s">
        <v>385</v>
      </c>
      <c r="AC166" s="11" t="s">
        <v>385</v>
      </c>
      <c r="AD166" s="11">
        <v>95</v>
      </c>
      <c r="AE166" s="11">
        <v>93</v>
      </c>
      <c r="AF166" s="4">
        <f t="shared" si="42"/>
        <v>0.97894736842105268</v>
      </c>
      <c r="AG166" s="11">
        <v>20</v>
      </c>
      <c r="AH166" s="5" t="s">
        <v>362</v>
      </c>
      <c r="AI166" s="5" t="s">
        <v>362</v>
      </c>
      <c r="AJ166" s="5" t="s">
        <v>362</v>
      </c>
      <c r="AK166" s="5" t="s">
        <v>362</v>
      </c>
      <c r="AL166" s="5" t="s">
        <v>362</v>
      </c>
      <c r="AM166" s="5" t="s">
        <v>362</v>
      </c>
      <c r="AN166" s="5" t="s">
        <v>362</v>
      </c>
      <c r="AO166" s="5" t="s">
        <v>362</v>
      </c>
      <c r="AP166" s="5" t="s">
        <v>362</v>
      </c>
      <c r="AQ166" s="5" t="s">
        <v>362</v>
      </c>
      <c r="AR166" s="5" t="s">
        <v>362</v>
      </c>
      <c r="AS166" s="5" t="s">
        <v>362</v>
      </c>
      <c r="AT166" s="44">
        <f t="shared" si="48"/>
        <v>0.98062851229135517</v>
      </c>
      <c r="AU166" s="45">
        <v>1745</v>
      </c>
      <c r="AV166" s="35">
        <f t="shared" si="49"/>
        <v>1427.7272727272725</v>
      </c>
      <c r="AW166" s="35">
        <f t="shared" si="43"/>
        <v>1400.1</v>
      </c>
      <c r="AX166" s="35">
        <f t="shared" si="44"/>
        <v>-27.627272727272612</v>
      </c>
      <c r="AY166" s="35">
        <v>144.6</v>
      </c>
      <c r="AZ166" s="35">
        <v>163.9</v>
      </c>
      <c r="BA166" s="35">
        <v>193.6</v>
      </c>
      <c r="BB166" s="35">
        <v>119.5</v>
      </c>
      <c r="BC166" s="35">
        <v>172.2</v>
      </c>
      <c r="BD166" s="35"/>
      <c r="BE166" s="35">
        <v>187.1</v>
      </c>
      <c r="BF166" s="35">
        <v>127.30000000000001</v>
      </c>
      <c r="BG166" s="35">
        <v>170.3</v>
      </c>
      <c r="BH166" s="35"/>
      <c r="BI166" s="35">
        <f t="shared" si="45"/>
        <v>121.6</v>
      </c>
      <c r="BJ166" s="35"/>
      <c r="BK166" s="35">
        <f t="shared" si="50"/>
        <v>121.6</v>
      </c>
      <c r="BL166" s="35">
        <v>0</v>
      </c>
      <c r="BM166" s="35">
        <f t="shared" si="46"/>
        <v>121.6</v>
      </c>
      <c r="BN166" s="35"/>
      <c r="BO166" s="35">
        <f t="shared" si="47"/>
        <v>121.6</v>
      </c>
      <c r="BP166" s="1"/>
      <c r="BQ166" s="79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10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10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10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10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10"/>
      <c r="HL166" s="9"/>
      <c r="HM166" s="9"/>
    </row>
    <row r="167" spans="1:221" s="2" customFormat="1" ht="17.149999999999999" customHeight="1">
      <c r="A167" s="14" t="s">
        <v>99</v>
      </c>
      <c r="B167" s="35">
        <v>103220</v>
      </c>
      <c r="C167" s="35">
        <v>120997.7</v>
      </c>
      <c r="D167" s="4">
        <f t="shared" si="38"/>
        <v>1.1722311567525674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1953</v>
      </c>
      <c r="O167" s="35">
        <v>1207.2</v>
      </c>
      <c r="P167" s="4">
        <f t="shared" si="39"/>
        <v>0.61812596006144394</v>
      </c>
      <c r="Q167" s="11">
        <v>20</v>
      </c>
      <c r="R167" s="35">
        <v>0</v>
      </c>
      <c r="S167" s="35">
        <v>18.600000000000001</v>
      </c>
      <c r="T167" s="4">
        <f t="shared" si="40"/>
        <v>1</v>
      </c>
      <c r="U167" s="11">
        <v>25</v>
      </c>
      <c r="V167" s="35">
        <v>0</v>
      </c>
      <c r="W167" s="35">
        <v>2.4</v>
      </c>
      <c r="X167" s="4">
        <f t="shared" si="41"/>
        <v>1</v>
      </c>
      <c r="Y167" s="11">
        <v>25</v>
      </c>
      <c r="Z167" s="11" t="s">
        <v>385</v>
      </c>
      <c r="AA167" s="11" t="s">
        <v>385</v>
      </c>
      <c r="AB167" s="11" t="s">
        <v>385</v>
      </c>
      <c r="AC167" s="11" t="s">
        <v>385</v>
      </c>
      <c r="AD167" s="11">
        <v>115</v>
      </c>
      <c r="AE167" s="11">
        <v>119</v>
      </c>
      <c r="AF167" s="4">
        <f t="shared" si="42"/>
        <v>1.0347826086956522</v>
      </c>
      <c r="AG167" s="11">
        <v>20</v>
      </c>
      <c r="AH167" s="5" t="s">
        <v>362</v>
      </c>
      <c r="AI167" s="5" t="s">
        <v>362</v>
      </c>
      <c r="AJ167" s="5" t="s">
        <v>362</v>
      </c>
      <c r="AK167" s="5" t="s">
        <v>362</v>
      </c>
      <c r="AL167" s="5" t="s">
        <v>362</v>
      </c>
      <c r="AM167" s="5" t="s">
        <v>362</v>
      </c>
      <c r="AN167" s="5" t="s">
        <v>362</v>
      </c>
      <c r="AO167" s="5" t="s">
        <v>362</v>
      </c>
      <c r="AP167" s="5" t="s">
        <v>362</v>
      </c>
      <c r="AQ167" s="5" t="s">
        <v>362</v>
      </c>
      <c r="AR167" s="5" t="s">
        <v>362</v>
      </c>
      <c r="AS167" s="5" t="s">
        <v>362</v>
      </c>
      <c r="AT167" s="44">
        <f t="shared" si="48"/>
        <v>0.94780482942667599</v>
      </c>
      <c r="AU167" s="45">
        <v>1630</v>
      </c>
      <c r="AV167" s="35">
        <f t="shared" si="49"/>
        <v>1333.6363636363637</v>
      </c>
      <c r="AW167" s="35">
        <f t="shared" si="43"/>
        <v>1264</v>
      </c>
      <c r="AX167" s="35">
        <f t="shared" si="44"/>
        <v>-69.63636363636374</v>
      </c>
      <c r="AY167" s="35">
        <v>127.7</v>
      </c>
      <c r="AZ167" s="35">
        <v>158.5</v>
      </c>
      <c r="BA167" s="35">
        <v>110.5</v>
      </c>
      <c r="BB167" s="35">
        <v>42.7</v>
      </c>
      <c r="BC167" s="35">
        <v>137.5</v>
      </c>
      <c r="BD167" s="35"/>
      <c r="BE167" s="35">
        <v>162.19999999999999</v>
      </c>
      <c r="BF167" s="35">
        <v>124.7</v>
      </c>
      <c r="BG167" s="35">
        <v>124.4</v>
      </c>
      <c r="BH167" s="35">
        <v>171.5</v>
      </c>
      <c r="BI167" s="35">
        <f t="shared" si="45"/>
        <v>104.3</v>
      </c>
      <c r="BJ167" s="35"/>
      <c r="BK167" s="35">
        <f t="shared" si="50"/>
        <v>104.3</v>
      </c>
      <c r="BL167" s="35">
        <v>0</v>
      </c>
      <c r="BM167" s="35">
        <f t="shared" si="46"/>
        <v>104.3</v>
      </c>
      <c r="BN167" s="35"/>
      <c r="BO167" s="35">
        <f t="shared" si="47"/>
        <v>104.3</v>
      </c>
      <c r="BP167" s="1"/>
      <c r="BQ167" s="79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10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10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10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10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10"/>
      <c r="HL167" s="9"/>
      <c r="HM167" s="9"/>
    </row>
    <row r="168" spans="1:221" s="2" customFormat="1" ht="17.149999999999999" customHeight="1">
      <c r="A168" s="14" t="s">
        <v>165</v>
      </c>
      <c r="B168" s="35">
        <v>2069070</v>
      </c>
      <c r="C168" s="35">
        <v>2378151</v>
      </c>
      <c r="D168" s="4">
        <f t="shared" si="38"/>
        <v>1.1493816062288855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4293.7</v>
      </c>
      <c r="O168" s="35">
        <v>3531.5</v>
      </c>
      <c r="P168" s="4">
        <f t="shared" si="39"/>
        <v>0.82248410461839438</v>
      </c>
      <c r="Q168" s="11">
        <v>20</v>
      </c>
      <c r="R168" s="35">
        <v>1788</v>
      </c>
      <c r="S168" s="35">
        <v>1808.9</v>
      </c>
      <c r="T168" s="4">
        <f t="shared" si="40"/>
        <v>1.0116890380313199</v>
      </c>
      <c r="U168" s="11">
        <v>5</v>
      </c>
      <c r="V168" s="35">
        <v>21138</v>
      </c>
      <c r="W168" s="35">
        <v>29344.6</v>
      </c>
      <c r="X168" s="4">
        <f t="shared" si="41"/>
        <v>1.2188239190084209</v>
      </c>
      <c r="Y168" s="11">
        <v>45</v>
      </c>
      <c r="Z168" s="11" t="s">
        <v>385</v>
      </c>
      <c r="AA168" s="11" t="s">
        <v>385</v>
      </c>
      <c r="AB168" s="11" t="s">
        <v>385</v>
      </c>
      <c r="AC168" s="11" t="s">
        <v>385</v>
      </c>
      <c r="AD168" s="11">
        <v>557</v>
      </c>
      <c r="AE168" s="11">
        <v>557</v>
      </c>
      <c r="AF168" s="4">
        <f t="shared" si="42"/>
        <v>1</v>
      </c>
      <c r="AG168" s="11">
        <v>20</v>
      </c>
      <c r="AH168" s="5" t="s">
        <v>362</v>
      </c>
      <c r="AI168" s="5" t="s">
        <v>362</v>
      </c>
      <c r="AJ168" s="5" t="s">
        <v>362</v>
      </c>
      <c r="AK168" s="5" t="s">
        <v>362</v>
      </c>
      <c r="AL168" s="5" t="s">
        <v>362</v>
      </c>
      <c r="AM168" s="5" t="s">
        <v>362</v>
      </c>
      <c r="AN168" s="5" t="s">
        <v>362</v>
      </c>
      <c r="AO168" s="5" t="s">
        <v>362</v>
      </c>
      <c r="AP168" s="5" t="s">
        <v>362</v>
      </c>
      <c r="AQ168" s="5" t="s">
        <v>362</v>
      </c>
      <c r="AR168" s="5" t="s">
        <v>362</v>
      </c>
      <c r="AS168" s="5" t="s">
        <v>362</v>
      </c>
      <c r="AT168" s="44">
        <f t="shared" si="48"/>
        <v>1.0784901970019229</v>
      </c>
      <c r="AU168" s="45">
        <v>1880</v>
      </c>
      <c r="AV168" s="35">
        <f t="shared" si="49"/>
        <v>1538.1818181818182</v>
      </c>
      <c r="AW168" s="35">
        <f t="shared" si="43"/>
        <v>1658.9</v>
      </c>
      <c r="AX168" s="35">
        <f t="shared" si="44"/>
        <v>120.71818181818185</v>
      </c>
      <c r="AY168" s="35">
        <v>211.1</v>
      </c>
      <c r="AZ168" s="35">
        <v>201.4</v>
      </c>
      <c r="BA168" s="35">
        <v>105.1</v>
      </c>
      <c r="BB168" s="35">
        <v>86.899999999999977</v>
      </c>
      <c r="BC168" s="35">
        <v>161.30000000000001</v>
      </c>
      <c r="BD168" s="35"/>
      <c r="BE168" s="35">
        <v>160.1</v>
      </c>
      <c r="BF168" s="35">
        <v>193.8</v>
      </c>
      <c r="BG168" s="35">
        <v>191.3</v>
      </c>
      <c r="BH168" s="35">
        <v>189.2</v>
      </c>
      <c r="BI168" s="35">
        <f t="shared" si="45"/>
        <v>158.69999999999999</v>
      </c>
      <c r="BJ168" s="35"/>
      <c r="BK168" s="35">
        <f t="shared" si="50"/>
        <v>158.69999999999999</v>
      </c>
      <c r="BL168" s="35">
        <v>0</v>
      </c>
      <c r="BM168" s="35">
        <f t="shared" si="46"/>
        <v>158.69999999999999</v>
      </c>
      <c r="BN168" s="35"/>
      <c r="BO168" s="35">
        <f t="shared" si="47"/>
        <v>158.69999999999999</v>
      </c>
      <c r="BP168" s="1"/>
      <c r="BQ168" s="79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10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10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10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10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10"/>
      <c r="HL168" s="9"/>
      <c r="HM168" s="9"/>
    </row>
    <row r="169" spans="1:221" s="2" customFormat="1" ht="17.149999999999999" customHeight="1">
      <c r="A169" s="14" t="s">
        <v>166</v>
      </c>
      <c r="B169" s="35">
        <v>142780</v>
      </c>
      <c r="C169" s="35">
        <v>184818.4</v>
      </c>
      <c r="D169" s="4">
        <f t="shared" si="38"/>
        <v>1.2094427791007143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4182.3999999999996</v>
      </c>
      <c r="O169" s="35">
        <v>2907.6</v>
      </c>
      <c r="P169" s="4">
        <f t="shared" si="39"/>
        <v>0.69519892884468248</v>
      </c>
      <c r="Q169" s="11">
        <v>20</v>
      </c>
      <c r="R169" s="35">
        <v>520</v>
      </c>
      <c r="S169" s="35">
        <v>523.79999999999995</v>
      </c>
      <c r="T169" s="4">
        <f t="shared" si="40"/>
        <v>1.0073076923076922</v>
      </c>
      <c r="U169" s="11">
        <v>45</v>
      </c>
      <c r="V169" s="35">
        <v>0</v>
      </c>
      <c r="W169" s="35">
        <v>0</v>
      </c>
      <c r="X169" s="4">
        <f t="shared" si="41"/>
        <v>1</v>
      </c>
      <c r="Y169" s="11">
        <v>5</v>
      </c>
      <c r="Z169" s="11" t="s">
        <v>385</v>
      </c>
      <c r="AA169" s="11" t="s">
        <v>385</v>
      </c>
      <c r="AB169" s="11" t="s">
        <v>385</v>
      </c>
      <c r="AC169" s="11" t="s">
        <v>385</v>
      </c>
      <c r="AD169" s="11">
        <v>205</v>
      </c>
      <c r="AE169" s="11">
        <v>210</v>
      </c>
      <c r="AF169" s="4">
        <f t="shared" si="42"/>
        <v>1.024390243902439</v>
      </c>
      <c r="AG169" s="11">
        <v>20</v>
      </c>
      <c r="AH169" s="5" t="s">
        <v>362</v>
      </c>
      <c r="AI169" s="5" t="s">
        <v>362</v>
      </c>
      <c r="AJ169" s="5" t="s">
        <v>362</v>
      </c>
      <c r="AK169" s="5" t="s">
        <v>362</v>
      </c>
      <c r="AL169" s="5" t="s">
        <v>362</v>
      </c>
      <c r="AM169" s="5" t="s">
        <v>362</v>
      </c>
      <c r="AN169" s="5" t="s">
        <v>362</v>
      </c>
      <c r="AO169" s="5" t="s">
        <v>362</v>
      </c>
      <c r="AP169" s="5" t="s">
        <v>362</v>
      </c>
      <c r="AQ169" s="5" t="s">
        <v>362</v>
      </c>
      <c r="AR169" s="5" t="s">
        <v>362</v>
      </c>
      <c r="AS169" s="5" t="s">
        <v>362</v>
      </c>
      <c r="AT169" s="44">
        <f t="shared" si="48"/>
        <v>0.96815057399795723</v>
      </c>
      <c r="AU169" s="45">
        <v>3145</v>
      </c>
      <c r="AV169" s="35">
        <f t="shared" si="49"/>
        <v>2573.1818181818185</v>
      </c>
      <c r="AW169" s="35">
        <f t="shared" si="43"/>
        <v>2491.1999999999998</v>
      </c>
      <c r="AX169" s="35">
        <f t="shared" si="44"/>
        <v>-81.981818181818653</v>
      </c>
      <c r="AY169" s="35">
        <v>314</v>
      </c>
      <c r="AZ169" s="35">
        <v>284.89999999999998</v>
      </c>
      <c r="BA169" s="35">
        <v>195.9</v>
      </c>
      <c r="BB169" s="35">
        <v>281.39999999999998</v>
      </c>
      <c r="BC169" s="35">
        <v>311.39999999999998</v>
      </c>
      <c r="BD169" s="35"/>
      <c r="BE169" s="35">
        <v>229</v>
      </c>
      <c r="BF169" s="35">
        <v>239.2</v>
      </c>
      <c r="BG169" s="35">
        <v>275.89999999999998</v>
      </c>
      <c r="BH169" s="35">
        <v>107.6</v>
      </c>
      <c r="BI169" s="35">
        <f t="shared" si="45"/>
        <v>251.9</v>
      </c>
      <c r="BJ169" s="35"/>
      <c r="BK169" s="35">
        <f t="shared" si="50"/>
        <v>251.9</v>
      </c>
      <c r="BL169" s="35">
        <v>0</v>
      </c>
      <c r="BM169" s="35">
        <f t="shared" si="46"/>
        <v>251.9</v>
      </c>
      <c r="BN169" s="35"/>
      <c r="BO169" s="35">
        <f t="shared" si="47"/>
        <v>251.9</v>
      </c>
      <c r="BP169" s="1"/>
      <c r="BQ169" s="79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10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10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10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10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10"/>
      <c r="HL169" s="9"/>
      <c r="HM169" s="9"/>
    </row>
    <row r="170" spans="1:221" s="2" customFormat="1" ht="17.149999999999999" customHeight="1">
      <c r="A170" s="14" t="s">
        <v>167</v>
      </c>
      <c r="B170" s="35">
        <v>21100</v>
      </c>
      <c r="C170" s="35">
        <v>19807.3</v>
      </c>
      <c r="D170" s="4">
        <f t="shared" si="38"/>
        <v>0.93873459715639807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2174.1</v>
      </c>
      <c r="O170" s="35">
        <v>1369.2</v>
      </c>
      <c r="P170" s="4">
        <f t="shared" si="39"/>
        <v>0.62977783910583696</v>
      </c>
      <c r="Q170" s="11">
        <v>20</v>
      </c>
      <c r="R170" s="35">
        <v>0</v>
      </c>
      <c r="S170" s="35">
        <v>0</v>
      </c>
      <c r="T170" s="4">
        <f t="shared" si="40"/>
        <v>1</v>
      </c>
      <c r="U170" s="11">
        <v>45</v>
      </c>
      <c r="V170" s="35">
        <v>0</v>
      </c>
      <c r="W170" s="35">
        <v>0</v>
      </c>
      <c r="X170" s="4">
        <f t="shared" si="41"/>
        <v>1</v>
      </c>
      <c r="Y170" s="11">
        <v>5</v>
      </c>
      <c r="Z170" s="11" t="s">
        <v>385</v>
      </c>
      <c r="AA170" s="11" t="s">
        <v>385</v>
      </c>
      <c r="AB170" s="11" t="s">
        <v>385</v>
      </c>
      <c r="AC170" s="11" t="s">
        <v>385</v>
      </c>
      <c r="AD170" s="11">
        <v>67</v>
      </c>
      <c r="AE170" s="11">
        <v>67</v>
      </c>
      <c r="AF170" s="4">
        <f t="shared" si="42"/>
        <v>1</v>
      </c>
      <c r="AG170" s="11">
        <v>20</v>
      </c>
      <c r="AH170" s="5" t="s">
        <v>362</v>
      </c>
      <c r="AI170" s="5" t="s">
        <v>362</v>
      </c>
      <c r="AJ170" s="5" t="s">
        <v>362</v>
      </c>
      <c r="AK170" s="5" t="s">
        <v>362</v>
      </c>
      <c r="AL170" s="5" t="s">
        <v>362</v>
      </c>
      <c r="AM170" s="5" t="s">
        <v>362</v>
      </c>
      <c r="AN170" s="5" t="s">
        <v>362</v>
      </c>
      <c r="AO170" s="5" t="s">
        <v>362</v>
      </c>
      <c r="AP170" s="5" t="s">
        <v>362</v>
      </c>
      <c r="AQ170" s="5" t="s">
        <v>362</v>
      </c>
      <c r="AR170" s="5" t="s">
        <v>362</v>
      </c>
      <c r="AS170" s="5" t="s">
        <v>362</v>
      </c>
      <c r="AT170" s="44">
        <f t="shared" si="48"/>
        <v>0.91982902753680718</v>
      </c>
      <c r="AU170" s="45">
        <v>2089</v>
      </c>
      <c r="AV170" s="35">
        <f t="shared" si="49"/>
        <v>1709.1818181818182</v>
      </c>
      <c r="AW170" s="35">
        <f t="shared" si="43"/>
        <v>1572.2</v>
      </c>
      <c r="AX170" s="35">
        <f t="shared" si="44"/>
        <v>-136.9818181818182</v>
      </c>
      <c r="AY170" s="35">
        <v>200.7</v>
      </c>
      <c r="AZ170" s="35">
        <v>180.4</v>
      </c>
      <c r="BA170" s="35">
        <v>195.5</v>
      </c>
      <c r="BB170" s="35">
        <v>198.9</v>
      </c>
      <c r="BC170" s="35">
        <v>200.2</v>
      </c>
      <c r="BD170" s="35"/>
      <c r="BE170" s="35">
        <v>140</v>
      </c>
      <c r="BF170" s="35">
        <v>157.6</v>
      </c>
      <c r="BG170" s="35">
        <v>163.5</v>
      </c>
      <c r="BH170" s="35"/>
      <c r="BI170" s="35">
        <f t="shared" si="45"/>
        <v>135.4</v>
      </c>
      <c r="BJ170" s="35"/>
      <c r="BK170" s="35">
        <f t="shared" si="50"/>
        <v>135.4</v>
      </c>
      <c r="BL170" s="35">
        <v>0</v>
      </c>
      <c r="BM170" s="35">
        <f t="shared" si="46"/>
        <v>135.4</v>
      </c>
      <c r="BN170" s="35"/>
      <c r="BO170" s="35">
        <f t="shared" si="47"/>
        <v>135.4</v>
      </c>
      <c r="BP170" s="1"/>
      <c r="BQ170" s="79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10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10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10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10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10"/>
      <c r="HL170" s="9"/>
      <c r="HM170" s="9"/>
    </row>
    <row r="171" spans="1:221" s="2" customFormat="1" ht="17.149999999999999" customHeight="1">
      <c r="A171" s="18" t="s">
        <v>168</v>
      </c>
      <c r="B171" s="6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35"/>
      <c r="BP171" s="1"/>
      <c r="BQ171" s="79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10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10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10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10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10"/>
      <c r="HL171" s="9"/>
      <c r="HM171" s="9"/>
    </row>
    <row r="172" spans="1:221" s="2" customFormat="1" ht="17.149999999999999" customHeight="1">
      <c r="A172" s="14" t="s">
        <v>169</v>
      </c>
      <c r="B172" s="35">
        <v>0</v>
      </c>
      <c r="C172" s="35">
        <v>0</v>
      </c>
      <c r="D172" s="4">
        <f t="shared" si="38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1426.7</v>
      </c>
      <c r="O172" s="35">
        <v>751</v>
      </c>
      <c r="P172" s="4">
        <f t="shared" si="39"/>
        <v>0.52638957033714162</v>
      </c>
      <c r="Q172" s="11">
        <v>20</v>
      </c>
      <c r="R172" s="35">
        <v>984.8</v>
      </c>
      <c r="S172" s="35">
        <v>709.5</v>
      </c>
      <c r="T172" s="4">
        <f t="shared" si="40"/>
        <v>0.72045085296506906</v>
      </c>
      <c r="U172" s="11">
        <v>35</v>
      </c>
      <c r="V172" s="35">
        <v>10.1</v>
      </c>
      <c r="W172" s="35">
        <v>23.8</v>
      </c>
      <c r="X172" s="4">
        <f t="shared" si="41"/>
        <v>1.3</v>
      </c>
      <c r="Y172" s="11">
        <v>15</v>
      </c>
      <c r="Z172" s="11" t="s">
        <v>385</v>
      </c>
      <c r="AA172" s="11" t="s">
        <v>385</v>
      </c>
      <c r="AB172" s="11" t="s">
        <v>385</v>
      </c>
      <c r="AC172" s="11" t="s">
        <v>385</v>
      </c>
      <c r="AD172" s="11">
        <v>530</v>
      </c>
      <c r="AE172" s="11">
        <v>533</v>
      </c>
      <c r="AF172" s="4">
        <f t="shared" si="42"/>
        <v>1.0056603773584907</v>
      </c>
      <c r="AG172" s="11">
        <v>20</v>
      </c>
      <c r="AH172" s="5" t="s">
        <v>362</v>
      </c>
      <c r="AI172" s="5" t="s">
        <v>362</v>
      </c>
      <c r="AJ172" s="5" t="s">
        <v>362</v>
      </c>
      <c r="AK172" s="5" t="s">
        <v>362</v>
      </c>
      <c r="AL172" s="5" t="s">
        <v>362</v>
      </c>
      <c r="AM172" s="5" t="s">
        <v>362</v>
      </c>
      <c r="AN172" s="5" t="s">
        <v>362</v>
      </c>
      <c r="AO172" s="5" t="s">
        <v>362</v>
      </c>
      <c r="AP172" s="5" t="s">
        <v>362</v>
      </c>
      <c r="AQ172" s="5" t="s">
        <v>362</v>
      </c>
      <c r="AR172" s="5" t="s">
        <v>362</v>
      </c>
      <c r="AS172" s="5" t="s">
        <v>362</v>
      </c>
      <c r="AT172" s="44">
        <f t="shared" si="48"/>
        <v>0.8372975423076674</v>
      </c>
      <c r="AU172" s="45">
        <v>1189</v>
      </c>
      <c r="AV172" s="35">
        <f t="shared" si="49"/>
        <v>972.81818181818187</v>
      </c>
      <c r="AW172" s="35">
        <f t="shared" si="43"/>
        <v>814.5</v>
      </c>
      <c r="AX172" s="35">
        <f t="shared" si="44"/>
        <v>-158.31818181818187</v>
      </c>
      <c r="AY172" s="35">
        <v>114.9</v>
      </c>
      <c r="AZ172" s="35">
        <v>65.900000000000006</v>
      </c>
      <c r="BA172" s="35">
        <v>61.2</v>
      </c>
      <c r="BB172" s="35">
        <v>27</v>
      </c>
      <c r="BC172" s="35">
        <v>50.900000000000006</v>
      </c>
      <c r="BD172" s="35"/>
      <c r="BE172" s="35">
        <v>37.700000000000003</v>
      </c>
      <c r="BF172" s="35">
        <v>75.400000000000006</v>
      </c>
      <c r="BG172" s="35">
        <v>73</v>
      </c>
      <c r="BH172" s="35">
        <v>196.2</v>
      </c>
      <c r="BI172" s="35">
        <f t="shared" si="45"/>
        <v>112.3</v>
      </c>
      <c r="BJ172" s="35"/>
      <c r="BK172" s="35">
        <f t="shared" si="50"/>
        <v>112.3</v>
      </c>
      <c r="BL172" s="35">
        <v>0</v>
      </c>
      <c r="BM172" s="35">
        <f t="shared" si="46"/>
        <v>112.3</v>
      </c>
      <c r="BN172" s="35"/>
      <c r="BO172" s="35">
        <f t="shared" si="47"/>
        <v>112.3</v>
      </c>
      <c r="BP172" s="1"/>
      <c r="BQ172" s="79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10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10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10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10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10"/>
      <c r="HL172" s="9"/>
      <c r="HM172" s="9"/>
    </row>
    <row r="173" spans="1:221" s="2" customFormat="1" ht="17.149999999999999" customHeight="1">
      <c r="A173" s="14" t="s">
        <v>170</v>
      </c>
      <c r="B173" s="35">
        <v>205780</v>
      </c>
      <c r="C173" s="35">
        <v>208543.6</v>
      </c>
      <c r="D173" s="4">
        <f t="shared" si="38"/>
        <v>1.0134298765672076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9654</v>
      </c>
      <c r="O173" s="35">
        <v>6781.1</v>
      </c>
      <c r="P173" s="4">
        <f t="shared" si="39"/>
        <v>0.70241350735446451</v>
      </c>
      <c r="Q173" s="11">
        <v>20</v>
      </c>
      <c r="R173" s="35">
        <v>662.7</v>
      </c>
      <c r="S173" s="35">
        <v>890.8</v>
      </c>
      <c r="T173" s="4">
        <f t="shared" si="40"/>
        <v>1.2144197977968914</v>
      </c>
      <c r="U173" s="11">
        <v>25</v>
      </c>
      <c r="V173" s="35">
        <v>15.6</v>
      </c>
      <c r="W173" s="35">
        <v>15.7</v>
      </c>
      <c r="X173" s="4">
        <f t="shared" si="41"/>
        <v>1.0064102564102564</v>
      </c>
      <c r="Y173" s="11">
        <v>25</v>
      </c>
      <c r="Z173" s="11" t="s">
        <v>385</v>
      </c>
      <c r="AA173" s="11" t="s">
        <v>385</v>
      </c>
      <c r="AB173" s="11" t="s">
        <v>385</v>
      </c>
      <c r="AC173" s="11" t="s">
        <v>385</v>
      </c>
      <c r="AD173" s="11">
        <v>384</v>
      </c>
      <c r="AE173" s="11">
        <v>359</v>
      </c>
      <c r="AF173" s="4">
        <f t="shared" si="42"/>
        <v>0.93489583333333337</v>
      </c>
      <c r="AG173" s="11">
        <v>20</v>
      </c>
      <c r="AH173" s="5" t="s">
        <v>362</v>
      </c>
      <c r="AI173" s="5" t="s">
        <v>362</v>
      </c>
      <c r="AJ173" s="5" t="s">
        <v>362</v>
      </c>
      <c r="AK173" s="5" t="s">
        <v>362</v>
      </c>
      <c r="AL173" s="5" t="s">
        <v>362</v>
      </c>
      <c r="AM173" s="5" t="s">
        <v>362</v>
      </c>
      <c r="AN173" s="5" t="s">
        <v>362</v>
      </c>
      <c r="AO173" s="5" t="s">
        <v>362</v>
      </c>
      <c r="AP173" s="5" t="s">
        <v>362</v>
      </c>
      <c r="AQ173" s="5" t="s">
        <v>362</v>
      </c>
      <c r="AR173" s="5" t="s">
        <v>362</v>
      </c>
      <c r="AS173" s="5" t="s">
        <v>362</v>
      </c>
      <c r="AT173" s="44">
        <f t="shared" si="48"/>
        <v>0.98401236934606728</v>
      </c>
      <c r="AU173" s="45">
        <v>2139</v>
      </c>
      <c r="AV173" s="35">
        <f t="shared" si="49"/>
        <v>1750.0909090909092</v>
      </c>
      <c r="AW173" s="35">
        <f t="shared" si="43"/>
        <v>1722.1</v>
      </c>
      <c r="AX173" s="35">
        <f t="shared" si="44"/>
        <v>-27.990909090909327</v>
      </c>
      <c r="AY173" s="35">
        <v>216.7</v>
      </c>
      <c r="AZ173" s="35">
        <v>210.3</v>
      </c>
      <c r="BA173" s="35">
        <v>117.3</v>
      </c>
      <c r="BB173" s="35">
        <v>215.2</v>
      </c>
      <c r="BC173" s="35">
        <v>195.2</v>
      </c>
      <c r="BD173" s="35"/>
      <c r="BE173" s="35">
        <v>223</v>
      </c>
      <c r="BF173" s="35">
        <v>211.29999999999998</v>
      </c>
      <c r="BG173" s="35">
        <v>142.6</v>
      </c>
      <c r="BH173" s="35">
        <v>21.2</v>
      </c>
      <c r="BI173" s="35">
        <f t="shared" si="45"/>
        <v>169.3</v>
      </c>
      <c r="BJ173" s="35"/>
      <c r="BK173" s="35">
        <f t="shared" si="50"/>
        <v>169.3</v>
      </c>
      <c r="BL173" s="35">
        <v>0</v>
      </c>
      <c r="BM173" s="35">
        <f t="shared" si="46"/>
        <v>169.3</v>
      </c>
      <c r="BN173" s="35"/>
      <c r="BO173" s="35">
        <f t="shared" si="47"/>
        <v>169.3</v>
      </c>
      <c r="BP173" s="1"/>
      <c r="BQ173" s="79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10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10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10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10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10"/>
      <c r="HL173" s="9"/>
      <c r="HM173" s="9"/>
    </row>
    <row r="174" spans="1:221" s="2" customFormat="1" ht="17.149999999999999" customHeight="1">
      <c r="A174" s="14" t="s">
        <v>171</v>
      </c>
      <c r="B174" s="35">
        <v>0</v>
      </c>
      <c r="C174" s="35">
        <v>0</v>
      </c>
      <c r="D174" s="4">
        <f t="shared" si="38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998.5</v>
      </c>
      <c r="O174" s="35">
        <v>405.9</v>
      </c>
      <c r="P174" s="4">
        <f t="shared" si="39"/>
        <v>0.40650976464697042</v>
      </c>
      <c r="Q174" s="11">
        <v>20</v>
      </c>
      <c r="R174" s="35">
        <v>1.3</v>
      </c>
      <c r="S174" s="35">
        <v>0</v>
      </c>
      <c r="T174" s="4">
        <f t="shared" si="40"/>
        <v>0</v>
      </c>
      <c r="U174" s="11">
        <v>20</v>
      </c>
      <c r="V174" s="35">
        <v>2.2999999999999998</v>
      </c>
      <c r="W174" s="35">
        <v>3</v>
      </c>
      <c r="X174" s="4">
        <f t="shared" si="41"/>
        <v>1.2104347826086956</v>
      </c>
      <c r="Y174" s="11">
        <v>30</v>
      </c>
      <c r="Z174" s="11" t="s">
        <v>385</v>
      </c>
      <c r="AA174" s="11" t="s">
        <v>385</v>
      </c>
      <c r="AB174" s="11" t="s">
        <v>385</v>
      </c>
      <c r="AC174" s="11" t="s">
        <v>385</v>
      </c>
      <c r="AD174" s="11">
        <v>115</v>
      </c>
      <c r="AE174" s="11">
        <v>111</v>
      </c>
      <c r="AF174" s="4">
        <f t="shared" si="42"/>
        <v>0.9652173913043478</v>
      </c>
      <c r="AG174" s="11">
        <v>20</v>
      </c>
      <c r="AH174" s="5" t="s">
        <v>362</v>
      </c>
      <c r="AI174" s="5" t="s">
        <v>362</v>
      </c>
      <c r="AJ174" s="5" t="s">
        <v>362</v>
      </c>
      <c r="AK174" s="5" t="s">
        <v>362</v>
      </c>
      <c r="AL174" s="5" t="s">
        <v>362</v>
      </c>
      <c r="AM174" s="5" t="s">
        <v>362</v>
      </c>
      <c r="AN174" s="5" t="s">
        <v>362</v>
      </c>
      <c r="AO174" s="5" t="s">
        <v>362</v>
      </c>
      <c r="AP174" s="5" t="s">
        <v>362</v>
      </c>
      <c r="AQ174" s="5" t="s">
        <v>362</v>
      </c>
      <c r="AR174" s="5" t="s">
        <v>362</v>
      </c>
      <c r="AS174" s="5" t="s">
        <v>362</v>
      </c>
      <c r="AT174" s="44">
        <f t="shared" si="48"/>
        <v>0.70830651774763587</v>
      </c>
      <c r="AU174" s="45">
        <v>1083</v>
      </c>
      <c r="AV174" s="35">
        <f t="shared" si="49"/>
        <v>886.09090909090912</v>
      </c>
      <c r="AW174" s="35">
        <f t="shared" si="43"/>
        <v>627.6</v>
      </c>
      <c r="AX174" s="35">
        <f t="shared" si="44"/>
        <v>-258.4909090909091</v>
      </c>
      <c r="AY174" s="35">
        <v>116.6</v>
      </c>
      <c r="AZ174" s="35">
        <v>83.7</v>
      </c>
      <c r="BA174" s="35">
        <v>18.899999999999999</v>
      </c>
      <c r="BB174" s="35">
        <v>27.299999999999997</v>
      </c>
      <c r="BC174" s="35">
        <v>40.899999999999991</v>
      </c>
      <c r="BD174" s="35"/>
      <c r="BE174" s="35">
        <v>0</v>
      </c>
      <c r="BF174" s="35">
        <v>12.6</v>
      </c>
      <c r="BG174" s="35">
        <v>64</v>
      </c>
      <c r="BH174" s="35">
        <v>136.60000000000002</v>
      </c>
      <c r="BI174" s="35">
        <f t="shared" si="45"/>
        <v>127</v>
      </c>
      <c r="BJ174" s="35"/>
      <c r="BK174" s="35">
        <f t="shared" si="50"/>
        <v>127</v>
      </c>
      <c r="BL174" s="35">
        <v>0</v>
      </c>
      <c r="BM174" s="35">
        <f t="shared" si="46"/>
        <v>127</v>
      </c>
      <c r="BN174" s="35"/>
      <c r="BO174" s="35">
        <f t="shared" si="47"/>
        <v>127</v>
      </c>
      <c r="BP174" s="1"/>
      <c r="BQ174" s="79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10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10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10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10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10"/>
      <c r="HL174" s="9"/>
      <c r="HM174" s="9"/>
    </row>
    <row r="175" spans="1:221" s="2" customFormat="1" ht="17.149999999999999" customHeight="1">
      <c r="A175" s="14" t="s">
        <v>172</v>
      </c>
      <c r="B175" s="35">
        <v>0</v>
      </c>
      <c r="C175" s="35">
        <v>0</v>
      </c>
      <c r="D175" s="4">
        <f t="shared" ref="D175:D237" si="51">IF(E175=0,0,IF(B175=0,1,IF(C175&lt;0,0,IF(C175/B175&gt;1.2,IF((C175/B175-1.2)*0.1+1.2&gt;1.3,1.3,(C175/B175-1.2)*0.1+1.2),C175/B175))))</f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936.9</v>
      </c>
      <c r="O175" s="35">
        <v>564</v>
      </c>
      <c r="P175" s="4">
        <f t="shared" ref="P175:P237" si="52">IF(Q175=0,0,IF(N175=0,1,IF(O175&lt;0,0,IF(O175/N175&gt;1.2,IF((O175/N175-1.2)*0.1+1.2&gt;1.3,1.3,(O175/N175-1.2)*0.1+1.2),O175/N175))))</f>
        <v>0.60198527057316686</v>
      </c>
      <c r="Q175" s="11">
        <v>20</v>
      </c>
      <c r="R175" s="35">
        <v>353.5</v>
      </c>
      <c r="S175" s="35">
        <v>264.7</v>
      </c>
      <c r="T175" s="4">
        <f t="shared" ref="T175:T237" si="53">IF(U175=0,0,IF(R175=0,1,IF(S175&lt;0,0,IF(S175/R175&gt;1.2,IF((S175/R175-1.2)*0.1+1.2&gt;1.3,1.3,(S175/R175-1.2)*0.1+1.2),S175/R175))))</f>
        <v>0.74879773691654872</v>
      </c>
      <c r="U175" s="11">
        <v>35</v>
      </c>
      <c r="V175" s="35">
        <v>3.6</v>
      </c>
      <c r="W175" s="35">
        <v>10.199999999999999</v>
      </c>
      <c r="X175" s="4">
        <f t="shared" ref="X175:X237" si="54">IF(Y175=0,0,IF(V175=0,1,IF(W175&lt;0,0,IF(W175/V175&gt;1.2,IF((W175/V175-1.2)*0.1+1.2&gt;1.3,1.3,(W175/V175-1.2)*0.1+1.2),W175/V175))))</f>
        <v>1.3</v>
      </c>
      <c r="Y175" s="11">
        <v>15</v>
      </c>
      <c r="Z175" s="11" t="s">
        <v>385</v>
      </c>
      <c r="AA175" s="11" t="s">
        <v>385</v>
      </c>
      <c r="AB175" s="11" t="s">
        <v>385</v>
      </c>
      <c r="AC175" s="11" t="s">
        <v>385</v>
      </c>
      <c r="AD175" s="11">
        <v>178</v>
      </c>
      <c r="AE175" s="11">
        <v>196</v>
      </c>
      <c r="AF175" s="4">
        <f t="shared" ref="AF175:AF237" si="55">IF(AG175=0,0,IF(AD175=0,1,IF(AE175&lt;0,0,IF(AE175/AD175&gt;1.2,IF((AE175/AD175-1.2)*0.1+1.2&gt;1.3,1.3,(AE175/AD175-1.2)*0.1+1.2),AE175/AD175))))</f>
        <v>1.101123595505618</v>
      </c>
      <c r="AG175" s="11">
        <v>20</v>
      </c>
      <c r="AH175" s="5" t="s">
        <v>362</v>
      </c>
      <c r="AI175" s="5" t="s">
        <v>362</v>
      </c>
      <c r="AJ175" s="5" t="s">
        <v>362</v>
      </c>
      <c r="AK175" s="5" t="s">
        <v>362</v>
      </c>
      <c r="AL175" s="5" t="s">
        <v>362</v>
      </c>
      <c r="AM175" s="5" t="s">
        <v>362</v>
      </c>
      <c r="AN175" s="5" t="s">
        <v>362</v>
      </c>
      <c r="AO175" s="5" t="s">
        <v>362</v>
      </c>
      <c r="AP175" s="5" t="s">
        <v>362</v>
      </c>
      <c r="AQ175" s="5" t="s">
        <v>362</v>
      </c>
      <c r="AR175" s="5" t="s">
        <v>362</v>
      </c>
      <c r="AS175" s="5" t="s">
        <v>362</v>
      </c>
      <c r="AT175" s="44">
        <f t="shared" si="48"/>
        <v>0.88633442348505442</v>
      </c>
      <c r="AU175" s="45">
        <v>587</v>
      </c>
      <c r="AV175" s="35">
        <f t="shared" si="49"/>
        <v>480.27272727272731</v>
      </c>
      <c r="AW175" s="35">
        <f t="shared" ref="AW175:AW237" si="56">ROUND(AT175*AV175,1)</f>
        <v>425.7</v>
      </c>
      <c r="AX175" s="35">
        <f t="shared" ref="AX175:AX237" si="57">AW175-AV175</f>
        <v>-54.57272727272732</v>
      </c>
      <c r="AY175" s="35">
        <v>37.4</v>
      </c>
      <c r="AZ175" s="35">
        <v>45.8</v>
      </c>
      <c r="BA175" s="35">
        <v>15.3</v>
      </c>
      <c r="BB175" s="35">
        <v>36.700000000000003</v>
      </c>
      <c r="BC175" s="35">
        <v>55.7</v>
      </c>
      <c r="BD175" s="35"/>
      <c r="BE175" s="35">
        <v>69.7</v>
      </c>
      <c r="BF175" s="35">
        <v>25.7</v>
      </c>
      <c r="BG175" s="35">
        <v>44.9</v>
      </c>
      <c r="BH175" s="35">
        <v>39.1</v>
      </c>
      <c r="BI175" s="35">
        <f t="shared" ref="BI175:BI237" si="58">ROUND(AW175-SUM(AY175:BH175),1)</f>
        <v>55.4</v>
      </c>
      <c r="BJ175" s="35"/>
      <c r="BK175" s="35">
        <f t="shared" si="50"/>
        <v>55.4</v>
      </c>
      <c r="BL175" s="35">
        <v>0</v>
      </c>
      <c r="BM175" s="35">
        <f t="shared" ref="BM175:BM237" si="59">BK175+BL175</f>
        <v>55.4</v>
      </c>
      <c r="BN175" s="35"/>
      <c r="BO175" s="35">
        <f t="shared" ref="BO175:BO237" si="60">IF((BM175-BN175)&gt;0,ROUND(BM175-BN175,1),0)</f>
        <v>55.4</v>
      </c>
      <c r="BP175" s="1"/>
      <c r="BQ175" s="79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10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10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10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10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10"/>
      <c r="HL175" s="9"/>
      <c r="HM175" s="9"/>
    </row>
    <row r="176" spans="1:221" s="2" customFormat="1" ht="17.149999999999999" customHeight="1">
      <c r="A176" s="14" t="s">
        <v>173</v>
      </c>
      <c r="B176" s="35">
        <v>0</v>
      </c>
      <c r="C176" s="35">
        <v>0</v>
      </c>
      <c r="D176" s="4">
        <f t="shared" si="51"/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1907.8</v>
      </c>
      <c r="O176" s="35">
        <v>906.9</v>
      </c>
      <c r="P176" s="4">
        <f t="shared" si="52"/>
        <v>0.47536429395114793</v>
      </c>
      <c r="Q176" s="11">
        <v>20</v>
      </c>
      <c r="R176" s="35">
        <v>0.5</v>
      </c>
      <c r="S176" s="35">
        <v>0.1</v>
      </c>
      <c r="T176" s="4">
        <f t="shared" si="53"/>
        <v>0.2</v>
      </c>
      <c r="U176" s="11">
        <v>20</v>
      </c>
      <c r="V176" s="35">
        <v>2.8</v>
      </c>
      <c r="W176" s="35">
        <v>4.2</v>
      </c>
      <c r="X176" s="4">
        <f t="shared" si="54"/>
        <v>1.23</v>
      </c>
      <c r="Y176" s="11">
        <v>30</v>
      </c>
      <c r="Z176" s="11" t="s">
        <v>385</v>
      </c>
      <c r="AA176" s="11" t="s">
        <v>385</v>
      </c>
      <c r="AB176" s="11" t="s">
        <v>385</v>
      </c>
      <c r="AC176" s="11" t="s">
        <v>385</v>
      </c>
      <c r="AD176" s="11">
        <v>70</v>
      </c>
      <c r="AE176" s="11">
        <v>69</v>
      </c>
      <c r="AF176" s="4">
        <f t="shared" si="55"/>
        <v>0.98571428571428577</v>
      </c>
      <c r="AG176" s="11">
        <v>20</v>
      </c>
      <c r="AH176" s="5" t="s">
        <v>362</v>
      </c>
      <c r="AI176" s="5" t="s">
        <v>362</v>
      </c>
      <c r="AJ176" s="5" t="s">
        <v>362</v>
      </c>
      <c r="AK176" s="5" t="s">
        <v>362</v>
      </c>
      <c r="AL176" s="5" t="s">
        <v>362</v>
      </c>
      <c r="AM176" s="5" t="s">
        <v>362</v>
      </c>
      <c r="AN176" s="5" t="s">
        <v>362</v>
      </c>
      <c r="AO176" s="5" t="s">
        <v>362</v>
      </c>
      <c r="AP176" s="5" t="s">
        <v>362</v>
      </c>
      <c r="AQ176" s="5" t="s">
        <v>362</v>
      </c>
      <c r="AR176" s="5" t="s">
        <v>362</v>
      </c>
      <c r="AS176" s="5" t="s">
        <v>362</v>
      </c>
      <c r="AT176" s="44">
        <f t="shared" ref="AT176:AT239" si="61">(D176*E176+P176*Q176+T176*U176+X176*Y176+AF176*AG176)/(E176+Q176+U176+Y176+AG176)</f>
        <v>0.77912857325898521</v>
      </c>
      <c r="AU176" s="45">
        <v>687</v>
      </c>
      <c r="AV176" s="35">
        <f t="shared" ref="AV176:AV239" si="62">AU176/11*9</f>
        <v>562.09090909090912</v>
      </c>
      <c r="AW176" s="35">
        <f t="shared" si="56"/>
        <v>437.9</v>
      </c>
      <c r="AX176" s="35">
        <f t="shared" si="57"/>
        <v>-124.19090909090914</v>
      </c>
      <c r="AY176" s="35">
        <v>62.4</v>
      </c>
      <c r="AZ176" s="35">
        <v>26.8</v>
      </c>
      <c r="BA176" s="35">
        <v>58.6</v>
      </c>
      <c r="BB176" s="35">
        <v>49.5</v>
      </c>
      <c r="BC176" s="35">
        <v>61.7</v>
      </c>
      <c r="BD176" s="35"/>
      <c r="BE176" s="35">
        <v>23.4</v>
      </c>
      <c r="BF176" s="35">
        <v>40.700000000000003</v>
      </c>
      <c r="BG176" s="35">
        <v>25.6</v>
      </c>
      <c r="BH176" s="35">
        <v>30.4</v>
      </c>
      <c r="BI176" s="35">
        <f t="shared" si="58"/>
        <v>58.8</v>
      </c>
      <c r="BJ176" s="35"/>
      <c r="BK176" s="35">
        <f t="shared" ref="BK176:BK239" si="63">IF(OR(BI176&lt;0,BJ176="+"),0,BI176)</f>
        <v>58.8</v>
      </c>
      <c r="BL176" s="35">
        <v>0</v>
      </c>
      <c r="BM176" s="35">
        <f t="shared" si="59"/>
        <v>58.8</v>
      </c>
      <c r="BN176" s="35"/>
      <c r="BO176" s="35">
        <f t="shared" si="60"/>
        <v>58.8</v>
      </c>
      <c r="BP176" s="1"/>
      <c r="BQ176" s="79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10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10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10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10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10"/>
      <c r="HL176" s="9"/>
      <c r="HM176" s="9"/>
    </row>
    <row r="177" spans="1:221" s="2" customFormat="1" ht="17.149999999999999" customHeight="1">
      <c r="A177" s="14" t="s">
        <v>174</v>
      </c>
      <c r="B177" s="35">
        <v>0</v>
      </c>
      <c r="C177" s="35">
        <v>0</v>
      </c>
      <c r="D177" s="4">
        <f t="shared" si="51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2500.6999999999998</v>
      </c>
      <c r="O177" s="35">
        <v>913.7</v>
      </c>
      <c r="P177" s="4">
        <f t="shared" si="52"/>
        <v>0.36537769424561128</v>
      </c>
      <c r="Q177" s="11">
        <v>20</v>
      </c>
      <c r="R177" s="35">
        <v>442.8</v>
      </c>
      <c r="S177" s="35">
        <v>540.29999999999995</v>
      </c>
      <c r="T177" s="4">
        <f t="shared" si="53"/>
        <v>1.2020189701897019</v>
      </c>
      <c r="U177" s="11">
        <v>20</v>
      </c>
      <c r="V177" s="35">
        <v>54.9</v>
      </c>
      <c r="W177" s="35">
        <v>32.9</v>
      </c>
      <c r="X177" s="4">
        <f t="shared" si="54"/>
        <v>0.59927140255009104</v>
      </c>
      <c r="Y177" s="11">
        <v>30</v>
      </c>
      <c r="Z177" s="11" t="s">
        <v>385</v>
      </c>
      <c r="AA177" s="11" t="s">
        <v>385</v>
      </c>
      <c r="AB177" s="11" t="s">
        <v>385</v>
      </c>
      <c r="AC177" s="11" t="s">
        <v>385</v>
      </c>
      <c r="AD177" s="11">
        <v>354</v>
      </c>
      <c r="AE177" s="11">
        <v>273</v>
      </c>
      <c r="AF177" s="4">
        <f t="shared" si="55"/>
        <v>0.77118644067796616</v>
      </c>
      <c r="AG177" s="11">
        <v>20</v>
      </c>
      <c r="AH177" s="5" t="s">
        <v>362</v>
      </c>
      <c r="AI177" s="5" t="s">
        <v>362</v>
      </c>
      <c r="AJ177" s="5" t="s">
        <v>362</v>
      </c>
      <c r="AK177" s="5" t="s">
        <v>362</v>
      </c>
      <c r="AL177" s="5" t="s">
        <v>362</v>
      </c>
      <c r="AM177" s="5" t="s">
        <v>362</v>
      </c>
      <c r="AN177" s="5" t="s">
        <v>362</v>
      </c>
      <c r="AO177" s="5" t="s">
        <v>362</v>
      </c>
      <c r="AP177" s="5" t="s">
        <v>362</v>
      </c>
      <c r="AQ177" s="5" t="s">
        <v>362</v>
      </c>
      <c r="AR177" s="5" t="s">
        <v>362</v>
      </c>
      <c r="AS177" s="5" t="s">
        <v>362</v>
      </c>
      <c r="AT177" s="44">
        <f t="shared" si="61"/>
        <v>0.71944226865298133</v>
      </c>
      <c r="AU177" s="45">
        <v>1394</v>
      </c>
      <c r="AV177" s="35">
        <f t="shared" si="62"/>
        <v>1140.5454545454545</v>
      </c>
      <c r="AW177" s="35">
        <f t="shared" si="56"/>
        <v>820.6</v>
      </c>
      <c r="AX177" s="35">
        <f t="shared" si="57"/>
        <v>-319.94545454545448</v>
      </c>
      <c r="AY177" s="35">
        <v>83.4</v>
      </c>
      <c r="AZ177" s="35">
        <v>89.1</v>
      </c>
      <c r="BA177" s="35">
        <v>127.6</v>
      </c>
      <c r="BB177" s="35">
        <v>110.39999999999999</v>
      </c>
      <c r="BC177" s="35">
        <v>118.6</v>
      </c>
      <c r="BD177" s="35"/>
      <c r="BE177" s="35">
        <v>87.8</v>
      </c>
      <c r="BF177" s="35">
        <v>74.600000000000009</v>
      </c>
      <c r="BG177" s="35">
        <v>72.7</v>
      </c>
      <c r="BH177" s="35"/>
      <c r="BI177" s="35">
        <f t="shared" si="58"/>
        <v>56.4</v>
      </c>
      <c r="BJ177" s="35"/>
      <c r="BK177" s="35">
        <f t="shared" si="63"/>
        <v>56.4</v>
      </c>
      <c r="BL177" s="35">
        <v>0</v>
      </c>
      <c r="BM177" s="35">
        <f t="shared" si="59"/>
        <v>56.4</v>
      </c>
      <c r="BN177" s="35"/>
      <c r="BO177" s="35">
        <f t="shared" si="60"/>
        <v>56.4</v>
      </c>
      <c r="BP177" s="1"/>
      <c r="BQ177" s="79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10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10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10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10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10"/>
      <c r="HL177" s="9"/>
      <c r="HM177" s="9"/>
    </row>
    <row r="178" spans="1:221" s="2" customFormat="1" ht="17.149999999999999" customHeight="1">
      <c r="A178" s="18" t="s">
        <v>175</v>
      </c>
      <c r="B178" s="6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35"/>
      <c r="BP178" s="1"/>
      <c r="BQ178" s="79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10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10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10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10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10"/>
      <c r="HL178" s="9"/>
      <c r="HM178" s="9"/>
    </row>
    <row r="179" spans="1:221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51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581.1</v>
      </c>
      <c r="O179" s="35">
        <v>114.1</v>
      </c>
      <c r="P179" s="4">
        <f t="shared" si="52"/>
        <v>0.19635174668731714</v>
      </c>
      <c r="Q179" s="11">
        <v>20</v>
      </c>
      <c r="R179" s="35">
        <v>170</v>
      </c>
      <c r="S179" s="35">
        <v>244.8</v>
      </c>
      <c r="T179" s="4">
        <f t="shared" si="53"/>
        <v>1.224</v>
      </c>
      <c r="U179" s="11">
        <v>25</v>
      </c>
      <c r="V179" s="35">
        <v>6</v>
      </c>
      <c r="W179" s="35">
        <v>6.5</v>
      </c>
      <c r="X179" s="4">
        <f t="shared" si="54"/>
        <v>1.0833333333333333</v>
      </c>
      <c r="Y179" s="11">
        <v>25</v>
      </c>
      <c r="Z179" s="11" t="s">
        <v>385</v>
      </c>
      <c r="AA179" s="11" t="s">
        <v>385</v>
      </c>
      <c r="AB179" s="11" t="s">
        <v>385</v>
      </c>
      <c r="AC179" s="11" t="s">
        <v>385</v>
      </c>
      <c r="AD179" s="11">
        <v>145</v>
      </c>
      <c r="AE179" s="11">
        <v>157</v>
      </c>
      <c r="AF179" s="4">
        <f t="shared" si="55"/>
        <v>1.0827586206896551</v>
      </c>
      <c r="AG179" s="11">
        <v>20</v>
      </c>
      <c r="AH179" s="5" t="s">
        <v>362</v>
      </c>
      <c r="AI179" s="5" t="s">
        <v>362</v>
      </c>
      <c r="AJ179" s="5" t="s">
        <v>362</v>
      </c>
      <c r="AK179" s="5" t="s">
        <v>362</v>
      </c>
      <c r="AL179" s="5" t="s">
        <v>362</v>
      </c>
      <c r="AM179" s="5" t="s">
        <v>362</v>
      </c>
      <c r="AN179" s="5" t="s">
        <v>362</v>
      </c>
      <c r="AO179" s="5" t="s">
        <v>362</v>
      </c>
      <c r="AP179" s="5" t="s">
        <v>362</v>
      </c>
      <c r="AQ179" s="5" t="s">
        <v>362</v>
      </c>
      <c r="AR179" s="5" t="s">
        <v>362</v>
      </c>
      <c r="AS179" s="5" t="s">
        <v>362</v>
      </c>
      <c r="AT179" s="44">
        <f t="shared" si="61"/>
        <v>0.92517267423191984</v>
      </c>
      <c r="AU179" s="45">
        <v>1045</v>
      </c>
      <c r="AV179" s="35">
        <f t="shared" si="62"/>
        <v>855</v>
      </c>
      <c r="AW179" s="35">
        <f t="shared" si="56"/>
        <v>791</v>
      </c>
      <c r="AX179" s="35">
        <f t="shared" si="57"/>
        <v>-64</v>
      </c>
      <c r="AY179" s="35">
        <v>100.6</v>
      </c>
      <c r="AZ179" s="35">
        <v>86</v>
      </c>
      <c r="BA179" s="35">
        <v>84</v>
      </c>
      <c r="BB179" s="35">
        <v>99.5</v>
      </c>
      <c r="BC179" s="35">
        <v>111.1</v>
      </c>
      <c r="BD179" s="35"/>
      <c r="BE179" s="35">
        <v>99.6</v>
      </c>
      <c r="BF179" s="35">
        <v>82</v>
      </c>
      <c r="BG179" s="35">
        <v>83.8</v>
      </c>
      <c r="BH179" s="35">
        <v>14</v>
      </c>
      <c r="BI179" s="35">
        <f t="shared" si="58"/>
        <v>30.4</v>
      </c>
      <c r="BJ179" s="35"/>
      <c r="BK179" s="35">
        <f t="shared" si="63"/>
        <v>30.4</v>
      </c>
      <c r="BL179" s="35">
        <v>0</v>
      </c>
      <c r="BM179" s="35">
        <f t="shared" si="59"/>
        <v>30.4</v>
      </c>
      <c r="BN179" s="35"/>
      <c r="BO179" s="35">
        <f t="shared" si="60"/>
        <v>30.4</v>
      </c>
      <c r="BP179" s="1"/>
      <c r="BQ179" s="79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10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10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10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10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10"/>
      <c r="HL179" s="9"/>
      <c r="HM179" s="9"/>
    </row>
    <row r="180" spans="1:221" s="2" customFormat="1" ht="17.149999999999999" customHeight="1">
      <c r="A180" s="14" t="s">
        <v>177</v>
      </c>
      <c r="B180" s="35">
        <v>0</v>
      </c>
      <c r="C180" s="35">
        <v>0</v>
      </c>
      <c r="D180" s="4">
        <f t="shared" si="51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1850.8</v>
      </c>
      <c r="O180" s="35">
        <v>834.6</v>
      </c>
      <c r="P180" s="4">
        <f t="shared" si="52"/>
        <v>0.45094013399610983</v>
      </c>
      <c r="Q180" s="11">
        <v>20</v>
      </c>
      <c r="R180" s="35">
        <v>93</v>
      </c>
      <c r="S180" s="35">
        <v>98.2</v>
      </c>
      <c r="T180" s="4">
        <f t="shared" si="53"/>
        <v>1.0559139784946237</v>
      </c>
      <c r="U180" s="11">
        <v>20</v>
      </c>
      <c r="V180" s="35">
        <v>8</v>
      </c>
      <c r="W180" s="35">
        <v>8.8000000000000007</v>
      </c>
      <c r="X180" s="4">
        <f t="shared" si="54"/>
        <v>1.1000000000000001</v>
      </c>
      <c r="Y180" s="11">
        <v>30</v>
      </c>
      <c r="Z180" s="11" t="s">
        <v>385</v>
      </c>
      <c r="AA180" s="11" t="s">
        <v>385</v>
      </c>
      <c r="AB180" s="11" t="s">
        <v>385</v>
      </c>
      <c r="AC180" s="11" t="s">
        <v>385</v>
      </c>
      <c r="AD180" s="11">
        <v>105</v>
      </c>
      <c r="AE180" s="11">
        <v>127</v>
      </c>
      <c r="AF180" s="4">
        <f t="shared" si="55"/>
        <v>1.200952380952381</v>
      </c>
      <c r="AG180" s="11">
        <v>20</v>
      </c>
      <c r="AH180" s="5" t="s">
        <v>362</v>
      </c>
      <c r="AI180" s="5" t="s">
        <v>362</v>
      </c>
      <c r="AJ180" s="5" t="s">
        <v>362</v>
      </c>
      <c r="AK180" s="5" t="s">
        <v>362</v>
      </c>
      <c r="AL180" s="5" t="s">
        <v>362</v>
      </c>
      <c r="AM180" s="5" t="s">
        <v>362</v>
      </c>
      <c r="AN180" s="5" t="s">
        <v>362</v>
      </c>
      <c r="AO180" s="5" t="s">
        <v>362</v>
      </c>
      <c r="AP180" s="5" t="s">
        <v>362</v>
      </c>
      <c r="AQ180" s="5" t="s">
        <v>362</v>
      </c>
      <c r="AR180" s="5" t="s">
        <v>362</v>
      </c>
      <c r="AS180" s="5" t="s">
        <v>362</v>
      </c>
      <c r="AT180" s="44">
        <f t="shared" si="61"/>
        <v>0.96840144298735864</v>
      </c>
      <c r="AU180" s="45">
        <v>900</v>
      </c>
      <c r="AV180" s="35">
        <f t="shared" si="62"/>
        <v>736.36363636363626</v>
      </c>
      <c r="AW180" s="35">
        <f t="shared" si="56"/>
        <v>713.1</v>
      </c>
      <c r="AX180" s="35">
        <f t="shared" si="57"/>
        <v>-23.263636363636238</v>
      </c>
      <c r="AY180" s="35">
        <v>65.8</v>
      </c>
      <c r="AZ180" s="35">
        <v>72.099999999999994</v>
      </c>
      <c r="BA180" s="35">
        <v>88.2</v>
      </c>
      <c r="BB180" s="35">
        <v>95.8</v>
      </c>
      <c r="BC180" s="35">
        <v>90.5</v>
      </c>
      <c r="BD180" s="35"/>
      <c r="BE180" s="35">
        <v>84.3</v>
      </c>
      <c r="BF180" s="35">
        <v>71.099999999999994</v>
      </c>
      <c r="BG180" s="35">
        <v>73</v>
      </c>
      <c r="BH180" s="35"/>
      <c r="BI180" s="35">
        <f t="shared" si="58"/>
        <v>72.3</v>
      </c>
      <c r="BJ180" s="35"/>
      <c r="BK180" s="35">
        <f t="shared" si="63"/>
        <v>72.3</v>
      </c>
      <c r="BL180" s="35">
        <v>0</v>
      </c>
      <c r="BM180" s="35">
        <f t="shared" si="59"/>
        <v>72.3</v>
      </c>
      <c r="BN180" s="35"/>
      <c r="BO180" s="35">
        <f t="shared" si="60"/>
        <v>72.3</v>
      </c>
      <c r="BP180" s="1"/>
      <c r="BQ180" s="79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10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10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10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10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10"/>
      <c r="HL180" s="9"/>
      <c r="HM180" s="9"/>
    </row>
    <row r="181" spans="1:221" s="2" customFormat="1" ht="17.149999999999999" customHeight="1">
      <c r="A181" s="14" t="s">
        <v>178</v>
      </c>
      <c r="B181" s="35">
        <v>0</v>
      </c>
      <c r="C181" s="35">
        <v>0</v>
      </c>
      <c r="D181" s="4">
        <f t="shared" si="51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1297</v>
      </c>
      <c r="O181" s="35">
        <v>137.30000000000001</v>
      </c>
      <c r="P181" s="4">
        <f t="shared" si="52"/>
        <v>0.1058596761757903</v>
      </c>
      <c r="Q181" s="11">
        <v>20</v>
      </c>
      <c r="R181" s="35">
        <v>555</v>
      </c>
      <c r="S181" s="35">
        <v>629.29999999999995</v>
      </c>
      <c r="T181" s="4">
        <f t="shared" si="53"/>
        <v>1.1338738738738738</v>
      </c>
      <c r="U181" s="11">
        <v>30</v>
      </c>
      <c r="V181" s="35">
        <v>12</v>
      </c>
      <c r="W181" s="35">
        <v>13.7</v>
      </c>
      <c r="X181" s="4">
        <f t="shared" si="54"/>
        <v>1.1416666666666666</v>
      </c>
      <c r="Y181" s="11">
        <v>20</v>
      </c>
      <c r="Z181" s="11" t="s">
        <v>385</v>
      </c>
      <c r="AA181" s="11" t="s">
        <v>385</v>
      </c>
      <c r="AB181" s="11" t="s">
        <v>385</v>
      </c>
      <c r="AC181" s="11" t="s">
        <v>385</v>
      </c>
      <c r="AD181" s="11">
        <v>432</v>
      </c>
      <c r="AE181" s="11">
        <v>451</v>
      </c>
      <c r="AF181" s="4">
        <f t="shared" si="55"/>
        <v>1.0439814814814814</v>
      </c>
      <c r="AG181" s="11">
        <v>20</v>
      </c>
      <c r="AH181" s="5" t="s">
        <v>362</v>
      </c>
      <c r="AI181" s="5" t="s">
        <v>362</v>
      </c>
      <c r="AJ181" s="5" t="s">
        <v>362</v>
      </c>
      <c r="AK181" s="5" t="s">
        <v>362</v>
      </c>
      <c r="AL181" s="5" t="s">
        <v>362</v>
      </c>
      <c r="AM181" s="5" t="s">
        <v>362</v>
      </c>
      <c r="AN181" s="5" t="s">
        <v>362</v>
      </c>
      <c r="AO181" s="5" t="s">
        <v>362</v>
      </c>
      <c r="AP181" s="5" t="s">
        <v>362</v>
      </c>
      <c r="AQ181" s="5" t="s">
        <v>362</v>
      </c>
      <c r="AR181" s="5" t="s">
        <v>362</v>
      </c>
      <c r="AS181" s="5" t="s">
        <v>362</v>
      </c>
      <c r="AT181" s="44">
        <f t="shared" si="61"/>
        <v>0.88718191891883325</v>
      </c>
      <c r="AU181" s="45">
        <v>1698</v>
      </c>
      <c r="AV181" s="35">
        <f t="shared" si="62"/>
        <v>1389.2727272727275</v>
      </c>
      <c r="AW181" s="35">
        <f t="shared" si="56"/>
        <v>1232.5</v>
      </c>
      <c r="AX181" s="35">
        <f t="shared" si="57"/>
        <v>-156.77272727272748</v>
      </c>
      <c r="AY181" s="35">
        <v>124.3</v>
      </c>
      <c r="AZ181" s="35">
        <v>152.80000000000001</v>
      </c>
      <c r="BA181" s="35">
        <v>163.6</v>
      </c>
      <c r="BB181" s="35">
        <v>153.6</v>
      </c>
      <c r="BC181" s="35">
        <v>143.80000000000001</v>
      </c>
      <c r="BD181" s="35"/>
      <c r="BE181" s="35">
        <v>137.4</v>
      </c>
      <c r="BF181" s="35">
        <v>126.3</v>
      </c>
      <c r="BG181" s="35">
        <v>125.3</v>
      </c>
      <c r="BH181" s="35"/>
      <c r="BI181" s="35">
        <f t="shared" si="58"/>
        <v>105.4</v>
      </c>
      <c r="BJ181" s="35"/>
      <c r="BK181" s="35">
        <f t="shared" si="63"/>
        <v>105.4</v>
      </c>
      <c r="BL181" s="35">
        <v>0</v>
      </c>
      <c r="BM181" s="35">
        <f t="shared" si="59"/>
        <v>105.4</v>
      </c>
      <c r="BN181" s="35"/>
      <c r="BO181" s="35">
        <f t="shared" si="60"/>
        <v>105.4</v>
      </c>
      <c r="BP181" s="1"/>
      <c r="BQ181" s="79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10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10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10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10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10"/>
      <c r="HL181" s="9"/>
      <c r="HM181" s="9"/>
    </row>
    <row r="182" spans="1:221" s="2" customFormat="1" ht="17.149999999999999" customHeight="1">
      <c r="A182" s="14" t="s">
        <v>179</v>
      </c>
      <c r="B182" s="35">
        <v>1580736</v>
      </c>
      <c r="C182" s="35">
        <v>1397969.5</v>
      </c>
      <c r="D182" s="4">
        <f t="shared" si="51"/>
        <v>0.88437885896190127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12745.8</v>
      </c>
      <c r="O182" s="35">
        <v>10233.5</v>
      </c>
      <c r="P182" s="4">
        <f t="shared" si="52"/>
        <v>0.80289193302891937</v>
      </c>
      <c r="Q182" s="11">
        <v>20</v>
      </c>
      <c r="R182" s="35">
        <v>44</v>
      </c>
      <c r="S182" s="35">
        <v>47.4</v>
      </c>
      <c r="T182" s="4">
        <f t="shared" si="53"/>
        <v>1.0772727272727272</v>
      </c>
      <c r="U182" s="11">
        <v>10</v>
      </c>
      <c r="V182" s="35">
        <v>45</v>
      </c>
      <c r="W182" s="35">
        <v>77.2</v>
      </c>
      <c r="X182" s="4">
        <f t="shared" si="54"/>
        <v>1.2515555555555555</v>
      </c>
      <c r="Y182" s="11">
        <v>40</v>
      </c>
      <c r="Z182" s="11" t="s">
        <v>385</v>
      </c>
      <c r="AA182" s="11" t="s">
        <v>385</v>
      </c>
      <c r="AB182" s="11" t="s">
        <v>385</v>
      </c>
      <c r="AC182" s="11" t="s">
        <v>385</v>
      </c>
      <c r="AD182" s="11">
        <v>55</v>
      </c>
      <c r="AE182" s="11">
        <v>50</v>
      </c>
      <c r="AF182" s="4">
        <f t="shared" si="55"/>
        <v>0.90909090909090906</v>
      </c>
      <c r="AG182" s="11">
        <v>20</v>
      </c>
      <c r="AH182" s="5" t="s">
        <v>362</v>
      </c>
      <c r="AI182" s="5" t="s">
        <v>362</v>
      </c>
      <c r="AJ182" s="5" t="s">
        <v>362</v>
      </c>
      <c r="AK182" s="5" t="s">
        <v>362</v>
      </c>
      <c r="AL182" s="5" t="s">
        <v>362</v>
      </c>
      <c r="AM182" s="5" t="s">
        <v>362</v>
      </c>
      <c r="AN182" s="5" t="s">
        <v>362</v>
      </c>
      <c r="AO182" s="5" t="s">
        <v>362</v>
      </c>
      <c r="AP182" s="5" t="s">
        <v>362</v>
      </c>
      <c r="AQ182" s="5" t="s">
        <v>362</v>
      </c>
      <c r="AR182" s="5" t="s">
        <v>362</v>
      </c>
      <c r="AS182" s="5" t="s">
        <v>362</v>
      </c>
      <c r="AT182" s="44">
        <f t="shared" si="61"/>
        <v>1.0391839492696509</v>
      </c>
      <c r="AU182" s="45">
        <v>685</v>
      </c>
      <c r="AV182" s="35">
        <f t="shared" si="62"/>
        <v>560.4545454545455</v>
      </c>
      <c r="AW182" s="35">
        <f t="shared" si="56"/>
        <v>582.4</v>
      </c>
      <c r="AX182" s="35">
        <f t="shared" si="57"/>
        <v>21.945454545454481</v>
      </c>
      <c r="AY182" s="35">
        <v>68.5</v>
      </c>
      <c r="AZ182" s="35">
        <v>60.1</v>
      </c>
      <c r="BA182" s="35">
        <v>28.6</v>
      </c>
      <c r="BB182" s="35">
        <v>38.300000000000004</v>
      </c>
      <c r="BC182" s="35">
        <v>39.199999999999996</v>
      </c>
      <c r="BD182" s="35"/>
      <c r="BE182" s="35">
        <v>28.5</v>
      </c>
      <c r="BF182" s="35">
        <v>32.6</v>
      </c>
      <c r="BG182" s="35">
        <v>53.599999999999994</v>
      </c>
      <c r="BH182" s="35">
        <v>170.7</v>
      </c>
      <c r="BI182" s="35">
        <f t="shared" si="58"/>
        <v>62.3</v>
      </c>
      <c r="BJ182" s="35"/>
      <c r="BK182" s="35">
        <f t="shared" si="63"/>
        <v>62.3</v>
      </c>
      <c r="BL182" s="35">
        <v>0</v>
      </c>
      <c r="BM182" s="35">
        <f t="shared" si="59"/>
        <v>62.3</v>
      </c>
      <c r="BN182" s="35"/>
      <c r="BO182" s="35">
        <f t="shared" si="60"/>
        <v>62.3</v>
      </c>
      <c r="BP182" s="1"/>
      <c r="BQ182" s="79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10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10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10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10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10"/>
      <c r="HL182" s="9"/>
      <c r="HM182" s="9"/>
    </row>
    <row r="183" spans="1:221" s="2" customFormat="1" ht="17.149999999999999" customHeight="1">
      <c r="A183" s="14" t="s">
        <v>180</v>
      </c>
      <c r="B183" s="35">
        <v>0</v>
      </c>
      <c r="C183" s="35">
        <v>0</v>
      </c>
      <c r="D183" s="4">
        <f t="shared" si="51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2160</v>
      </c>
      <c r="O183" s="35">
        <v>811</v>
      </c>
      <c r="P183" s="4">
        <f t="shared" si="52"/>
        <v>0.37546296296296294</v>
      </c>
      <c r="Q183" s="11">
        <v>20</v>
      </c>
      <c r="R183" s="35">
        <v>1900</v>
      </c>
      <c r="S183" s="35">
        <v>1927.5</v>
      </c>
      <c r="T183" s="4">
        <f t="shared" si="53"/>
        <v>1.0144736842105264</v>
      </c>
      <c r="U183" s="11">
        <v>35</v>
      </c>
      <c r="V183" s="35">
        <v>85</v>
      </c>
      <c r="W183" s="35">
        <v>102.1</v>
      </c>
      <c r="X183" s="4">
        <f t="shared" si="54"/>
        <v>1.2001176470588235</v>
      </c>
      <c r="Y183" s="11">
        <v>15</v>
      </c>
      <c r="Z183" s="11" t="s">
        <v>385</v>
      </c>
      <c r="AA183" s="11" t="s">
        <v>385</v>
      </c>
      <c r="AB183" s="11" t="s">
        <v>385</v>
      </c>
      <c r="AC183" s="11" t="s">
        <v>385</v>
      </c>
      <c r="AD183" s="11">
        <v>910</v>
      </c>
      <c r="AE183" s="11">
        <v>821</v>
      </c>
      <c r="AF183" s="4">
        <f t="shared" si="55"/>
        <v>0.90219780219780221</v>
      </c>
      <c r="AG183" s="11">
        <v>20</v>
      </c>
      <c r="AH183" s="5" t="s">
        <v>362</v>
      </c>
      <c r="AI183" s="5" t="s">
        <v>362</v>
      </c>
      <c r="AJ183" s="5" t="s">
        <v>362</v>
      </c>
      <c r="AK183" s="5" t="s">
        <v>362</v>
      </c>
      <c r="AL183" s="5" t="s">
        <v>362</v>
      </c>
      <c r="AM183" s="5" t="s">
        <v>362</v>
      </c>
      <c r="AN183" s="5" t="s">
        <v>362</v>
      </c>
      <c r="AO183" s="5" t="s">
        <v>362</v>
      </c>
      <c r="AP183" s="5" t="s">
        <v>362</v>
      </c>
      <c r="AQ183" s="5" t="s">
        <v>362</v>
      </c>
      <c r="AR183" s="5" t="s">
        <v>362</v>
      </c>
      <c r="AS183" s="5" t="s">
        <v>362</v>
      </c>
      <c r="AT183" s="44">
        <f t="shared" si="61"/>
        <v>0.87846176618295657</v>
      </c>
      <c r="AU183" s="45">
        <v>1011</v>
      </c>
      <c r="AV183" s="35">
        <f t="shared" si="62"/>
        <v>827.18181818181813</v>
      </c>
      <c r="AW183" s="35">
        <f t="shared" si="56"/>
        <v>726.6</v>
      </c>
      <c r="AX183" s="35">
        <f t="shared" si="57"/>
        <v>-100.58181818181811</v>
      </c>
      <c r="AY183" s="35">
        <v>76.5</v>
      </c>
      <c r="AZ183" s="35">
        <v>80.400000000000006</v>
      </c>
      <c r="BA183" s="35">
        <v>83.9</v>
      </c>
      <c r="BB183" s="35">
        <v>73.099999999999994</v>
      </c>
      <c r="BC183" s="35">
        <v>101.2</v>
      </c>
      <c r="BD183" s="35"/>
      <c r="BE183" s="35">
        <v>74.3</v>
      </c>
      <c r="BF183" s="35">
        <v>78.2</v>
      </c>
      <c r="BG183" s="35">
        <v>77.099999999999994</v>
      </c>
      <c r="BH183" s="35"/>
      <c r="BI183" s="35">
        <f t="shared" si="58"/>
        <v>81.900000000000006</v>
      </c>
      <c r="BJ183" s="35"/>
      <c r="BK183" s="35">
        <f t="shared" si="63"/>
        <v>81.900000000000006</v>
      </c>
      <c r="BL183" s="35">
        <v>0</v>
      </c>
      <c r="BM183" s="35">
        <f t="shared" si="59"/>
        <v>81.900000000000006</v>
      </c>
      <c r="BN183" s="35"/>
      <c r="BO183" s="35">
        <f t="shared" si="60"/>
        <v>81.900000000000006</v>
      </c>
      <c r="BP183" s="1"/>
      <c r="BQ183" s="79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10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10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10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10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10"/>
      <c r="HL183" s="9"/>
      <c r="HM183" s="9"/>
    </row>
    <row r="184" spans="1:221" s="2" customFormat="1" ht="17.149999999999999" customHeight="1">
      <c r="A184" s="14" t="s">
        <v>181</v>
      </c>
      <c r="B184" s="35">
        <v>0</v>
      </c>
      <c r="C184" s="35">
        <v>0</v>
      </c>
      <c r="D184" s="4">
        <f t="shared" si="51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2377.6</v>
      </c>
      <c r="O184" s="35">
        <v>922.8</v>
      </c>
      <c r="P184" s="4">
        <f t="shared" si="52"/>
        <v>0.38812247644683712</v>
      </c>
      <c r="Q184" s="11">
        <v>20</v>
      </c>
      <c r="R184" s="35">
        <v>465</v>
      </c>
      <c r="S184" s="35">
        <v>577.5</v>
      </c>
      <c r="T184" s="4">
        <f t="shared" si="53"/>
        <v>1.2041935483870967</v>
      </c>
      <c r="U184" s="11">
        <v>25</v>
      </c>
      <c r="V184" s="35">
        <v>14</v>
      </c>
      <c r="W184" s="35">
        <v>15</v>
      </c>
      <c r="X184" s="4">
        <f t="shared" si="54"/>
        <v>1.0714285714285714</v>
      </c>
      <c r="Y184" s="11">
        <v>25</v>
      </c>
      <c r="Z184" s="11" t="s">
        <v>385</v>
      </c>
      <c r="AA184" s="11" t="s">
        <v>385</v>
      </c>
      <c r="AB184" s="11" t="s">
        <v>385</v>
      </c>
      <c r="AC184" s="11" t="s">
        <v>385</v>
      </c>
      <c r="AD184" s="11">
        <v>305</v>
      </c>
      <c r="AE184" s="11">
        <v>330</v>
      </c>
      <c r="AF184" s="4">
        <f t="shared" si="55"/>
        <v>1.0819672131147542</v>
      </c>
      <c r="AG184" s="11">
        <v>20</v>
      </c>
      <c r="AH184" s="5" t="s">
        <v>362</v>
      </c>
      <c r="AI184" s="5" t="s">
        <v>362</v>
      </c>
      <c r="AJ184" s="5" t="s">
        <v>362</v>
      </c>
      <c r="AK184" s="5" t="s">
        <v>362</v>
      </c>
      <c r="AL184" s="5" t="s">
        <v>362</v>
      </c>
      <c r="AM184" s="5" t="s">
        <v>362</v>
      </c>
      <c r="AN184" s="5" t="s">
        <v>362</v>
      </c>
      <c r="AO184" s="5" t="s">
        <v>362</v>
      </c>
      <c r="AP184" s="5" t="s">
        <v>362</v>
      </c>
      <c r="AQ184" s="5" t="s">
        <v>362</v>
      </c>
      <c r="AR184" s="5" t="s">
        <v>362</v>
      </c>
      <c r="AS184" s="5" t="s">
        <v>362</v>
      </c>
      <c r="AT184" s="44">
        <f t="shared" si="61"/>
        <v>0.95880385318470585</v>
      </c>
      <c r="AU184" s="45">
        <v>940</v>
      </c>
      <c r="AV184" s="35">
        <f t="shared" si="62"/>
        <v>769.09090909090912</v>
      </c>
      <c r="AW184" s="35">
        <f t="shared" si="56"/>
        <v>737.4</v>
      </c>
      <c r="AX184" s="35">
        <f t="shared" si="57"/>
        <v>-31.690909090909145</v>
      </c>
      <c r="AY184" s="35">
        <v>70.599999999999994</v>
      </c>
      <c r="AZ184" s="35">
        <v>94.6</v>
      </c>
      <c r="BA184" s="35">
        <v>86.3</v>
      </c>
      <c r="BB184" s="35">
        <v>85</v>
      </c>
      <c r="BC184" s="35">
        <v>99.1</v>
      </c>
      <c r="BD184" s="35"/>
      <c r="BE184" s="35">
        <v>80.2</v>
      </c>
      <c r="BF184" s="35">
        <v>74.900000000000006</v>
      </c>
      <c r="BG184" s="35">
        <v>75.900000000000006</v>
      </c>
      <c r="BH184" s="35">
        <v>0.5</v>
      </c>
      <c r="BI184" s="35">
        <f t="shared" si="58"/>
        <v>70.3</v>
      </c>
      <c r="BJ184" s="35"/>
      <c r="BK184" s="35">
        <f t="shared" si="63"/>
        <v>70.3</v>
      </c>
      <c r="BL184" s="35">
        <v>0</v>
      </c>
      <c r="BM184" s="35">
        <f t="shared" si="59"/>
        <v>70.3</v>
      </c>
      <c r="BN184" s="35"/>
      <c r="BO184" s="35">
        <f t="shared" si="60"/>
        <v>70.3</v>
      </c>
      <c r="BP184" s="1"/>
      <c r="BQ184" s="79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10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10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10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10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10"/>
      <c r="HL184" s="9"/>
      <c r="HM184" s="9"/>
    </row>
    <row r="185" spans="1:221" s="2" customFormat="1" ht="17.149999999999999" customHeight="1">
      <c r="A185" s="14" t="s">
        <v>182</v>
      </c>
      <c r="B185" s="35">
        <v>0</v>
      </c>
      <c r="C185" s="35">
        <v>0</v>
      </c>
      <c r="D185" s="4">
        <f t="shared" si="51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1539.6</v>
      </c>
      <c r="O185" s="35">
        <v>641.70000000000005</v>
      </c>
      <c r="P185" s="4">
        <f t="shared" si="52"/>
        <v>0.41679657053780206</v>
      </c>
      <c r="Q185" s="11">
        <v>20</v>
      </c>
      <c r="R185" s="35">
        <v>630</v>
      </c>
      <c r="S185" s="35">
        <v>692.1</v>
      </c>
      <c r="T185" s="4">
        <f t="shared" si="53"/>
        <v>1.0985714285714285</v>
      </c>
      <c r="U185" s="11">
        <v>25</v>
      </c>
      <c r="V185" s="35">
        <v>14</v>
      </c>
      <c r="W185" s="35">
        <v>15.9</v>
      </c>
      <c r="X185" s="4">
        <f t="shared" si="54"/>
        <v>1.1357142857142857</v>
      </c>
      <c r="Y185" s="11">
        <v>25</v>
      </c>
      <c r="Z185" s="11" t="s">
        <v>385</v>
      </c>
      <c r="AA185" s="11" t="s">
        <v>385</v>
      </c>
      <c r="AB185" s="11" t="s">
        <v>385</v>
      </c>
      <c r="AC185" s="11" t="s">
        <v>385</v>
      </c>
      <c r="AD185" s="11">
        <v>371</v>
      </c>
      <c r="AE185" s="11">
        <v>409</v>
      </c>
      <c r="AF185" s="4">
        <f t="shared" si="55"/>
        <v>1.1024258760107817</v>
      </c>
      <c r="AG185" s="11">
        <v>20</v>
      </c>
      <c r="AH185" s="5" t="s">
        <v>362</v>
      </c>
      <c r="AI185" s="5" t="s">
        <v>362</v>
      </c>
      <c r="AJ185" s="5" t="s">
        <v>362</v>
      </c>
      <c r="AK185" s="5" t="s">
        <v>362</v>
      </c>
      <c r="AL185" s="5" t="s">
        <v>362</v>
      </c>
      <c r="AM185" s="5" t="s">
        <v>362</v>
      </c>
      <c r="AN185" s="5" t="s">
        <v>362</v>
      </c>
      <c r="AO185" s="5" t="s">
        <v>362</v>
      </c>
      <c r="AP185" s="5" t="s">
        <v>362</v>
      </c>
      <c r="AQ185" s="5" t="s">
        <v>362</v>
      </c>
      <c r="AR185" s="5" t="s">
        <v>362</v>
      </c>
      <c r="AS185" s="5" t="s">
        <v>362</v>
      </c>
      <c r="AT185" s="44">
        <f t="shared" si="61"/>
        <v>0.95823990875682818</v>
      </c>
      <c r="AU185" s="45">
        <v>1253</v>
      </c>
      <c r="AV185" s="35">
        <f t="shared" si="62"/>
        <v>1025.1818181818182</v>
      </c>
      <c r="AW185" s="35">
        <f t="shared" si="56"/>
        <v>982.4</v>
      </c>
      <c r="AX185" s="35">
        <f t="shared" si="57"/>
        <v>-42.781818181818267</v>
      </c>
      <c r="AY185" s="35">
        <v>102.9</v>
      </c>
      <c r="AZ185" s="35">
        <v>120</v>
      </c>
      <c r="BA185" s="35">
        <v>117</v>
      </c>
      <c r="BB185" s="35">
        <v>106.19999999999999</v>
      </c>
      <c r="BC185" s="35">
        <v>137.9</v>
      </c>
      <c r="BD185" s="35"/>
      <c r="BE185" s="35">
        <v>134.1</v>
      </c>
      <c r="BF185" s="35">
        <v>92.5</v>
      </c>
      <c r="BG185" s="35">
        <v>102.8</v>
      </c>
      <c r="BH185" s="35">
        <v>7.3</v>
      </c>
      <c r="BI185" s="35">
        <f t="shared" si="58"/>
        <v>61.7</v>
      </c>
      <c r="BJ185" s="35"/>
      <c r="BK185" s="35">
        <f t="shared" si="63"/>
        <v>61.7</v>
      </c>
      <c r="BL185" s="35">
        <v>0</v>
      </c>
      <c r="BM185" s="35">
        <f t="shared" si="59"/>
        <v>61.7</v>
      </c>
      <c r="BN185" s="35"/>
      <c r="BO185" s="35">
        <f t="shared" si="60"/>
        <v>61.7</v>
      </c>
      <c r="BP185" s="1"/>
      <c r="BQ185" s="79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10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10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10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10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10"/>
      <c r="HL185" s="9"/>
      <c r="HM185" s="9"/>
    </row>
    <row r="186" spans="1:221" s="2" customFormat="1" ht="17.149999999999999" customHeight="1">
      <c r="A186" s="14" t="s">
        <v>183</v>
      </c>
      <c r="B186" s="35">
        <v>126661</v>
      </c>
      <c r="C186" s="35">
        <v>131766</v>
      </c>
      <c r="D186" s="4">
        <f t="shared" si="51"/>
        <v>1.0403044346720773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2671.3</v>
      </c>
      <c r="O186" s="35">
        <v>3854.1</v>
      </c>
      <c r="P186" s="4">
        <f t="shared" si="52"/>
        <v>1.2242780668588327</v>
      </c>
      <c r="Q186" s="11">
        <v>20</v>
      </c>
      <c r="R186" s="35">
        <v>2930</v>
      </c>
      <c r="S186" s="35">
        <v>3057</v>
      </c>
      <c r="T186" s="4">
        <f t="shared" si="53"/>
        <v>1.043344709897611</v>
      </c>
      <c r="U186" s="11">
        <v>35</v>
      </c>
      <c r="V186" s="35">
        <v>149</v>
      </c>
      <c r="W186" s="35">
        <v>162.5</v>
      </c>
      <c r="X186" s="4">
        <f t="shared" si="54"/>
        <v>1.0906040268456376</v>
      </c>
      <c r="Y186" s="11">
        <v>15</v>
      </c>
      <c r="Z186" s="11" t="s">
        <v>385</v>
      </c>
      <c r="AA186" s="11" t="s">
        <v>385</v>
      </c>
      <c r="AB186" s="11" t="s">
        <v>385</v>
      </c>
      <c r="AC186" s="11" t="s">
        <v>385</v>
      </c>
      <c r="AD186" s="11">
        <v>765</v>
      </c>
      <c r="AE186" s="11">
        <v>780</v>
      </c>
      <c r="AF186" s="4">
        <f t="shared" si="55"/>
        <v>1.0196078431372548</v>
      </c>
      <c r="AG186" s="11">
        <v>20</v>
      </c>
      <c r="AH186" s="5" t="s">
        <v>362</v>
      </c>
      <c r="AI186" s="5" t="s">
        <v>362</v>
      </c>
      <c r="AJ186" s="5" t="s">
        <v>362</v>
      </c>
      <c r="AK186" s="5" t="s">
        <v>362</v>
      </c>
      <c r="AL186" s="5" t="s">
        <v>362</v>
      </c>
      <c r="AM186" s="5" t="s">
        <v>362</v>
      </c>
      <c r="AN186" s="5" t="s">
        <v>362</v>
      </c>
      <c r="AO186" s="5" t="s">
        <v>362</v>
      </c>
      <c r="AP186" s="5" t="s">
        <v>362</v>
      </c>
      <c r="AQ186" s="5" t="s">
        <v>362</v>
      </c>
      <c r="AR186" s="5" t="s">
        <v>362</v>
      </c>
      <c r="AS186" s="5" t="s">
        <v>362</v>
      </c>
      <c r="AT186" s="44">
        <f t="shared" si="61"/>
        <v>1.0815688779574346</v>
      </c>
      <c r="AU186" s="45">
        <v>792</v>
      </c>
      <c r="AV186" s="35">
        <f t="shared" si="62"/>
        <v>648</v>
      </c>
      <c r="AW186" s="35">
        <f t="shared" si="56"/>
        <v>700.9</v>
      </c>
      <c r="AX186" s="35">
        <f t="shared" si="57"/>
        <v>52.899999999999977</v>
      </c>
      <c r="AY186" s="35">
        <v>72.8</v>
      </c>
      <c r="AZ186" s="35">
        <v>74.599999999999994</v>
      </c>
      <c r="BA186" s="35">
        <v>55.1</v>
      </c>
      <c r="BB186" s="35">
        <v>64.100000000000009</v>
      </c>
      <c r="BC186" s="35">
        <v>70.400000000000006</v>
      </c>
      <c r="BD186" s="35"/>
      <c r="BE186" s="35">
        <v>85.5</v>
      </c>
      <c r="BF186" s="35">
        <v>66.300000000000011</v>
      </c>
      <c r="BG186" s="35">
        <v>66.7</v>
      </c>
      <c r="BH186" s="35">
        <v>47.6</v>
      </c>
      <c r="BI186" s="35">
        <f t="shared" si="58"/>
        <v>97.8</v>
      </c>
      <c r="BJ186" s="35"/>
      <c r="BK186" s="35">
        <f t="shared" si="63"/>
        <v>97.8</v>
      </c>
      <c r="BL186" s="35">
        <v>0</v>
      </c>
      <c r="BM186" s="35">
        <f t="shared" si="59"/>
        <v>97.8</v>
      </c>
      <c r="BN186" s="35"/>
      <c r="BO186" s="35">
        <f t="shared" si="60"/>
        <v>97.8</v>
      </c>
      <c r="BP186" s="1"/>
      <c r="BQ186" s="79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10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10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10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10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10"/>
      <c r="HL186" s="9"/>
      <c r="HM186" s="9"/>
    </row>
    <row r="187" spans="1:221" s="2" customFormat="1" ht="17.149999999999999" customHeight="1">
      <c r="A187" s="14" t="s">
        <v>184</v>
      </c>
      <c r="B187" s="35">
        <v>0</v>
      </c>
      <c r="C187" s="35">
        <v>0</v>
      </c>
      <c r="D187" s="4">
        <f t="shared" si="51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2116.4</v>
      </c>
      <c r="O187" s="35">
        <v>906.7</v>
      </c>
      <c r="P187" s="4">
        <f t="shared" si="52"/>
        <v>0.42841617841617841</v>
      </c>
      <c r="Q187" s="11">
        <v>20</v>
      </c>
      <c r="R187" s="35">
        <v>1040</v>
      </c>
      <c r="S187" s="35">
        <v>1109.8</v>
      </c>
      <c r="T187" s="4">
        <f t="shared" si="53"/>
        <v>1.0671153846153845</v>
      </c>
      <c r="U187" s="11">
        <v>30</v>
      </c>
      <c r="V187" s="35">
        <v>55</v>
      </c>
      <c r="W187" s="35">
        <v>60.4</v>
      </c>
      <c r="X187" s="4">
        <f t="shared" si="54"/>
        <v>1.0981818181818181</v>
      </c>
      <c r="Y187" s="11">
        <v>20</v>
      </c>
      <c r="Z187" s="11" t="s">
        <v>385</v>
      </c>
      <c r="AA187" s="11" t="s">
        <v>385</v>
      </c>
      <c r="AB187" s="11" t="s">
        <v>385</v>
      </c>
      <c r="AC187" s="11" t="s">
        <v>385</v>
      </c>
      <c r="AD187" s="11">
        <v>700</v>
      </c>
      <c r="AE187" s="11">
        <v>718</v>
      </c>
      <c r="AF187" s="4">
        <f t="shared" si="55"/>
        <v>1.0257142857142858</v>
      </c>
      <c r="AG187" s="11">
        <v>20</v>
      </c>
      <c r="AH187" s="5" t="s">
        <v>362</v>
      </c>
      <c r="AI187" s="5" t="s">
        <v>362</v>
      </c>
      <c r="AJ187" s="5" t="s">
        <v>362</v>
      </c>
      <c r="AK187" s="5" t="s">
        <v>362</v>
      </c>
      <c r="AL187" s="5" t="s">
        <v>362</v>
      </c>
      <c r="AM187" s="5" t="s">
        <v>362</v>
      </c>
      <c r="AN187" s="5" t="s">
        <v>362</v>
      </c>
      <c r="AO187" s="5" t="s">
        <v>362</v>
      </c>
      <c r="AP187" s="5" t="s">
        <v>362</v>
      </c>
      <c r="AQ187" s="5" t="s">
        <v>362</v>
      </c>
      <c r="AR187" s="5" t="s">
        <v>362</v>
      </c>
      <c r="AS187" s="5" t="s">
        <v>362</v>
      </c>
      <c r="AT187" s="44">
        <f t="shared" si="61"/>
        <v>0.92288563538563528</v>
      </c>
      <c r="AU187" s="45">
        <v>1691</v>
      </c>
      <c r="AV187" s="35">
        <f t="shared" si="62"/>
        <v>1383.5454545454545</v>
      </c>
      <c r="AW187" s="35">
        <f t="shared" si="56"/>
        <v>1276.9000000000001</v>
      </c>
      <c r="AX187" s="35">
        <f t="shared" si="57"/>
        <v>-106.64545454545441</v>
      </c>
      <c r="AY187" s="35">
        <v>119.6</v>
      </c>
      <c r="AZ187" s="35">
        <v>125.2</v>
      </c>
      <c r="BA187" s="35">
        <v>152.4</v>
      </c>
      <c r="BB187" s="35">
        <v>138.5</v>
      </c>
      <c r="BC187" s="35">
        <v>156.30000000000001</v>
      </c>
      <c r="BD187" s="35"/>
      <c r="BE187" s="35">
        <v>143.80000000000001</v>
      </c>
      <c r="BF187" s="35">
        <v>131.19999999999999</v>
      </c>
      <c r="BG187" s="35">
        <v>130</v>
      </c>
      <c r="BH187" s="35"/>
      <c r="BI187" s="35">
        <f t="shared" si="58"/>
        <v>179.9</v>
      </c>
      <c r="BJ187" s="35"/>
      <c r="BK187" s="35">
        <f t="shared" si="63"/>
        <v>179.9</v>
      </c>
      <c r="BL187" s="35">
        <v>0</v>
      </c>
      <c r="BM187" s="35">
        <f t="shared" si="59"/>
        <v>179.9</v>
      </c>
      <c r="BN187" s="35"/>
      <c r="BO187" s="35">
        <f t="shared" si="60"/>
        <v>179.9</v>
      </c>
      <c r="BP187" s="1"/>
      <c r="BQ187" s="79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10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10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10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10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10"/>
      <c r="HL187" s="9"/>
      <c r="HM187" s="9"/>
    </row>
    <row r="188" spans="1:221" s="2" customFormat="1" ht="17.149999999999999" customHeight="1">
      <c r="A188" s="14" t="s">
        <v>185</v>
      </c>
      <c r="B188" s="35">
        <v>0</v>
      </c>
      <c r="C188" s="35">
        <v>0</v>
      </c>
      <c r="D188" s="4">
        <f t="shared" si="51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619.6</v>
      </c>
      <c r="O188" s="35">
        <v>450.2</v>
      </c>
      <c r="P188" s="4">
        <f t="shared" si="52"/>
        <v>0.72659780503550675</v>
      </c>
      <c r="Q188" s="11">
        <v>20</v>
      </c>
      <c r="R188" s="35">
        <v>1290</v>
      </c>
      <c r="S188" s="35">
        <v>1387.7</v>
      </c>
      <c r="T188" s="4">
        <f t="shared" si="53"/>
        <v>1.0757364341085272</v>
      </c>
      <c r="U188" s="11">
        <v>30</v>
      </c>
      <c r="V188" s="35">
        <v>60</v>
      </c>
      <c r="W188" s="35">
        <v>61.8</v>
      </c>
      <c r="X188" s="4">
        <f t="shared" si="54"/>
        <v>1.03</v>
      </c>
      <c r="Y188" s="11">
        <v>20</v>
      </c>
      <c r="Z188" s="11" t="s">
        <v>385</v>
      </c>
      <c r="AA188" s="11" t="s">
        <v>385</v>
      </c>
      <c r="AB188" s="11" t="s">
        <v>385</v>
      </c>
      <c r="AC188" s="11" t="s">
        <v>385</v>
      </c>
      <c r="AD188" s="11">
        <v>470</v>
      </c>
      <c r="AE188" s="11">
        <v>476</v>
      </c>
      <c r="AF188" s="4">
        <f t="shared" si="55"/>
        <v>1.0127659574468084</v>
      </c>
      <c r="AG188" s="11">
        <v>20</v>
      </c>
      <c r="AH188" s="5" t="s">
        <v>362</v>
      </c>
      <c r="AI188" s="5" t="s">
        <v>362</v>
      </c>
      <c r="AJ188" s="5" t="s">
        <v>362</v>
      </c>
      <c r="AK188" s="5" t="s">
        <v>362</v>
      </c>
      <c r="AL188" s="5" t="s">
        <v>362</v>
      </c>
      <c r="AM188" s="5" t="s">
        <v>362</v>
      </c>
      <c r="AN188" s="5" t="s">
        <v>362</v>
      </c>
      <c r="AO188" s="5" t="s">
        <v>362</v>
      </c>
      <c r="AP188" s="5" t="s">
        <v>362</v>
      </c>
      <c r="AQ188" s="5" t="s">
        <v>362</v>
      </c>
      <c r="AR188" s="5" t="s">
        <v>362</v>
      </c>
      <c r="AS188" s="5" t="s">
        <v>362</v>
      </c>
      <c r="AT188" s="44">
        <f t="shared" si="61"/>
        <v>0.9739929808100235</v>
      </c>
      <c r="AU188" s="45">
        <v>1185</v>
      </c>
      <c r="AV188" s="35">
        <f t="shared" si="62"/>
        <v>969.54545454545462</v>
      </c>
      <c r="AW188" s="35">
        <f t="shared" si="56"/>
        <v>944.3</v>
      </c>
      <c r="AX188" s="35">
        <f t="shared" si="57"/>
        <v>-25.245454545454663</v>
      </c>
      <c r="AY188" s="35">
        <v>100.5</v>
      </c>
      <c r="AZ188" s="35">
        <v>86.3</v>
      </c>
      <c r="BA188" s="35">
        <v>101.2</v>
      </c>
      <c r="BB188" s="35">
        <v>100.2</v>
      </c>
      <c r="BC188" s="35">
        <v>111.1</v>
      </c>
      <c r="BD188" s="35"/>
      <c r="BE188" s="35">
        <v>114.2</v>
      </c>
      <c r="BF188" s="35">
        <v>99.6</v>
      </c>
      <c r="BG188" s="35">
        <v>93.2</v>
      </c>
      <c r="BH188" s="35"/>
      <c r="BI188" s="35">
        <f t="shared" si="58"/>
        <v>138</v>
      </c>
      <c r="BJ188" s="35"/>
      <c r="BK188" s="35">
        <f t="shared" si="63"/>
        <v>138</v>
      </c>
      <c r="BL188" s="35">
        <v>0</v>
      </c>
      <c r="BM188" s="35">
        <f t="shared" si="59"/>
        <v>138</v>
      </c>
      <c r="BN188" s="35"/>
      <c r="BO188" s="35">
        <f t="shared" si="60"/>
        <v>138</v>
      </c>
      <c r="BP188" s="1"/>
      <c r="BQ188" s="79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10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10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10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10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10"/>
      <c r="HL188" s="9"/>
      <c r="HM188" s="9"/>
    </row>
    <row r="189" spans="1:221" s="2" customFormat="1" ht="17.149999999999999" customHeight="1">
      <c r="A189" s="14" t="s">
        <v>186</v>
      </c>
      <c r="B189" s="35">
        <v>0</v>
      </c>
      <c r="C189" s="35">
        <v>0</v>
      </c>
      <c r="D189" s="4">
        <f t="shared" si="51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854.7</v>
      </c>
      <c r="O189" s="35">
        <v>151</v>
      </c>
      <c r="P189" s="4">
        <f t="shared" si="52"/>
        <v>0.17667017667017665</v>
      </c>
      <c r="Q189" s="11">
        <v>20</v>
      </c>
      <c r="R189" s="35">
        <v>238</v>
      </c>
      <c r="S189" s="35">
        <v>279</v>
      </c>
      <c r="T189" s="4">
        <f t="shared" si="53"/>
        <v>1.1722689075630253</v>
      </c>
      <c r="U189" s="11">
        <v>25</v>
      </c>
      <c r="V189" s="35">
        <v>29</v>
      </c>
      <c r="W189" s="35">
        <v>35</v>
      </c>
      <c r="X189" s="4">
        <f t="shared" si="54"/>
        <v>1.2006896551724138</v>
      </c>
      <c r="Y189" s="11">
        <v>25</v>
      </c>
      <c r="Z189" s="11" t="s">
        <v>385</v>
      </c>
      <c r="AA189" s="11" t="s">
        <v>385</v>
      </c>
      <c r="AB189" s="11" t="s">
        <v>385</v>
      </c>
      <c r="AC189" s="11" t="s">
        <v>385</v>
      </c>
      <c r="AD189" s="11">
        <v>328</v>
      </c>
      <c r="AE189" s="11">
        <v>357</v>
      </c>
      <c r="AF189" s="4">
        <f t="shared" si="55"/>
        <v>1.0884146341463414</v>
      </c>
      <c r="AG189" s="11">
        <v>20</v>
      </c>
      <c r="AH189" s="5" t="s">
        <v>362</v>
      </c>
      <c r="AI189" s="5" t="s">
        <v>362</v>
      </c>
      <c r="AJ189" s="5" t="s">
        <v>362</v>
      </c>
      <c r="AK189" s="5" t="s">
        <v>362</v>
      </c>
      <c r="AL189" s="5" t="s">
        <v>362</v>
      </c>
      <c r="AM189" s="5" t="s">
        <v>362</v>
      </c>
      <c r="AN189" s="5" t="s">
        <v>362</v>
      </c>
      <c r="AO189" s="5" t="s">
        <v>362</v>
      </c>
      <c r="AP189" s="5" t="s">
        <v>362</v>
      </c>
      <c r="AQ189" s="5" t="s">
        <v>362</v>
      </c>
      <c r="AR189" s="5" t="s">
        <v>362</v>
      </c>
      <c r="AS189" s="5" t="s">
        <v>362</v>
      </c>
      <c r="AT189" s="44">
        <f t="shared" si="61"/>
        <v>0.94028511427462591</v>
      </c>
      <c r="AU189" s="45">
        <v>1149</v>
      </c>
      <c r="AV189" s="35">
        <f t="shared" si="62"/>
        <v>940.09090909090912</v>
      </c>
      <c r="AW189" s="35">
        <f t="shared" si="56"/>
        <v>884</v>
      </c>
      <c r="AX189" s="35">
        <f t="shared" si="57"/>
        <v>-56.090909090909122</v>
      </c>
      <c r="AY189" s="35">
        <v>126.3</v>
      </c>
      <c r="AZ189" s="35">
        <v>80.3</v>
      </c>
      <c r="BA189" s="35">
        <v>121.3</v>
      </c>
      <c r="BB189" s="35">
        <v>106.5</v>
      </c>
      <c r="BC189" s="35">
        <v>103.8</v>
      </c>
      <c r="BD189" s="35"/>
      <c r="BE189" s="35">
        <v>101.2</v>
      </c>
      <c r="BF189" s="35">
        <v>92.8</v>
      </c>
      <c r="BG189" s="35">
        <v>90</v>
      </c>
      <c r="BH189" s="35"/>
      <c r="BI189" s="35">
        <f t="shared" si="58"/>
        <v>61.8</v>
      </c>
      <c r="BJ189" s="35"/>
      <c r="BK189" s="35">
        <f t="shared" si="63"/>
        <v>61.8</v>
      </c>
      <c r="BL189" s="35">
        <v>0</v>
      </c>
      <c r="BM189" s="35">
        <f t="shared" si="59"/>
        <v>61.8</v>
      </c>
      <c r="BN189" s="35"/>
      <c r="BO189" s="35">
        <f t="shared" si="60"/>
        <v>61.8</v>
      </c>
      <c r="BP189" s="1"/>
      <c r="BQ189" s="79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10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10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10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10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10"/>
      <c r="HL189" s="9"/>
      <c r="HM189" s="9"/>
    </row>
    <row r="190" spans="1:221" s="2" customFormat="1" ht="17.149999999999999" customHeight="1">
      <c r="A190" s="14" t="s">
        <v>187</v>
      </c>
      <c r="B190" s="35">
        <v>0</v>
      </c>
      <c r="C190" s="35">
        <v>0</v>
      </c>
      <c r="D190" s="4">
        <f t="shared" si="51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1411.3</v>
      </c>
      <c r="O190" s="35">
        <v>1312.5</v>
      </c>
      <c r="P190" s="4">
        <f t="shared" si="52"/>
        <v>0.92999362290087162</v>
      </c>
      <c r="Q190" s="11">
        <v>20</v>
      </c>
      <c r="R190" s="35">
        <v>3764</v>
      </c>
      <c r="S190" s="35">
        <v>4134.5</v>
      </c>
      <c r="T190" s="4">
        <f t="shared" si="53"/>
        <v>1.098432518597237</v>
      </c>
      <c r="U190" s="11">
        <v>35</v>
      </c>
      <c r="V190" s="35">
        <v>109</v>
      </c>
      <c r="W190" s="35">
        <v>119.2</v>
      </c>
      <c r="X190" s="4">
        <f t="shared" si="54"/>
        <v>1.0935779816513762</v>
      </c>
      <c r="Y190" s="11">
        <v>15</v>
      </c>
      <c r="Z190" s="11" t="s">
        <v>385</v>
      </c>
      <c r="AA190" s="11" t="s">
        <v>385</v>
      </c>
      <c r="AB190" s="11" t="s">
        <v>385</v>
      </c>
      <c r="AC190" s="11" t="s">
        <v>385</v>
      </c>
      <c r="AD190" s="11">
        <v>1389</v>
      </c>
      <c r="AE190" s="11">
        <v>1389</v>
      </c>
      <c r="AF190" s="4">
        <f t="shared" si="55"/>
        <v>1</v>
      </c>
      <c r="AG190" s="11">
        <v>20</v>
      </c>
      <c r="AH190" s="5" t="s">
        <v>362</v>
      </c>
      <c r="AI190" s="5" t="s">
        <v>362</v>
      </c>
      <c r="AJ190" s="5" t="s">
        <v>362</v>
      </c>
      <c r="AK190" s="5" t="s">
        <v>362</v>
      </c>
      <c r="AL190" s="5" t="s">
        <v>362</v>
      </c>
      <c r="AM190" s="5" t="s">
        <v>362</v>
      </c>
      <c r="AN190" s="5" t="s">
        <v>362</v>
      </c>
      <c r="AO190" s="5" t="s">
        <v>362</v>
      </c>
      <c r="AP190" s="5" t="s">
        <v>362</v>
      </c>
      <c r="AQ190" s="5" t="s">
        <v>362</v>
      </c>
      <c r="AR190" s="5" t="s">
        <v>362</v>
      </c>
      <c r="AS190" s="5" t="s">
        <v>362</v>
      </c>
      <c r="AT190" s="44">
        <f t="shared" si="61"/>
        <v>1.0383186703743488</v>
      </c>
      <c r="AU190" s="45">
        <v>1127</v>
      </c>
      <c r="AV190" s="35">
        <f t="shared" si="62"/>
        <v>922.09090909090912</v>
      </c>
      <c r="AW190" s="35">
        <f t="shared" si="56"/>
        <v>957.4</v>
      </c>
      <c r="AX190" s="35">
        <f t="shared" si="57"/>
        <v>35.309090909090855</v>
      </c>
      <c r="AY190" s="35">
        <v>95.4</v>
      </c>
      <c r="AZ190" s="35">
        <v>95.8</v>
      </c>
      <c r="BA190" s="35">
        <v>138.4</v>
      </c>
      <c r="BB190" s="35">
        <v>100.60000000000001</v>
      </c>
      <c r="BC190" s="35">
        <v>123.6</v>
      </c>
      <c r="BD190" s="35"/>
      <c r="BE190" s="35">
        <v>119</v>
      </c>
      <c r="BF190" s="35">
        <v>92</v>
      </c>
      <c r="BG190" s="35">
        <v>108.1</v>
      </c>
      <c r="BH190" s="35"/>
      <c r="BI190" s="35">
        <f t="shared" si="58"/>
        <v>84.5</v>
      </c>
      <c r="BJ190" s="35"/>
      <c r="BK190" s="35">
        <f t="shared" si="63"/>
        <v>84.5</v>
      </c>
      <c r="BL190" s="35">
        <v>0</v>
      </c>
      <c r="BM190" s="35">
        <f t="shared" si="59"/>
        <v>84.5</v>
      </c>
      <c r="BN190" s="35"/>
      <c r="BO190" s="35">
        <f t="shared" si="60"/>
        <v>84.5</v>
      </c>
      <c r="BP190" s="1"/>
      <c r="BQ190" s="79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10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10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10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10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10"/>
      <c r="HL190" s="9"/>
      <c r="HM190" s="9"/>
    </row>
    <row r="191" spans="1:221" s="2" customFormat="1" ht="17.149999999999999" customHeight="1">
      <c r="A191" s="14" t="s">
        <v>188</v>
      </c>
      <c r="B191" s="35">
        <v>0</v>
      </c>
      <c r="C191" s="35">
        <v>0</v>
      </c>
      <c r="D191" s="4">
        <f t="shared" si="51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1458.5</v>
      </c>
      <c r="O191" s="35">
        <v>556.6</v>
      </c>
      <c r="P191" s="4">
        <f t="shared" si="52"/>
        <v>0.38162495714775457</v>
      </c>
      <c r="Q191" s="11">
        <v>20</v>
      </c>
      <c r="R191" s="35">
        <v>505</v>
      </c>
      <c r="S191" s="35">
        <v>513.9</v>
      </c>
      <c r="T191" s="4">
        <f t="shared" si="53"/>
        <v>1.0176237623762376</v>
      </c>
      <c r="U191" s="11">
        <v>25</v>
      </c>
      <c r="V191" s="35">
        <v>38</v>
      </c>
      <c r="W191" s="35">
        <v>44.4</v>
      </c>
      <c r="X191" s="4">
        <f t="shared" si="54"/>
        <v>1.1684210526315788</v>
      </c>
      <c r="Y191" s="11">
        <v>25</v>
      </c>
      <c r="Z191" s="11" t="s">
        <v>385</v>
      </c>
      <c r="AA191" s="11" t="s">
        <v>385</v>
      </c>
      <c r="AB191" s="11" t="s">
        <v>385</v>
      </c>
      <c r="AC191" s="11" t="s">
        <v>385</v>
      </c>
      <c r="AD191" s="11">
        <v>365</v>
      </c>
      <c r="AE191" s="11">
        <v>517</v>
      </c>
      <c r="AF191" s="4">
        <f t="shared" si="55"/>
        <v>1.2216438356164383</v>
      </c>
      <c r="AG191" s="11">
        <v>20</v>
      </c>
      <c r="AH191" s="5" t="s">
        <v>362</v>
      </c>
      <c r="AI191" s="5" t="s">
        <v>362</v>
      </c>
      <c r="AJ191" s="5" t="s">
        <v>362</v>
      </c>
      <c r="AK191" s="5" t="s">
        <v>362</v>
      </c>
      <c r="AL191" s="5" t="s">
        <v>362</v>
      </c>
      <c r="AM191" s="5" t="s">
        <v>362</v>
      </c>
      <c r="AN191" s="5" t="s">
        <v>362</v>
      </c>
      <c r="AO191" s="5" t="s">
        <v>362</v>
      </c>
      <c r="AP191" s="5" t="s">
        <v>362</v>
      </c>
      <c r="AQ191" s="5" t="s">
        <v>362</v>
      </c>
      <c r="AR191" s="5" t="s">
        <v>362</v>
      </c>
      <c r="AS191" s="5" t="s">
        <v>362</v>
      </c>
      <c r="AT191" s="44">
        <f t="shared" si="61"/>
        <v>0.96351662478310296</v>
      </c>
      <c r="AU191" s="45">
        <v>1398</v>
      </c>
      <c r="AV191" s="35">
        <f t="shared" si="62"/>
        <v>1143.8181818181818</v>
      </c>
      <c r="AW191" s="35">
        <f t="shared" si="56"/>
        <v>1102.0999999999999</v>
      </c>
      <c r="AX191" s="35">
        <f t="shared" si="57"/>
        <v>-41.718181818181847</v>
      </c>
      <c r="AY191" s="35">
        <v>119.2</v>
      </c>
      <c r="AZ191" s="35">
        <v>118.9</v>
      </c>
      <c r="BA191" s="35">
        <v>125.7</v>
      </c>
      <c r="BB191" s="35">
        <v>94.2</v>
      </c>
      <c r="BC191" s="35">
        <v>145.19999999999999</v>
      </c>
      <c r="BD191" s="35"/>
      <c r="BE191" s="35">
        <v>153.80000000000001</v>
      </c>
      <c r="BF191" s="35">
        <v>96.9</v>
      </c>
      <c r="BG191" s="35">
        <v>111.7</v>
      </c>
      <c r="BH191" s="35">
        <v>19.5</v>
      </c>
      <c r="BI191" s="35">
        <f t="shared" si="58"/>
        <v>117</v>
      </c>
      <c r="BJ191" s="35"/>
      <c r="BK191" s="35">
        <f t="shared" si="63"/>
        <v>117</v>
      </c>
      <c r="BL191" s="35">
        <v>0</v>
      </c>
      <c r="BM191" s="35">
        <f t="shared" si="59"/>
        <v>117</v>
      </c>
      <c r="BN191" s="35"/>
      <c r="BO191" s="35">
        <f t="shared" si="60"/>
        <v>117</v>
      </c>
      <c r="BP191" s="1"/>
      <c r="BQ191" s="79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10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10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10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10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10"/>
      <c r="HL191" s="9"/>
      <c r="HM191" s="9"/>
    </row>
    <row r="192" spans="1:221" s="2" customFormat="1" ht="17.149999999999999" customHeight="1">
      <c r="A192" s="18" t="s">
        <v>189</v>
      </c>
      <c r="B192" s="6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35"/>
      <c r="BP192" s="1"/>
      <c r="BQ192" s="79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10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10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10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10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10"/>
      <c r="HL192" s="9"/>
      <c r="HM192" s="9"/>
    </row>
    <row r="193" spans="1:221" s="2" customFormat="1" ht="17.149999999999999" customHeight="1">
      <c r="A193" s="14" t="s">
        <v>190</v>
      </c>
      <c r="B193" s="35">
        <v>0</v>
      </c>
      <c r="C193" s="35">
        <v>0</v>
      </c>
      <c r="D193" s="4">
        <f t="shared" si="51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1124.9000000000001</v>
      </c>
      <c r="O193" s="35">
        <v>1401</v>
      </c>
      <c r="P193" s="4">
        <f t="shared" si="52"/>
        <v>1.2045444039470175</v>
      </c>
      <c r="Q193" s="11">
        <v>20</v>
      </c>
      <c r="R193" s="35">
        <v>136</v>
      </c>
      <c r="S193" s="35">
        <v>134.1</v>
      </c>
      <c r="T193" s="4">
        <f t="shared" si="53"/>
        <v>0.98602941176470582</v>
      </c>
      <c r="U193" s="11">
        <v>35</v>
      </c>
      <c r="V193" s="35">
        <v>12.2</v>
      </c>
      <c r="W193" s="35">
        <v>12.5</v>
      </c>
      <c r="X193" s="4">
        <f t="shared" si="54"/>
        <v>1.0245901639344264</v>
      </c>
      <c r="Y193" s="11">
        <v>15</v>
      </c>
      <c r="Z193" s="11" t="s">
        <v>385</v>
      </c>
      <c r="AA193" s="11" t="s">
        <v>385</v>
      </c>
      <c r="AB193" s="11" t="s">
        <v>385</v>
      </c>
      <c r="AC193" s="11" t="s">
        <v>385</v>
      </c>
      <c r="AD193" s="11">
        <v>290</v>
      </c>
      <c r="AE193" s="11">
        <v>272</v>
      </c>
      <c r="AF193" s="4">
        <f t="shared" si="55"/>
        <v>0.93793103448275861</v>
      </c>
      <c r="AG193" s="11">
        <v>20</v>
      </c>
      <c r="AH193" s="5" t="s">
        <v>362</v>
      </c>
      <c r="AI193" s="5" t="s">
        <v>362</v>
      </c>
      <c r="AJ193" s="5" t="s">
        <v>362</v>
      </c>
      <c r="AK193" s="5" t="s">
        <v>362</v>
      </c>
      <c r="AL193" s="5" t="s">
        <v>362</v>
      </c>
      <c r="AM193" s="5" t="s">
        <v>362</v>
      </c>
      <c r="AN193" s="5" t="s">
        <v>362</v>
      </c>
      <c r="AO193" s="5" t="s">
        <v>362</v>
      </c>
      <c r="AP193" s="5" t="s">
        <v>362</v>
      </c>
      <c r="AQ193" s="5" t="s">
        <v>362</v>
      </c>
      <c r="AR193" s="5" t="s">
        <v>362</v>
      </c>
      <c r="AS193" s="5" t="s">
        <v>362</v>
      </c>
      <c r="AT193" s="44">
        <f t="shared" si="61"/>
        <v>1.0303265626597402</v>
      </c>
      <c r="AU193" s="45">
        <v>1172</v>
      </c>
      <c r="AV193" s="35">
        <f t="shared" si="62"/>
        <v>958.90909090909088</v>
      </c>
      <c r="AW193" s="35">
        <f t="shared" si="56"/>
        <v>988</v>
      </c>
      <c r="AX193" s="35">
        <f t="shared" si="57"/>
        <v>29.090909090909122</v>
      </c>
      <c r="AY193" s="35">
        <v>127.7</v>
      </c>
      <c r="AZ193" s="35">
        <v>109.4</v>
      </c>
      <c r="BA193" s="35">
        <v>44.9</v>
      </c>
      <c r="BB193" s="35">
        <v>22.599999999999994</v>
      </c>
      <c r="BC193" s="35">
        <v>49.399999999999991</v>
      </c>
      <c r="BD193" s="35"/>
      <c r="BE193" s="35">
        <v>140.19999999999999</v>
      </c>
      <c r="BF193" s="35">
        <v>115.3</v>
      </c>
      <c r="BG193" s="35">
        <v>89</v>
      </c>
      <c r="BH193" s="35">
        <v>122.3</v>
      </c>
      <c r="BI193" s="35">
        <f t="shared" si="58"/>
        <v>167.2</v>
      </c>
      <c r="BJ193" s="35"/>
      <c r="BK193" s="35">
        <f t="shared" si="63"/>
        <v>167.2</v>
      </c>
      <c r="BL193" s="35">
        <v>0</v>
      </c>
      <c r="BM193" s="35">
        <f t="shared" si="59"/>
        <v>167.2</v>
      </c>
      <c r="BN193" s="35"/>
      <c r="BO193" s="35">
        <f t="shared" si="60"/>
        <v>167.2</v>
      </c>
      <c r="BP193" s="1"/>
      <c r="BQ193" s="79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10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10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10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10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10"/>
      <c r="HL193" s="9"/>
      <c r="HM193" s="9"/>
    </row>
    <row r="194" spans="1:221" s="2" customFormat="1" ht="17.149999999999999" customHeight="1">
      <c r="A194" s="14" t="s">
        <v>191</v>
      </c>
      <c r="B194" s="35">
        <v>0</v>
      </c>
      <c r="C194" s="35">
        <v>0</v>
      </c>
      <c r="D194" s="4">
        <f t="shared" si="51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508.4</v>
      </c>
      <c r="O194" s="35">
        <v>362.8</v>
      </c>
      <c r="P194" s="4">
        <f t="shared" si="52"/>
        <v>0.71361132966168372</v>
      </c>
      <c r="Q194" s="11">
        <v>20</v>
      </c>
      <c r="R194" s="35">
        <v>0.3</v>
      </c>
      <c r="S194" s="35">
        <v>0</v>
      </c>
      <c r="T194" s="4">
        <f t="shared" si="53"/>
        <v>0</v>
      </c>
      <c r="U194" s="11">
        <v>30</v>
      </c>
      <c r="V194" s="35">
        <v>0.4</v>
      </c>
      <c r="W194" s="35">
        <v>0</v>
      </c>
      <c r="X194" s="4">
        <f t="shared" si="54"/>
        <v>0</v>
      </c>
      <c r="Y194" s="11">
        <v>20</v>
      </c>
      <c r="Z194" s="11" t="s">
        <v>385</v>
      </c>
      <c r="AA194" s="11" t="s">
        <v>385</v>
      </c>
      <c r="AB194" s="11" t="s">
        <v>385</v>
      </c>
      <c r="AC194" s="11" t="s">
        <v>385</v>
      </c>
      <c r="AD194" s="11">
        <v>45</v>
      </c>
      <c r="AE194" s="11">
        <v>35</v>
      </c>
      <c r="AF194" s="4">
        <f t="shared" si="55"/>
        <v>0.77777777777777779</v>
      </c>
      <c r="AG194" s="11">
        <v>20</v>
      </c>
      <c r="AH194" s="5" t="s">
        <v>362</v>
      </c>
      <c r="AI194" s="5" t="s">
        <v>362</v>
      </c>
      <c r="AJ194" s="5" t="s">
        <v>362</v>
      </c>
      <c r="AK194" s="5" t="s">
        <v>362</v>
      </c>
      <c r="AL194" s="5" t="s">
        <v>362</v>
      </c>
      <c r="AM194" s="5" t="s">
        <v>362</v>
      </c>
      <c r="AN194" s="5" t="s">
        <v>362</v>
      </c>
      <c r="AO194" s="5" t="s">
        <v>362</v>
      </c>
      <c r="AP194" s="5" t="s">
        <v>362</v>
      </c>
      <c r="AQ194" s="5" t="s">
        <v>362</v>
      </c>
      <c r="AR194" s="5" t="s">
        <v>362</v>
      </c>
      <c r="AS194" s="5" t="s">
        <v>362</v>
      </c>
      <c r="AT194" s="44">
        <f t="shared" si="61"/>
        <v>0.33141980165321372</v>
      </c>
      <c r="AU194" s="45">
        <v>733</v>
      </c>
      <c r="AV194" s="35">
        <f t="shared" si="62"/>
        <v>599.72727272727275</v>
      </c>
      <c r="AW194" s="35">
        <f t="shared" si="56"/>
        <v>198.8</v>
      </c>
      <c r="AX194" s="35">
        <f t="shared" si="57"/>
        <v>-400.92727272727274</v>
      </c>
      <c r="AY194" s="35">
        <v>51.7</v>
      </c>
      <c r="AZ194" s="35">
        <v>22.9</v>
      </c>
      <c r="BA194" s="35">
        <v>0</v>
      </c>
      <c r="BB194" s="35">
        <v>0</v>
      </c>
      <c r="BC194" s="35">
        <v>47.5</v>
      </c>
      <c r="BD194" s="35"/>
      <c r="BE194" s="35">
        <v>0</v>
      </c>
      <c r="BF194" s="35">
        <v>75.099999999999994</v>
      </c>
      <c r="BG194" s="35">
        <v>47.6</v>
      </c>
      <c r="BH194" s="35">
        <v>46.400000000000006</v>
      </c>
      <c r="BI194" s="35">
        <f t="shared" si="58"/>
        <v>-92.4</v>
      </c>
      <c r="BJ194" s="35"/>
      <c r="BK194" s="35">
        <f t="shared" si="63"/>
        <v>0</v>
      </c>
      <c r="BL194" s="35">
        <v>0</v>
      </c>
      <c r="BM194" s="35">
        <f t="shared" si="59"/>
        <v>0</v>
      </c>
      <c r="BN194" s="35"/>
      <c r="BO194" s="35">
        <f t="shared" si="60"/>
        <v>0</v>
      </c>
      <c r="BP194" s="1"/>
      <c r="BQ194" s="79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10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10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10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10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10"/>
      <c r="HL194" s="9"/>
      <c r="HM194" s="9"/>
    </row>
    <row r="195" spans="1:221" s="2" customFormat="1" ht="17.149999999999999" customHeight="1">
      <c r="A195" s="14" t="s">
        <v>192</v>
      </c>
      <c r="B195" s="35">
        <v>0</v>
      </c>
      <c r="C195" s="35">
        <v>0</v>
      </c>
      <c r="D195" s="4">
        <f t="shared" si="51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950.3</v>
      </c>
      <c r="O195" s="35">
        <v>4780.1000000000004</v>
      </c>
      <c r="P195" s="4">
        <f t="shared" si="52"/>
        <v>1.3</v>
      </c>
      <c r="Q195" s="11">
        <v>20</v>
      </c>
      <c r="R195" s="35">
        <v>641</v>
      </c>
      <c r="S195" s="35">
        <v>844.3</v>
      </c>
      <c r="T195" s="4">
        <f t="shared" si="53"/>
        <v>1.2117160686427457</v>
      </c>
      <c r="U195" s="11">
        <v>30</v>
      </c>
      <c r="V195" s="35">
        <v>66.7</v>
      </c>
      <c r="W195" s="35">
        <v>71</v>
      </c>
      <c r="X195" s="4">
        <f t="shared" si="54"/>
        <v>1.0644677661169415</v>
      </c>
      <c r="Y195" s="11">
        <v>20</v>
      </c>
      <c r="Z195" s="11" t="s">
        <v>385</v>
      </c>
      <c r="AA195" s="11" t="s">
        <v>385</v>
      </c>
      <c r="AB195" s="11" t="s">
        <v>385</v>
      </c>
      <c r="AC195" s="11" t="s">
        <v>385</v>
      </c>
      <c r="AD195" s="11">
        <v>559</v>
      </c>
      <c r="AE195" s="11">
        <v>585</v>
      </c>
      <c r="AF195" s="4">
        <f t="shared" si="55"/>
        <v>1.0465116279069768</v>
      </c>
      <c r="AG195" s="11">
        <v>20</v>
      </c>
      <c r="AH195" s="5" t="s">
        <v>362</v>
      </c>
      <c r="AI195" s="5" t="s">
        <v>362</v>
      </c>
      <c r="AJ195" s="5" t="s">
        <v>362</v>
      </c>
      <c r="AK195" s="5" t="s">
        <v>362</v>
      </c>
      <c r="AL195" s="5" t="s">
        <v>362</v>
      </c>
      <c r="AM195" s="5" t="s">
        <v>362</v>
      </c>
      <c r="AN195" s="5" t="s">
        <v>362</v>
      </c>
      <c r="AO195" s="5" t="s">
        <v>362</v>
      </c>
      <c r="AP195" s="5" t="s">
        <v>362</v>
      </c>
      <c r="AQ195" s="5" t="s">
        <v>362</v>
      </c>
      <c r="AR195" s="5" t="s">
        <v>362</v>
      </c>
      <c r="AS195" s="5" t="s">
        <v>362</v>
      </c>
      <c r="AT195" s="44">
        <f t="shared" si="61"/>
        <v>1.1619007771084526</v>
      </c>
      <c r="AU195" s="45">
        <v>1939</v>
      </c>
      <c r="AV195" s="35">
        <f t="shared" si="62"/>
        <v>1586.4545454545455</v>
      </c>
      <c r="AW195" s="35">
        <f t="shared" si="56"/>
        <v>1843.3</v>
      </c>
      <c r="AX195" s="35">
        <f t="shared" si="57"/>
        <v>256.84545454545446</v>
      </c>
      <c r="AY195" s="35">
        <v>210.8</v>
      </c>
      <c r="AZ195" s="35">
        <v>154.80000000000001</v>
      </c>
      <c r="BA195" s="35">
        <v>158.30000000000001</v>
      </c>
      <c r="BB195" s="35">
        <v>189.1</v>
      </c>
      <c r="BC195" s="35">
        <v>207.7</v>
      </c>
      <c r="BD195" s="35"/>
      <c r="BE195" s="35">
        <v>195.5</v>
      </c>
      <c r="BF195" s="35">
        <v>194.1</v>
      </c>
      <c r="BG195" s="35">
        <v>216.4</v>
      </c>
      <c r="BH195" s="35">
        <v>104.1</v>
      </c>
      <c r="BI195" s="35">
        <f t="shared" si="58"/>
        <v>212.5</v>
      </c>
      <c r="BJ195" s="35"/>
      <c r="BK195" s="35">
        <f t="shared" si="63"/>
        <v>212.5</v>
      </c>
      <c r="BL195" s="35">
        <v>0</v>
      </c>
      <c r="BM195" s="35">
        <f t="shared" si="59"/>
        <v>212.5</v>
      </c>
      <c r="BN195" s="35"/>
      <c r="BO195" s="35">
        <f t="shared" si="60"/>
        <v>212.5</v>
      </c>
      <c r="BP195" s="1"/>
      <c r="BQ195" s="79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10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10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10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10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10"/>
      <c r="HL195" s="9"/>
      <c r="HM195" s="9"/>
    </row>
    <row r="196" spans="1:221" s="2" customFormat="1" ht="17.149999999999999" customHeight="1">
      <c r="A196" s="14" t="s">
        <v>193</v>
      </c>
      <c r="B196" s="35">
        <v>0</v>
      </c>
      <c r="C196" s="35">
        <v>0</v>
      </c>
      <c r="D196" s="4">
        <f t="shared" si="51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689.6</v>
      </c>
      <c r="O196" s="35">
        <v>598.29999999999995</v>
      </c>
      <c r="P196" s="4">
        <f t="shared" si="52"/>
        <v>0.86760440835266817</v>
      </c>
      <c r="Q196" s="11">
        <v>20</v>
      </c>
      <c r="R196" s="35">
        <v>0.3</v>
      </c>
      <c r="S196" s="35">
        <v>0.7</v>
      </c>
      <c r="T196" s="4">
        <f t="shared" si="53"/>
        <v>1.3</v>
      </c>
      <c r="U196" s="11">
        <v>30</v>
      </c>
      <c r="V196" s="35">
        <v>1.1000000000000001</v>
      </c>
      <c r="W196" s="35">
        <v>1.8</v>
      </c>
      <c r="X196" s="4">
        <f t="shared" si="54"/>
        <v>1.2436363636363637</v>
      </c>
      <c r="Y196" s="11">
        <v>20</v>
      </c>
      <c r="Z196" s="11" t="s">
        <v>385</v>
      </c>
      <c r="AA196" s="11" t="s">
        <v>385</v>
      </c>
      <c r="AB196" s="11" t="s">
        <v>385</v>
      </c>
      <c r="AC196" s="11" t="s">
        <v>385</v>
      </c>
      <c r="AD196" s="11">
        <v>75</v>
      </c>
      <c r="AE196" s="11">
        <v>74</v>
      </c>
      <c r="AF196" s="4">
        <f t="shared" si="55"/>
        <v>0.98666666666666669</v>
      </c>
      <c r="AG196" s="11">
        <v>20</v>
      </c>
      <c r="AH196" s="5" t="s">
        <v>362</v>
      </c>
      <c r="AI196" s="5" t="s">
        <v>362</v>
      </c>
      <c r="AJ196" s="5" t="s">
        <v>362</v>
      </c>
      <c r="AK196" s="5" t="s">
        <v>362</v>
      </c>
      <c r="AL196" s="5" t="s">
        <v>362</v>
      </c>
      <c r="AM196" s="5" t="s">
        <v>362</v>
      </c>
      <c r="AN196" s="5" t="s">
        <v>362</v>
      </c>
      <c r="AO196" s="5" t="s">
        <v>362</v>
      </c>
      <c r="AP196" s="5" t="s">
        <v>362</v>
      </c>
      <c r="AQ196" s="5" t="s">
        <v>362</v>
      </c>
      <c r="AR196" s="5" t="s">
        <v>362</v>
      </c>
      <c r="AS196" s="5" t="s">
        <v>362</v>
      </c>
      <c r="AT196" s="44">
        <f t="shared" si="61"/>
        <v>1.1217572085901553</v>
      </c>
      <c r="AU196" s="45">
        <v>472</v>
      </c>
      <c r="AV196" s="35">
        <f t="shared" si="62"/>
        <v>386.18181818181813</v>
      </c>
      <c r="AW196" s="35">
        <f t="shared" si="56"/>
        <v>433.2</v>
      </c>
      <c r="AX196" s="35">
        <f t="shared" si="57"/>
        <v>47.018181818181858</v>
      </c>
      <c r="AY196" s="35">
        <v>49.7</v>
      </c>
      <c r="AZ196" s="35">
        <v>42.5</v>
      </c>
      <c r="BA196" s="35">
        <v>55</v>
      </c>
      <c r="BB196" s="35">
        <v>36.900000000000006</v>
      </c>
      <c r="BC196" s="35">
        <v>38.9</v>
      </c>
      <c r="BD196" s="35"/>
      <c r="BE196" s="35">
        <v>63.9</v>
      </c>
      <c r="BF196" s="35">
        <v>34.199999999999996</v>
      </c>
      <c r="BG196" s="35">
        <v>36.299999999999997</v>
      </c>
      <c r="BH196" s="35">
        <v>9.1</v>
      </c>
      <c r="BI196" s="35">
        <f t="shared" si="58"/>
        <v>66.7</v>
      </c>
      <c r="BJ196" s="35"/>
      <c r="BK196" s="35">
        <f t="shared" si="63"/>
        <v>66.7</v>
      </c>
      <c r="BL196" s="35">
        <v>0</v>
      </c>
      <c r="BM196" s="35">
        <f t="shared" si="59"/>
        <v>66.7</v>
      </c>
      <c r="BN196" s="35"/>
      <c r="BO196" s="35">
        <f t="shared" si="60"/>
        <v>66.7</v>
      </c>
      <c r="BP196" s="1"/>
      <c r="BQ196" s="79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10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10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10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10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10"/>
      <c r="HL196" s="9"/>
      <c r="HM196" s="9"/>
    </row>
    <row r="197" spans="1:221" s="2" customFormat="1" ht="17.149999999999999" customHeight="1">
      <c r="A197" s="14" t="s">
        <v>194</v>
      </c>
      <c r="B197" s="35">
        <v>0</v>
      </c>
      <c r="C197" s="35">
        <v>0</v>
      </c>
      <c r="D197" s="4">
        <f t="shared" si="51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1812.1</v>
      </c>
      <c r="O197" s="35">
        <v>1300.9000000000001</v>
      </c>
      <c r="P197" s="4">
        <f t="shared" si="52"/>
        <v>0.71789636333535689</v>
      </c>
      <c r="Q197" s="11">
        <v>20</v>
      </c>
      <c r="R197" s="35">
        <v>36</v>
      </c>
      <c r="S197" s="35">
        <v>73.099999999999994</v>
      </c>
      <c r="T197" s="4">
        <f t="shared" si="53"/>
        <v>1.2830555555555554</v>
      </c>
      <c r="U197" s="11">
        <v>5</v>
      </c>
      <c r="V197" s="35">
        <v>22.5</v>
      </c>
      <c r="W197" s="35">
        <v>23</v>
      </c>
      <c r="X197" s="4">
        <f t="shared" si="54"/>
        <v>1.0222222222222221</v>
      </c>
      <c r="Y197" s="11">
        <v>45</v>
      </c>
      <c r="Z197" s="11" t="s">
        <v>385</v>
      </c>
      <c r="AA197" s="11" t="s">
        <v>385</v>
      </c>
      <c r="AB197" s="11" t="s">
        <v>385</v>
      </c>
      <c r="AC197" s="11" t="s">
        <v>385</v>
      </c>
      <c r="AD197" s="11">
        <v>387</v>
      </c>
      <c r="AE197" s="11">
        <v>420</v>
      </c>
      <c r="AF197" s="4">
        <f t="shared" si="55"/>
        <v>1.0852713178294573</v>
      </c>
      <c r="AG197" s="11">
        <v>20</v>
      </c>
      <c r="AH197" s="5" t="s">
        <v>362</v>
      </c>
      <c r="AI197" s="5" t="s">
        <v>362</v>
      </c>
      <c r="AJ197" s="5" t="s">
        <v>362</v>
      </c>
      <c r="AK197" s="5" t="s">
        <v>362</v>
      </c>
      <c r="AL197" s="5" t="s">
        <v>362</v>
      </c>
      <c r="AM197" s="5" t="s">
        <v>362</v>
      </c>
      <c r="AN197" s="5" t="s">
        <v>362</v>
      </c>
      <c r="AO197" s="5" t="s">
        <v>362</v>
      </c>
      <c r="AP197" s="5" t="s">
        <v>362</v>
      </c>
      <c r="AQ197" s="5" t="s">
        <v>362</v>
      </c>
      <c r="AR197" s="5" t="s">
        <v>362</v>
      </c>
      <c r="AS197" s="5" t="s">
        <v>362</v>
      </c>
      <c r="AT197" s="44">
        <f t="shared" si="61"/>
        <v>0.9830959044563784</v>
      </c>
      <c r="AU197" s="45">
        <v>913</v>
      </c>
      <c r="AV197" s="35">
        <f t="shared" si="62"/>
        <v>747</v>
      </c>
      <c r="AW197" s="35">
        <f t="shared" si="56"/>
        <v>734.4</v>
      </c>
      <c r="AX197" s="35">
        <f t="shared" si="57"/>
        <v>-12.600000000000023</v>
      </c>
      <c r="AY197" s="35">
        <v>74.8</v>
      </c>
      <c r="AZ197" s="35">
        <v>67.8</v>
      </c>
      <c r="BA197" s="35">
        <v>37.299999999999997</v>
      </c>
      <c r="BB197" s="35">
        <v>25.800000000000011</v>
      </c>
      <c r="BC197" s="35">
        <v>74.7</v>
      </c>
      <c r="BD197" s="35"/>
      <c r="BE197" s="35">
        <v>117.9</v>
      </c>
      <c r="BF197" s="35">
        <v>66.100000000000009</v>
      </c>
      <c r="BG197" s="35">
        <v>86.7</v>
      </c>
      <c r="BH197" s="35">
        <v>84.8</v>
      </c>
      <c r="BI197" s="35">
        <f t="shared" si="58"/>
        <v>98.5</v>
      </c>
      <c r="BJ197" s="35"/>
      <c r="BK197" s="35">
        <f t="shared" si="63"/>
        <v>98.5</v>
      </c>
      <c r="BL197" s="35">
        <v>0</v>
      </c>
      <c r="BM197" s="35">
        <f t="shared" si="59"/>
        <v>98.5</v>
      </c>
      <c r="BN197" s="35"/>
      <c r="BO197" s="35">
        <f t="shared" si="60"/>
        <v>98.5</v>
      </c>
      <c r="BP197" s="1"/>
      <c r="BQ197" s="79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10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10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10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10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10"/>
      <c r="HL197" s="9"/>
      <c r="HM197" s="9"/>
    </row>
    <row r="198" spans="1:221" s="2" customFormat="1" ht="17.149999999999999" customHeight="1">
      <c r="A198" s="14" t="s">
        <v>195</v>
      </c>
      <c r="B198" s="35">
        <v>1872</v>
      </c>
      <c r="C198" s="35">
        <v>2097</v>
      </c>
      <c r="D198" s="4">
        <f t="shared" si="51"/>
        <v>1.1201923076923077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1269.4000000000001</v>
      </c>
      <c r="O198" s="35">
        <v>1146.5</v>
      </c>
      <c r="P198" s="4">
        <f t="shared" si="52"/>
        <v>0.90318260595556954</v>
      </c>
      <c r="Q198" s="11">
        <v>20</v>
      </c>
      <c r="R198" s="35">
        <v>143</v>
      </c>
      <c r="S198" s="35">
        <v>144.69999999999999</v>
      </c>
      <c r="T198" s="4">
        <f t="shared" si="53"/>
        <v>1.0118881118881118</v>
      </c>
      <c r="U198" s="11">
        <v>35</v>
      </c>
      <c r="V198" s="35">
        <v>38.299999999999997</v>
      </c>
      <c r="W198" s="35">
        <v>54</v>
      </c>
      <c r="X198" s="4">
        <f t="shared" si="54"/>
        <v>1.2209921671018276</v>
      </c>
      <c r="Y198" s="11">
        <v>15</v>
      </c>
      <c r="Z198" s="11" t="s">
        <v>385</v>
      </c>
      <c r="AA198" s="11" t="s">
        <v>385</v>
      </c>
      <c r="AB198" s="11" t="s">
        <v>385</v>
      </c>
      <c r="AC198" s="11" t="s">
        <v>385</v>
      </c>
      <c r="AD198" s="11">
        <v>481</v>
      </c>
      <c r="AE198" s="11">
        <v>514</v>
      </c>
      <c r="AF198" s="4">
        <f t="shared" si="55"/>
        <v>1.0686070686070686</v>
      </c>
      <c r="AG198" s="11">
        <v>20</v>
      </c>
      <c r="AH198" s="5" t="s">
        <v>362</v>
      </c>
      <c r="AI198" s="5" t="s">
        <v>362</v>
      </c>
      <c r="AJ198" s="5" t="s">
        <v>362</v>
      </c>
      <c r="AK198" s="5" t="s">
        <v>362</v>
      </c>
      <c r="AL198" s="5" t="s">
        <v>362</v>
      </c>
      <c r="AM198" s="5" t="s">
        <v>362</v>
      </c>
      <c r="AN198" s="5" t="s">
        <v>362</v>
      </c>
      <c r="AO198" s="5" t="s">
        <v>362</v>
      </c>
      <c r="AP198" s="5" t="s">
        <v>362</v>
      </c>
      <c r="AQ198" s="5" t="s">
        <v>362</v>
      </c>
      <c r="AR198" s="5" t="s">
        <v>362</v>
      </c>
      <c r="AS198" s="5" t="s">
        <v>362</v>
      </c>
      <c r="AT198" s="44">
        <f t="shared" si="61"/>
        <v>1.0436868299078716</v>
      </c>
      <c r="AU198" s="45">
        <v>1319</v>
      </c>
      <c r="AV198" s="35">
        <f t="shared" si="62"/>
        <v>1079.1818181818182</v>
      </c>
      <c r="AW198" s="35">
        <f t="shared" si="56"/>
        <v>1126.3</v>
      </c>
      <c r="AX198" s="35">
        <f t="shared" si="57"/>
        <v>47.118181818181711</v>
      </c>
      <c r="AY198" s="35">
        <v>126.2</v>
      </c>
      <c r="AZ198" s="35">
        <v>143.9</v>
      </c>
      <c r="BA198" s="35">
        <v>144</v>
      </c>
      <c r="BB198" s="35">
        <v>107.19999999999999</v>
      </c>
      <c r="BC198" s="35">
        <v>134.80000000000001</v>
      </c>
      <c r="BD198" s="35"/>
      <c r="BE198" s="35">
        <v>104.8</v>
      </c>
      <c r="BF198" s="35">
        <v>109.8</v>
      </c>
      <c r="BG198" s="35">
        <v>109.6</v>
      </c>
      <c r="BH198" s="35"/>
      <c r="BI198" s="35">
        <f t="shared" si="58"/>
        <v>146</v>
      </c>
      <c r="BJ198" s="35"/>
      <c r="BK198" s="35">
        <f t="shared" si="63"/>
        <v>146</v>
      </c>
      <c r="BL198" s="35">
        <v>0</v>
      </c>
      <c r="BM198" s="35">
        <f t="shared" si="59"/>
        <v>146</v>
      </c>
      <c r="BN198" s="35"/>
      <c r="BO198" s="35">
        <f t="shared" si="60"/>
        <v>146</v>
      </c>
      <c r="BP198" s="1"/>
      <c r="BQ198" s="79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10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10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10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10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10"/>
      <c r="HL198" s="9"/>
      <c r="HM198" s="9"/>
    </row>
    <row r="199" spans="1:221" s="2" customFormat="1" ht="17.149999999999999" customHeight="1">
      <c r="A199" s="14" t="s">
        <v>196</v>
      </c>
      <c r="B199" s="35">
        <v>95416</v>
      </c>
      <c r="C199" s="35">
        <v>98529.4</v>
      </c>
      <c r="D199" s="4">
        <f t="shared" si="51"/>
        <v>1.0326297476314243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8453.1</v>
      </c>
      <c r="O199" s="35">
        <v>8267.9</v>
      </c>
      <c r="P199" s="4">
        <f t="shared" si="52"/>
        <v>0.97809087790278115</v>
      </c>
      <c r="Q199" s="11">
        <v>20</v>
      </c>
      <c r="R199" s="35">
        <v>462</v>
      </c>
      <c r="S199" s="35">
        <v>518.6</v>
      </c>
      <c r="T199" s="4">
        <f t="shared" si="53"/>
        <v>1.1225108225108225</v>
      </c>
      <c r="U199" s="11">
        <v>30</v>
      </c>
      <c r="V199" s="35">
        <v>37.9</v>
      </c>
      <c r="W199" s="35">
        <v>38.200000000000003</v>
      </c>
      <c r="X199" s="4">
        <f t="shared" si="54"/>
        <v>1.0079155672823221</v>
      </c>
      <c r="Y199" s="11">
        <v>20</v>
      </c>
      <c r="Z199" s="11" t="s">
        <v>385</v>
      </c>
      <c r="AA199" s="11" t="s">
        <v>385</v>
      </c>
      <c r="AB199" s="11" t="s">
        <v>385</v>
      </c>
      <c r="AC199" s="11" t="s">
        <v>385</v>
      </c>
      <c r="AD199" s="11">
        <v>378</v>
      </c>
      <c r="AE199" s="11">
        <v>420</v>
      </c>
      <c r="AF199" s="4">
        <f t="shared" si="55"/>
        <v>1.1111111111111112</v>
      </c>
      <c r="AG199" s="11">
        <v>20</v>
      </c>
      <c r="AH199" s="5" t="s">
        <v>362</v>
      </c>
      <c r="AI199" s="5" t="s">
        <v>362</v>
      </c>
      <c r="AJ199" s="5" t="s">
        <v>362</v>
      </c>
      <c r="AK199" s="5" t="s">
        <v>362</v>
      </c>
      <c r="AL199" s="5" t="s">
        <v>362</v>
      </c>
      <c r="AM199" s="5" t="s">
        <v>362</v>
      </c>
      <c r="AN199" s="5" t="s">
        <v>362</v>
      </c>
      <c r="AO199" s="5" t="s">
        <v>362</v>
      </c>
      <c r="AP199" s="5" t="s">
        <v>362</v>
      </c>
      <c r="AQ199" s="5" t="s">
        <v>362</v>
      </c>
      <c r="AR199" s="5" t="s">
        <v>362</v>
      </c>
      <c r="AS199" s="5" t="s">
        <v>362</v>
      </c>
      <c r="AT199" s="44">
        <f t="shared" si="61"/>
        <v>1.059439732775632</v>
      </c>
      <c r="AU199" s="45">
        <v>1033</v>
      </c>
      <c r="AV199" s="35">
        <f t="shared" si="62"/>
        <v>845.18181818181813</v>
      </c>
      <c r="AW199" s="35">
        <f t="shared" si="56"/>
        <v>895.4</v>
      </c>
      <c r="AX199" s="35">
        <f t="shared" si="57"/>
        <v>50.218181818181847</v>
      </c>
      <c r="AY199" s="35">
        <v>97.8</v>
      </c>
      <c r="AZ199" s="35">
        <v>109.6</v>
      </c>
      <c r="BA199" s="35">
        <v>115.1</v>
      </c>
      <c r="BB199" s="35">
        <v>89</v>
      </c>
      <c r="BC199" s="35">
        <v>83.4</v>
      </c>
      <c r="BD199" s="35"/>
      <c r="BE199" s="35">
        <v>116.5</v>
      </c>
      <c r="BF199" s="35">
        <v>93.4</v>
      </c>
      <c r="BG199" s="35">
        <v>84.9</v>
      </c>
      <c r="BH199" s="35"/>
      <c r="BI199" s="35">
        <f t="shared" si="58"/>
        <v>105.7</v>
      </c>
      <c r="BJ199" s="35"/>
      <c r="BK199" s="35">
        <f t="shared" si="63"/>
        <v>105.7</v>
      </c>
      <c r="BL199" s="35">
        <v>0</v>
      </c>
      <c r="BM199" s="35">
        <f t="shared" si="59"/>
        <v>105.7</v>
      </c>
      <c r="BN199" s="35"/>
      <c r="BO199" s="35">
        <f t="shared" si="60"/>
        <v>105.7</v>
      </c>
      <c r="BP199" s="1"/>
      <c r="BQ199" s="79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10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10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10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10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10"/>
      <c r="HL199" s="9"/>
      <c r="HM199" s="9"/>
    </row>
    <row r="200" spans="1:221" s="2" customFormat="1" ht="17.149999999999999" customHeight="1">
      <c r="A200" s="14" t="s">
        <v>197</v>
      </c>
      <c r="B200" s="35">
        <v>0</v>
      </c>
      <c r="C200" s="35">
        <v>0</v>
      </c>
      <c r="D200" s="4">
        <f t="shared" si="51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2423.6999999999998</v>
      </c>
      <c r="O200" s="35">
        <v>364.9</v>
      </c>
      <c r="P200" s="4">
        <f t="shared" si="52"/>
        <v>0.15055493666707925</v>
      </c>
      <c r="Q200" s="11">
        <v>20</v>
      </c>
      <c r="R200" s="35">
        <v>122</v>
      </c>
      <c r="S200" s="35">
        <v>188.9</v>
      </c>
      <c r="T200" s="4">
        <f t="shared" si="53"/>
        <v>1.2348360655737705</v>
      </c>
      <c r="U200" s="11">
        <v>30</v>
      </c>
      <c r="V200" s="35">
        <v>16.3</v>
      </c>
      <c r="W200" s="35">
        <v>18</v>
      </c>
      <c r="X200" s="4">
        <f t="shared" si="54"/>
        <v>1.1042944785276072</v>
      </c>
      <c r="Y200" s="11">
        <v>20</v>
      </c>
      <c r="Z200" s="11" t="s">
        <v>385</v>
      </c>
      <c r="AA200" s="11" t="s">
        <v>385</v>
      </c>
      <c r="AB200" s="11" t="s">
        <v>385</v>
      </c>
      <c r="AC200" s="11" t="s">
        <v>385</v>
      </c>
      <c r="AD200" s="11">
        <v>260</v>
      </c>
      <c r="AE200" s="11">
        <v>162</v>
      </c>
      <c r="AF200" s="4">
        <f t="shared" si="55"/>
        <v>0.62307692307692308</v>
      </c>
      <c r="AG200" s="11">
        <v>20</v>
      </c>
      <c r="AH200" s="5" t="s">
        <v>362</v>
      </c>
      <c r="AI200" s="5" t="s">
        <v>362</v>
      </c>
      <c r="AJ200" s="5" t="s">
        <v>362</v>
      </c>
      <c r="AK200" s="5" t="s">
        <v>362</v>
      </c>
      <c r="AL200" s="5" t="s">
        <v>362</v>
      </c>
      <c r="AM200" s="5" t="s">
        <v>362</v>
      </c>
      <c r="AN200" s="5" t="s">
        <v>362</v>
      </c>
      <c r="AO200" s="5" t="s">
        <v>362</v>
      </c>
      <c r="AP200" s="5" t="s">
        <v>362</v>
      </c>
      <c r="AQ200" s="5" t="s">
        <v>362</v>
      </c>
      <c r="AR200" s="5" t="s">
        <v>362</v>
      </c>
      <c r="AS200" s="5" t="s">
        <v>362</v>
      </c>
      <c r="AT200" s="44">
        <f t="shared" si="61"/>
        <v>0.82892898591828124</v>
      </c>
      <c r="AU200" s="45">
        <v>786</v>
      </c>
      <c r="AV200" s="35">
        <f t="shared" si="62"/>
        <v>643.09090909090912</v>
      </c>
      <c r="AW200" s="35">
        <f t="shared" si="56"/>
        <v>533.1</v>
      </c>
      <c r="AX200" s="35">
        <f t="shared" si="57"/>
        <v>-109.9909090909091</v>
      </c>
      <c r="AY200" s="35">
        <v>60.7</v>
      </c>
      <c r="AZ200" s="35">
        <v>62.3</v>
      </c>
      <c r="BA200" s="35">
        <v>79.900000000000006</v>
      </c>
      <c r="BB200" s="35">
        <v>62.5</v>
      </c>
      <c r="BC200" s="35">
        <v>74.3</v>
      </c>
      <c r="BD200" s="35"/>
      <c r="BE200" s="35">
        <v>15.9</v>
      </c>
      <c r="BF200" s="35">
        <v>69.599999999999994</v>
      </c>
      <c r="BG200" s="35">
        <v>59.8</v>
      </c>
      <c r="BH200" s="35"/>
      <c r="BI200" s="35">
        <f t="shared" si="58"/>
        <v>48.1</v>
      </c>
      <c r="BJ200" s="35"/>
      <c r="BK200" s="35">
        <f t="shared" si="63"/>
        <v>48.1</v>
      </c>
      <c r="BL200" s="35">
        <v>0</v>
      </c>
      <c r="BM200" s="35">
        <f t="shared" si="59"/>
        <v>48.1</v>
      </c>
      <c r="BN200" s="35"/>
      <c r="BO200" s="35">
        <f t="shared" si="60"/>
        <v>48.1</v>
      </c>
      <c r="BP200" s="1"/>
      <c r="BQ200" s="79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10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10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10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10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10"/>
      <c r="HL200" s="9"/>
      <c r="HM200" s="9"/>
    </row>
    <row r="201" spans="1:221" s="2" customFormat="1" ht="17.149999999999999" customHeight="1">
      <c r="A201" s="14" t="s">
        <v>198</v>
      </c>
      <c r="B201" s="35">
        <v>0</v>
      </c>
      <c r="C201" s="35">
        <v>0</v>
      </c>
      <c r="D201" s="4">
        <f t="shared" si="51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374.3</v>
      </c>
      <c r="O201" s="35">
        <v>300.60000000000002</v>
      </c>
      <c r="P201" s="4">
        <f t="shared" si="52"/>
        <v>0.80309911835426129</v>
      </c>
      <c r="Q201" s="11">
        <v>20</v>
      </c>
      <c r="R201" s="35">
        <v>5.3</v>
      </c>
      <c r="S201" s="35">
        <v>5.9</v>
      </c>
      <c r="T201" s="4">
        <f t="shared" si="53"/>
        <v>1.1132075471698115</v>
      </c>
      <c r="U201" s="11">
        <v>30</v>
      </c>
      <c r="V201" s="35">
        <v>3</v>
      </c>
      <c r="W201" s="35">
        <v>3.6</v>
      </c>
      <c r="X201" s="4">
        <f t="shared" si="54"/>
        <v>1.2</v>
      </c>
      <c r="Y201" s="11">
        <v>20</v>
      </c>
      <c r="Z201" s="11" t="s">
        <v>385</v>
      </c>
      <c r="AA201" s="11" t="s">
        <v>385</v>
      </c>
      <c r="AB201" s="11" t="s">
        <v>385</v>
      </c>
      <c r="AC201" s="11" t="s">
        <v>385</v>
      </c>
      <c r="AD201" s="11">
        <v>110</v>
      </c>
      <c r="AE201" s="11">
        <v>77</v>
      </c>
      <c r="AF201" s="4">
        <f t="shared" si="55"/>
        <v>0.7</v>
      </c>
      <c r="AG201" s="11">
        <v>20</v>
      </c>
      <c r="AH201" s="5" t="s">
        <v>362</v>
      </c>
      <c r="AI201" s="5" t="s">
        <v>362</v>
      </c>
      <c r="AJ201" s="5" t="s">
        <v>362</v>
      </c>
      <c r="AK201" s="5" t="s">
        <v>362</v>
      </c>
      <c r="AL201" s="5" t="s">
        <v>362</v>
      </c>
      <c r="AM201" s="5" t="s">
        <v>362</v>
      </c>
      <c r="AN201" s="5" t="s">
        <v>362</v>
      </c>
      <c r="AO201" s="5" t="s">
        <v>362</v>
      </c>
      <c r="AP201" s="5" t="s">
        <v>362</v>
      </c>
      <c r="AQ201" s="5" t="s">
        <v>362</v>
      </c>
      <c r="AR201" s="5" t="s">
        <v>362</v>
      </c>
      <c r="AS201" s="5" t="s">
        <v>362</v>
      </c>
      <c r="AT201" s="44">
        <f t="shared" si="61"/>
        <v>0.97175787535755076</v>
      </c>
      <c r="AU201" s="45">
        <v>516</v>
      </c>
      <c r="AV201" s="35">
        <f t="shared" si="62"/>
        <v>422.18181818181813</v>
      </c>
      <c r="AW201" s="35">
        <f t="shared" si="56"/>
        <v>410.3</v>
      </c>
      <c r="AX201" s="35">
        <f t="shared" si="57"/>
        <v>-11.881818181818119</v>
      </c>
      <c r="AY201" s="35">
        <v>39.200000000000003</v>
      </c>
      <c r="AZ201" s="35">
        <v>48.8</v>
      </c>
      <c r="BA201" s="35">
        <v>36.700000000000003</v>
      </c>
      <c r="BB201" s="35">
        <v>38.799999999999997</v>
      </c>
      <c r="BC201" s="35">
        <v>33.799999999999997</v>
      </c>
      <c r="BD201" s="35"/>
      <c r="BE201" s="35">
        <v>39.799999999999997</v>
      </c>
      <c r="BF201" s="35">
        <v>49.5</v>
      </c>
      <c r="BG201" s="35">
        <v>47.1</v>
      </c>
      <c r="BH201" s="35">
        <v>21.8</v>
      </c>
      <c r="BI201" s="35">
        <f t="shared" si="58"/>
        <v>54.8</v>
      </c>
      <c r="BJ201" s="35"/>
      <c r="BK201" s="35">
        <f t="shared" si="63"/>
        <v>54.8</v>
      </c>
      <c r="BL201" s="35">
        <v>0</v>
      </c>
      <c r="BM201" s="35">
        <f t="shared" si="59"/>
        <v>54.8</v>
      </c>
      <c r="BN201" s="35"/>
      <c r="BO201" s="35">
        <f t="shared" si="60"/>
        <v>54.8</v>
      </c>
      <c r="BP201" s="1"/>
      <c r="BQ201" s="79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10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10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10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10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10"/>
      <c r="HL201" s="9"/>
      <c r="HM201" s="9"/>
    </row>
    <row r="202" spans="1:221" s="2" customFormat="1" ht="17.149999999999999" customHeight="1">
      <c r="A202" s="14" t="s">
        <v>199</v>
      </c>
      <c r="B202" s="35">
        <v>0</v>
      </c>
      <c r="C202" s="35">
        <v>0</v>
      </c>
      <c r="D202" s="4">
        <f t="shared" si="51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2026.4</v>
      </c>
      <c r="O202" s="35">
        <v>1218.0999999999999</v>
      </c>
      <c r="P202" s="4">
        <f t="shared" si="52"/>
        <v>0.60111527832609546</v>
      </c>
      <c r="Q202" s="11">
        <v>20</v>
      </c>
      <c r="R202" s="35">
        <v>929</v>
      </c>
      <c r="S202" s="35">
        <v>753.5</v>
      </c>
      <c r="T202" s="4">
        <f t="shared" si="53"/>
        <v>0.81108719052744882</v>
      </c>
      <c r="U202" s="11">
        <v>35</v>
      </c>
      <c r="V202" s="35">
        <v>32</v>
      </c>
      <c r="W202" s="35">
        <v>34.700000000000003</v>
      </c>
      <c r="X202" s="4">
        <f t="shared" si="54"/>
        <v>1.0843750000000001</v>
      </c>
      <c r="Y202" s="11">
        <v>15</v>
      </c>
      <c r="Z202" s="11" t="s">
        <v>385</v>
      </c>
      <c r="AA202" s="11" t="s">
        <v>385</v>
      </c>
      <c r="AB202" s="11" t="s">
        <v>385</v>
      </c>
      <c r="AC202" s="11" t="s">
        <v>385</v>
      </c>
      <c r="AD202" s="11">
        <v>696</v>
      </c>
      <c r="AE202" s="11">
        <v>583</v>
      </c>
      <c r="AF202" s="4">
        <f t="shared" si="55"/>
        <v>0.83764367816091956</v>
      </c>
      <c r="AG202" s="11">
        <v>20</v>
      </c>
      <c r="AH202" s="5" t="s">
        <v>362</v>
      </c>
      <c r="AI202" s="5" t="s">
        <v>362</v>
      </c>
      <c r="AJ202" s="5" t="s">
        <v>362</v>
      </c>
      <c r="AK202" s="5" t="s">
        <v>362</v>
      </c>
      <c r="AL202" s="5" t="s">
        <v>362</v>
      </c>
      <c r="AM202" s="5" t="s">
        <v>362</v>
      </c>
      <c r="AN202" s="5" t="s">
        <v>362</v>
      </c>
      <c r="AO202" s="5" t="s">
        <v>362</v>
      </c>
      <c r="AP202" s="5" t="s">
        <v>362</v>
      </c>
      <c r="AQ202" s="5" t="s">
        <v>362</v>
      </c>
      <c r="AR202" s="5" t="s">
        <v>362</v>
      </c>
      <c r="AS202" s="5" t="s">
        <v>362</v>
      </c>
      <c r="AT202" s="44">
        <f t="shared" si="61"/>
        <v>0.81587617553556679</v>
      </c>
      <c r="AU202" s="45">
        <v>1433</v>
      </c>
      <c r="AV202" s="35">
        <f t="shared" si="62"/>
        <v>1172.4545454545455</v>
      </c>
      <c r="AW202" s="35">
        <f t="shared" si="56"/>
        <v>956.6</v>
      </c>
      <c r="AX202" s="35">
        <f t="shared" si="57"/>
        <v>-215.85454545454547</v>
      </c>
      <c r="AY202" s="35">
        <v>90</v>
      </c>
      <c r="AZ202" s="35">
        <v>69.599999999999994</v>
      </c>
      <c r="BA202" s="35">
        <v>73.2</v>
      </c>
      <c r="BB202" s="35">
        <v>20.399999999999999</v>
      </c>
      <c r="BC202" s="35">
        <v>66</v>
      </c>
      <c r="BD202" s="35"/>
      <c r="BE202" s="35">
        <v>212.3</v>
      </c>
      <c r="BF202" s="35">
        <v>80.3</v>
      </c>
      <c r="BG202" s="35">
        <v>109.7</v>
      </c>
      <c r="BH202" s="35">
        <v>129</v>
      </c>
      <c r="BI202" s="35">
        <f t="shared" si="58"/>
        <v>106.1</v>
      </c>
      <c r="BJ202" s="35"/>
      <c r="BK202" s="35">
        <f t="shared" si="63"/>
        <v>106.1</v>
      </c>
      <c r="BL202" s="35">
        <v>0</v>
      </c>
      <c r="BM202" s="35">
        <f t="shared" si="59"/>
        <v>106.1</v>
      </c>
      <c r="BN202" s="35"/>
      <c r="BO202" s="35">
        <f t="shared" si="60"/>
        <v>106.1</v>
      </c>
      <c r="BP202" s="1"/>
      <c r="BQ202" s="79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10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10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10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10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10"/>
      <c r="HL202" s="9"/>
      <c r="HM202" s="9"/>
    </row>
    <row r="203" spans="1:221" s="2" customFormat="1" ht="17.149999999999999" customHeight="1">
      <c r="A203" s="14" t="s">
        <v>200</v>
      </c>
      <c r="B203" s="35">
        <v>0</v>
      </c>
      <c r="C203" s="35">
        <v>0</v>
      </c>
      <c r="D203" s="4">
        <f t="shared" si="51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586.79999999999995</v>
      </c>
      <c r="O203" s="35">
        <v>162.80000000000001</v>
      </c>
      <c r="P203" s="4">
        <f t="shared" si="52"/>
        <v>0.27743694614860265</v>
      </c>
      <c r="Q203" s="11">
        <v>20</v>
      </c>
      <c r="R203" s="35">
        <v>76</v>
      </c>
      <c r="S203" s="35">
        <v>77.400000000000006</v>
      </c>
      <c r="T203" s="4">
        <f t="shared" si="53"/>
        <v>1.0184210526315791</v>
      </c>
      <c r="U203" s="11">
        <v>35</v>
      </c>
      <c r="V203" s="35">
        <v>0.1</v>
      </c>
      <c r="W203" s="35">
        <v>0.2</v>
      </c>
      <c r="X203" s="4">
        <f t="shared" si="54"/>
        <v>1.28</v>
      </c>
      <c r="Y203" s="11">
        <v>15</v>
      </c>
      <c r="Z203" s="11" t="s">
        <v>385</v>
      </c>
      <c r="AA203" s="11" t="s">
        <v>385</v>
      </c>
      <c r="AB203" s="11" t="s">
        <v>385</v>
      </c>
      <c r="AC203" s="11" t="s">
        <v>385</v>
      </c>
      <c r="AD203" s="11">
        <v>87</v>
      </c>
      <c r="AE203" s="11">
        <v>64</v>
      </c>
      <c r="AF203" s="4">
        <f t="shared" si="55"/>
        <v>0.73563218390804597</v>
      </c>
      <c r="AG203" s="11">
        <v>20</v>
      </c>
      <c r="AH203" s="5" t="s">
        <v>362</v>
      </c>
      <c r="AI203" s="5" t="s">
        <v>362</v>
      </c>
      <c r="AJ203" s="5" t="s">
        <v>362</v>
      </c>
      <c r="AK203" s="5" t="s">
        <v>362</v>
      </c>
      <c r="AL203" s="5" t="s">
        <v>362</v>
      </c>
      <c r="AM203" s="5" t="s">
        <v>362</v>
      </c>
      <c r="AN203" s="5" t="s">
        <v>362</v>
      </c>
      <c r="AO203" s="5" t="s">
        <v>362</v>
      </c>
      <c r="AP203" s="5" t="s">
        <v>362</v>
      </c>
      <c r="AQ203" s="5" t="s">
        <v>362</v>
      </c>
      <c r="AR203" s="5" t="s">
        <v>362</v>
      </c>
      <c r="AS203" s="5" t="s">
        <v>362</v>
      </c>
      <c r="AT203" s="44">
        <f t="shared" si="61"/>
        <v>0.83451243825820265</v>
      </c>
      <c r="AU203" s="45">
        <v>449</v>
      </c>
      <c r="AV203" s="35">
        <f t="shared" si="62"/>
        <v>367.36363636363637</v>
      </c>
      <c r="AW203" s="35">
        <f t="shared" si="56"/>
        <v>306.60000000000002</v>
      </c>
      <c r="AX203" s="35">
        <f t="shared" si="57"/>
        <v>-60.763636363636351</v>
      </c>
      <c r="AY203" s="35">
        <v>25.6</v>
      </c>
      <c r="AZ203" s="35">
        <v>34.6</v>
      </c>
      <c r="BA203" s="35">
        <v>49.7</v>
      </c>
      <c r="BB203" s="35">
        <v>34.700000000000003</v>
      </c>
      <c r="BC203" s="35">
        <v>35.5</v>
      </c>
      <c r="BD203" s="35"/>
      <c r="BE203" s="35">
        <v>44.8</v>
      </c>
      <c r="BF203" s="35">
        <v>31.5</v>
      </c>
      <c r="BG203" s="35">
        <v>33.6</v>
      </c>
      <c r="BH203" s="35"/>
      <c r="BI203" s="35">
        <f t="shared" si="58"/>
        <v>16.600000000000001</v>
      </c>
      <c r="BJ203" s="35"/>
      <c r="BK203" s="35">
        <f t="shared" si="63"/>
        <v>16.600000000000001</v>
      </c>
      <c r="BL203" s="35">
        <v>0</v>
      </c>
      <c r="BM203" s="35">
        <f t="shared" si="59"/>
        <v>16.600000000000001</v>
      </c>
      <c r="BN203" s="35"/>
      <c r="BO203" s="35">
        <f t="shared" si="60"/>
        <v>16.600000000000001</v>
      </c>
      <c r="BP203" s="1"/>
      <c r="BQ203" s="79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10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10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10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10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10"/>
      <c r="HL203" s="9"/>
      <c r="HM203" s="9"/>
    </row>
    <row r="204" spans="1:221" s="2" customFormat="1" ht="17.149999999999999" customHeight="1">
      <c r="A204" s="14" t="s">
        <v>201</v>
      </c>
      <c r="B204" s="35">
        <v>0</v>
      </c>
      <c r="C204" s="35">
        <v>0</v>
      </c>
      <c r="D204" s="4">
        <f t="shared" si="51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936.6</v>
      </c>
      <c r="O204" s="35">
        <v>805</v>
      </c>
      <c r="P204" s="4">
        <f t="shared" si="52"/>
        <v>0.85949177877428995</v>
      </c>
      <c r="Q204" s="11">
        <v>20</v>
      </c>
      <c r="R204" s="35">
        <v>0.3</v>
      </c>
      <c r="S204" s="35">
        <v>0.3</v>
      </c>
      <c r="T204" s="4">
        <f t="shared" si="53"/>
        <v>1</v>
      </c>
      <c r="U204" s="11">
        <v>35</v>
      </c>
      <c r="V204" s="35">
        <v>0.6</v>
      </c>
      <c r="W204" s="35">
        <v>0.7</v>
      </c>
      <c r="X204" s="4">
        <f t="shared" si="54"/>
        <v>1.1666666666666667</v>
      </c>
      <c r="Y204" s="11">
        <v>15</v>
      </c>
      <c r="Z204" s="11" t="s">
        <v>385</v>
      </c>
      <c r="AA204" s="11" t="s">
        <v>385</v>
      </c>
      <c r="AB204" s="11" t="s">
        <v>385</v>
      </c>
      <c r="AC204" s="11" t="s">
        <v>385</v>
      </c>
      <c r="AD204" s="11">
        <v>86</v>
      </c>
      <c r="AE204" s="11">
        <v>60</v>
      </c>
      <c r="AF204" s="4">
        <f t="shared" si="55"/>
        <v>0.69767441860465118</v>
      </c>
      <c r="AG204" s="11">
        <v>20</v>
      </c>
      <c r="AH204" s="5" t="s">
        <v>362</v>
      </c>
      <c r="AI204" s="5" t="s">
        <v>362</v>
      </c>
      <c r="AJ204" s="5" t="s">
        <v>362</v>
      </c>
      <c r="AK204" s="5" t="s">
        <v>362</v>
      </c>
      <c r="AL204" s="5" t="s">
        <v>362</v>
      </c>
      <c r="AM204" s="5" t="s">
        <v>362</v>
      </c>
      <c r="AN204" s="5" t="s">
        <v>362</v>
      </c>
      <c r="AO204" s="5" t="s">
        <v>362</v>
      </c>
      <c r="AP204" s="5" t="s">
        <v>362</v>
      </c>
      <c r="AQ204" s="5" t="s">
        <v>362</v>
      </c>
      <c r="AR204" s="5" t="s">
        <v>362</v>
      </c>
      <c r="AS204" s="5" t="s">
        <v>362</v>
      </c>
      <c r="AT204" s="44">
        <f t="shared" si="61"/>
        <v>0.92937026608420914</v>
      </c>
      <c r="AU204" s="45">
        <v>676</v>
      </c>
      <c r="AV204" s="35">
        <f t="shared" si="62"/>
        <v>553.09090909090912</v>
      </c>
      <c r="AW204" s="35">
        <f t="shared" si="56"/>
        <v>514</v>
      </c>
      <c r="AX204" s="35">
        <f t="shared" si="57"/>
        <v>-39.090909090909122</v>
      </c>
      <c r="AY204" s="35">
        <v>50.2</v>
      </c>
      <c r="AZ204" s="35">
        <v>51.9</v>
      </c>
      <c r="BA204" s="35">
        <v>24.3</v>
      </c>
      <c r="BB204" s="35">
        <v>59.7</v>
      </c>
      <c r="BC204" s="35">
        <v>66.7</v>
      </c>
      <c r="BD204" s="35"/>
      <c r="BE204" s="35">
        <v>117.8</v>
      </c>
      <c r="BF204" s="35">
        <v>49.5</v>
      </c>
      <c r="BG204" s="35">
        <v>49.1</v>
      </c>
      <c r="BH204" s="35"/>
      <c r="BI204" s="35">
        <f t="shared" si="58"/>
        <v>44.8</v>
      </c>
      <c r="BJ204" s="35"/>
      <c r="BK204" s="35">
        <f t="shared" si="63"/>
        <v>44.8</v>
      </c>
      <c r="BL204" s="35">
        <v>0</v>
      </c>
      <c r="BM204" s="35">
        <f t="shared" si="59"/>
        <v>44.8</v>
      </c>
      <c r="BN204" s="35"/>
      <c r="BO204" s="35">
        <f t="shared" si="60"/>
        <v>44.8</v>
      </c>
      <c r="BP204" s="1"/>
      <c r="BQ204" s="79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10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10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10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10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10"/>
      <c r="HL204" s="9"/>
      <c r="HM204" s="9"/>
    </row>
    <row r="205" spans="1:221" s="2" customFormat="1" ht="17.149999999999999" customHeight="1">
      <c r="A205" s="18" t="s">
        <v>202</v>
      </c>
      <c r="B205" s="6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35"/>
      <c r="BP205" s="1"/>
      <c r="BQ205" s="79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10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10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10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10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10"/>
      <c r="HL205" s="9"/>
      <c r="HM205" s="9"/>
    </row>
    <row r="206" spans="1:221" s="2" customFormat="1" ht="16.7" customHeight="1">
      <c r="A206" s="46" t="s">
        <v>203</v>
      </c>
      <c r="B206" s="35">
        <v>628</v>
      </c>
      <c r="C206" s="35">
        <v>0</v>
      </c>
      <c r="D206" s="4">
        <f t="shared" si="51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2393.8000000000002</v>
      </c>
      <c r="O206" s="35">
        <v>660.7</v>
      </c>
      <c r="P206" s="4">
        <f t="shared" si="52"/>
        <v>0.27600467875344642</v>
      </c>
      <c r="Q206" s="11">
        <v>20</v>
      </c>
      <c r="R206" s="35">
        <v>793</v>
      </c>
      <c r="S206" s="35">
        <v>741.1</v>
      </c>
      <c r="T206" s="4">
        <f t="shared" si="53"/>
        <v>0.93455233291298867</v>
      </c>
      <c r="U206" s="11">
        <v>15</v>
      </c>
      <c r="V206" s="35">
        <v>2.4</v>
      </c>
      <c r="W206" s="35">
        <v>3.1</v>
      </c>
      <c r="X206" s="4">
        <f t="shared" si="54"/>
        <v>1.2091666666666667</v>
      </c>
      <c r="Y206" s="11">
        <v>35</v>
      </c>
      <c r="Z206" s="11" t="s">
        <v>385</v>
      </c>
      <c r="AA206" s="11" t="s">
        <v>385</v>
      </c>
      <c r="AB206" s="11" t="s">
        <v>385</v>
      </c>
      <c r="AC206" s="11" t="s">
        <v>385</v>
      </c>
      <c r="AD206" s="11">
        <v>370</v>
      </c>
      <c r="AE206" s="11">
        <v>370</v>
      </c>
      <c r="AF206" s="4">
        <f t="shared" si="55"/>
        <v>1</v>
      </c>
      <c r="AG206" s="11">
        <v>20</v>
      </c>
      <c r="AH206" s="5" t="s">
        <v>362</v>
      </c>
      <c r="AI206" s="5" t="s">
        <v>362</v>
      </c>
      <c r="AJ206" s="5" t="s">
        <v>362</v>
      </c>
      <c r="AK206" s="5" t="s">
        <v>362</v>
      </c>
      <c r="AL206" s="5" t="s">
        <v>362</v>
      </c>
      <c r="AM206" s="5" t="s">
        <v>362</v>
      </c>
      <c r="AN206" s="5" t="s">
        <v>362</v>
      </c>
      <c r="AO206" s="5" t="s">
        <v>362</v>
      </c>
      <c r="AP206" s="5" t="s">
        <v>362</v>
      </c>
      <c r="AQ206" s="5" t="s">
        <v>362</v>
      </c>
      <c r="AR206" s="5" t="s">
        <v>362</v>
      </c>
      <c r="AS206" s="5" t="s">
        <v>362</v>
      </c>
      <c r="AT206" s="44">
        <f t="shared" si="61"/>
        <v>0.81859211902097084</v>
      </c>
      <c r="AU206" s="45">
        <v>904</v>
      </c>
      <c r="AV206" s="35">
        <f t="shared" si="62"/>
        <v>739.63636363636374</v>
      </c>
      <c r="AW206" s="35">
        <f t="shared" si="56"/>
        <v>605.5</v>
      </c>
      <c r="AX206" s="35">
        <f t="shared" si="57"/>
        <v>-134.13636363636374</v>
      </c>
      <c r="AY206" s="35">
        <v>67</v>
      </c>
      <c r="AZ206" s="35">
        <v>65.3</v>
      </c>
      <c r="BA206" s="35">
        <v>92.4</v>
      </c>
      <c r="BB206" s="35">
        <v>50.7</v>
      </c>
      <c r="BC206" s="35">
        <v>62.8</v>
      </c>
      <c r="BD206" s="35"/>
      <c r="BE206" s="35">
        <v>80.5</v>
      </c>
      <c r="BF206" s="35">
        <v>50.7</v>
      </c>
      <c r="BG206" s="35">
        <v>56.6</v>
      </c>
      <c r="BH206" s="35"/>
      <c r="BI206" s="35">
        <f t="shared" si="58"/>
        <v>79.5</v>
      </c>
      <c r="BJ206" s="35"/>
      <c r="BK206" s="35">
        <f t="shared" si="63"/>
        <v>79.5</v>
      </c>
      <c r="BL206" s="35">
        <v>0</v>
      </c>
      <c r="BM206" s="35">
        <f t="shared" si="59"/>
        <v>79.5</v>
      </c>
      <c r="BN206" s="35"/>
      <c r="BO206" s="35">
        <f t="shared" si="60"/>
        <v>79.5</v>
      </c>
      <c r="BP206" s="1"/>
      <c r="BQ206" s="79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10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10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10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10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10"/>
      <c r="HL206" s="9"/>
      <c r="HM206" s="9"/>
    </row>
    <row r="207" spans="1:221" s="2" customFormat="1" ht="17.149999999999999" customHeight="1">
      <c r="A207" s="46" t="s">
        <v>204</v>
      </c>
      <c r="B207" s="35">
        <v>0</v>
      </c>
      <c r="C207" s="35">
        <v>0</v>
      </c>
      <c r="D207" s="4">
        <f t="shared" si="51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2514.9</v>
      </c>
      <c r="O207" s="35">
        <v>938.4</v>
      </c>
      <c r="P207" s="4">
        <f t="shared" si="52"/>
        <v>0.37313610879160203</v>
      </c>
      <c r="Q207" s="11">
        <v>20</v>
      </c>
      <c r="R207" s="35">
        <v>53</v>
      </c>
      <c r="S207" s="35">
        <v>74.099999999999994</v>
      </c>
      <c r="T207" s="4">
        <f t="shared" si="53"/>
        <v>1.219811320754717</v>
      </c>
      <c r="U207" s="11">
        <v>20</v>
      </c>
      <c r="V207" s="35">
        <v>2.4</v>
      </c>
      <c r="W207" s="35">
        <v>2.8</v>
      </c>
      <c r="X207" s="4">
        <f t="shared" si="54"/>
        <v>1.1666666666666667</v>
      </c>
      <c r="Y207" s="11">
        <v>30</v>
      </c>
      <c r="Z207" s="11" t="s">
        <v>385</v>
      </c>
      <c r="AA207" s="11" t="s">
        <v>385</v>
      </c>
      <c r="AB207" s="11" t="s">
        <v>385</v>
      </c>
      <c r="AC207" s="11" t="s">
        <v>385</v>
      </c>
      <c r="AD207" s="11">
        <v>132</v>
      </c>
      <c r="AE207" s="11">
        <v>163</v>
      </c>
      <c r="AF207" s="4">
        <f t="shared" si="55"/>
        <v>1.2034848484848484</v>
      </c>
      <c r="AG207" s="11">
        <v>20</v>
      </c>
      <c r="AH207" s="5" t="s">
        <v>362</v>
      </c>
      <c r="AI207" s="5" t="s">
        <v>362</v>
      </c>
      <c r="AJ207" s="5" t="s">
        <v>362</v>
      </c>
      <c r="AK207" s="5" t="s">
        <v>362</v>
      </c>
      <c r="AL207" s="5" t="s">
        <v>362</v>
      </c>
      <c r="AM207" s="5" t="s">
        <v>362</v>
      </c>
      <c r="AN207" s="5" t="s">
        <v>362</v>
      </c>
      <c r="AO207" s="5" t="s">
        <v>362</v>
      </c>
      <c r="AP207" s="5" t="s">
        <v>362</v>
      </c>
      <c r="AQ207" s="5" t="s">
        <v>362</v>
      </c>
      <c r="AR207" s="5" t="s">
        <v>362</v>
      </c>
      <c r="AS207" s="5" t="s">
        <v>362</v>
      </c>
      <c r="AT207" s="44">
        <f t="shared" si="61"/>
        <v>1.010318284006926</v>
      </c>
      <c r="AU207" s="45">
        <v>1867</v>
      </c>
      <c r="AV207" s="35">
        <f t="shared" si="62"/>
        <v>1527.5454545454545</v>
      </c>
      <c r="AW207" s="35">
        <f t="shared" si="56"/>
        <v>1543.3</v>
      </c>
      <c r="AX207" s="35">
        <f t="shared" si="57"/>
        <v>15.75454545454545</v>
      </c>
      <c r="AY207" s="35">
        <v>129.19999999999999</v>
      </c>
      <c r="AZ207" s="35">
        <v>131.4</v>
      </c>
      <c r="BA207" s="35">
        <v>173.2</v>
      </c>
      <c r="BB207" s="35">
        <v>165</v>
      </c>
      <c r="BC207" s="35">
        <v>206.8</v>
      </c>
      <c r="BD207" s="35"/>
      <c r="BE207" s="35">
        <v>205.6</v>
      </c>
      <c r="BF207" s="35">
        <v>137.9</v>
      </c>
      <c r="BG207" s="35">
        <v>165.5</v>
      </c>
      <c r="BH207" s="35"/>
      <c r="BI207" s="35">
        <f t="shared" si="58"/>
        <v>228.7</v>
      </c>
      <c r="BJ207" s="35"/>
      <c r="BK207" s="35">
        <f t="shared" si="63"/>
        <v>228.7</v>
      </c>
      <c r="BL207" s="35">
        <v>0</v>
      </c>
      <c r="BM207" s="35">
        <f t="shared" si="59"/>
        <v>228.7</v>
      </c>
      <c r="BN207" s="35"/>
      <c r="BO207" s="35">
        <f t="shared" si="60"/>
        <v>228.7</v>
      </c>
      <c r="BP207" s="1"/>
      <c r="BQ207" s="79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10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10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10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10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10"/>
      <c r="HL207" s="9"/>
      <c r="HM207" s="9"/>
    </row>
    <row r="208" spans="1:221" s="2" customFormat="1" ht="17.149999999999999" customHeight="1">
      <c r="A208" s="46" t="s">
        <v>205</v>
      </c>
      <c r="B208" s="35">
        <v>361827</v>
      </c>
      <c r="C208" s="35">
        <v>996884.1</v>
      </c>
      <c r="D208" s="4">
        <f t="shared" si="51"/>
        <v>1.3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17046.599999999999</v>
      </c>
      <c r="O208" s="35">
        <v>13390.3</v>
      </c>
      <c r="P208" s="4">
        <f t="shared" si="52"/>
        <v>0.7855114802951908</v>
      </c>
      <c r="Q208" s="11">
        <v>20</v>
      </c>
      <c r="R208" s="35">
        <v>0.8</v>
      </c>
      <c r="S208" s="35">
        <v>0.9</v>
      </c>
      <c r="T208" s="4">
        <f t="shared" si="53"/>
        <v>1.125</v>
      </c>
      <c r="U208" s="11">
        <v>5</v>
      </c>
      <c r="V208" s="35">
        <v>4.5</v>
      </c>
      <c r="W208" s="35">
        <v>4.8</v>
      </c>
      <c r="X208" s="4">
        <f t="shared" si="54"/>
        <v>1.0666666666666667</v>
      </c>
      <c r="Y208" s="11">
        <v>45</v>
      </c>
      <c r="Z208" s="11" t="s">
        <v>385</v>
      </c>
      <c r="AA208" s="11" t="s">
        <v>385</v>
      </c>
      <c r="AB208" s="11" t="s">
        <v>385</v>
      </c>
      <c r="AC208" s="11" t="s">
        <v>385</v>
      </c>
      <c r="AD208" s="11">
        <v>5</v>
      </c>
      <c r="AE208" s="11">
        <v>11</v>
      </c>
      <c r="AF208" s="4">
        <f t="shared" si="55"/>
        <v>1.3</v>
      </c>
      <c r="AG208" s="11">
        <v>20</v>
      </c>
      <c r="AH208" s="5" t="s">
        <v>362</v>
      </c>
      <c r="AI208" s="5" t="s">
        <v>362</v>
      </c>
      <c r="AJ208" s="5" t="s">
        <v>362</v>
      </c>
      <c r="AK208" s="5" t="s">
        <v>362</v>
      </c>
      <c r="AL208" s="5" t="s">
        <v>362</v>
      </c>
      <c r="AM208" s="5" t="s">
        <v>362</v>
      </c>
      <c r="AN208" s="5" t="s">
        <v>362</v>
      </c>
      <c r="AO208" s="5" t="s">
        <v>362</v>
      </c>
      <c r="AP208" s="5" t="s">
        <v>362</v>
      </c>
      <c r="AQ208" s="5" t="s">
        <v>362</v>
      </c>
      <c r="AR208" s="5" t="s">
        <v>362</v>
      </c>
      <c r="AS208" s="5" t="s">
        <v>362</v>
      </c>
      <c r="AT208" s="44">
        <f t="shared" si="61"/>
        <v>1.0833522960590383</v>
      </c>
      <c r="AU208" s="45">
        <v>12</v>
      </c>
      <c r="AV208" s="35">
        <f t="shared" si="62"/>
        <v>9.8181818181818166</v>
      </c>
      <c r="AW208" s="35">
        <f t="shared" si="56"/>
        <v>10.6</v>
      </c>
      <c r="AX208" s="35">
        <f t="shared" si="57"/>
        <v>0.78181818181818308</v>
      </c>
      <c r="AY208" s="35">
        <v>1.2</v>
      </c>
      <c r="AZ208" s="35">
        <v>1.1000000000000001</v>
      </c>
      <c r="BA208" s="35">
        <v>1.3</v>
      </c>
      <c r="BB208" s="35">
        <v>1.1000000000000001</v>
      </c>
      <c r="BC208" s="35">
        <v>1.1000000000000001</v>
      </c>
      <c r="BD208" s="35"/>
      <c r="BE208" s="35">
        <v>1.4</v>
      </c>
      <c r="BF208" s="35">
        <v>1.2000000000000002</v>
      </c>
      <c r="BG208" s="35">
        <v>1</v>
      </c>
      <c r="BH208" s="35"/>
      <c r="BI208" s="35">
        <f t="shared" si="58"/>
        <v>1.2</v>
      </c>
      <c r="BJ208" s="35"/>
      <c r="BK208" s="35">
        <f t="shared" si="63"/>
        <v>1.2</v>
      </c>
      <c r="BL208" s="35">
        <v>0</v>
      </c>
      <c r="BM208" s="35">
        <f t="shared" si="59"/>
        <v>1.2</v>
      </c>
      <c r="BN208" s="35"/>
      <c r="BO208" s="35">
        <f t="shared" si="60"/>
        <v>1.2</v>
      </c>
      <c r="BP208" s="1"/>
      <c r="BQ208" s="79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10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10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10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10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10"/>
      <c r="HL208" s="9"/>
      <c r="HM208" s="9"/>
    </row>
    <row r="209" spans="1:221" s="2" customFormat="1" ht="17.149999999999999" customHeight="1">
      <c r="A209" s="46" t="s">
        <v>206</v>
      </c>
      <c r="B209" s="35">
        <v>23077</v>
      </c>
      <c r="C209" s="35">
        <v>28081.5</v>
      </c>
      <c r="D209" s="4">
        <f t="shared" si="51"/>
        <v>1.2016860943796854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2383.3000000000002</v>
      </c>
      <c r="O209" s="35">
        <v>1242.5</v>
      </c>
      <c r="P209" s="4">
        <f t="shared" si="52"/>
        <v>0.52133596274073757</v>
      </c>
      <c r="Q209" s="11">
        <v>20</v>
      </c>
      <c r="R209" s="35">
        <v>71</v>
      </c>
      <c r="S209" s="35">
        <v>97.6</v>
      </c>
      <c r="T209" s="4">
        <f t="shared" si="53"/>
        <v>1.2174647887323944</v>
      </c>
      <c r="U209" s="11">
        <v>30</v>
      </c>
      <c r="V209" s="35">
        <v>4.5</v>
      </c>
      <c r="W209" s="35">
        <v>4.7</v>
      </c>
      <c r="X209" s="4">
        <f t="shared" si="54"/>
        <v>1.0444444444444445</v>
      </c>
      <c r="Y209" s="11">
        <v>20</v>
      </c>
      <c r="Z209" s="11" t="s">
        <v>385</v>
      </c>
      <c r="AA209" s="11" t="s">
        <v>385</v>
      </c>
      <c r="AB209" s="11" t="s">
        <v>385</v>
      </c>
      <c r="AC209" s="11" t="s">
        <v>385</v>
      </c>
      <c r="AD209" s="11">
        <v>140</v>
      </c>
      <c r="AE209" s="11">
        <v>151</v>
      </c>
      <c r="AF209" s="4">
        <f t="shared" si="55"/>
        <v>1.0785714285714285</v>
      </c>
      <c r="AG209" s="11">
        <v>20</v>
      </c>
      <c r="AH209" s="5" t="s">
        <v>362</v>
      </c>
      <c r="AI209" s="5" t="s">
        <v>362</v>
      </c>
      <c r="AJ209" s="5" t="s">
        <v>362</v>
      </c>
      <c r="AK209" s="5" t="s">
        <v>362</v>
      </c>
      <c r="AL209" s="5" t="s">
        <v>362</v>
      </c>
      <c r="AM209" s="5" t="s">
        <v>362</v>
      </c>
      <c r="AN209" s="5" t="s">
        <v>362</v>
      </c>
      <c r="AO209" s="5" t="s">
        <v>362</v>
      </c>
      <c r="AP209" s="5" t="s">
        <v>362</v>
      </c>
      <c r="AQ209" s="5" t="s">
        <v>362</v>
      </c>
      <c r="AR209" s="5" t="s">
        <v>362</v>
      </c>
      <c r="AS209" s="5" t="s">
        <v>362</v>
      </c>
      <c r="AT209" s="44">
        <f t="shared" si="61"/>
        <v>1.014278413209009</v>
      </c>
      <c r="AU209" s="45">
        <v>1220</v>
      </c>
      <c r="AV209" s="35">
        <f t="shared" si="62"/>
        <v>998.18181818181813</v>
      </c>
      <c r="AW209" s="35">
        <f t="shared" si="56"/>
        <v>1012.4</v>
      </c>
      <c r="AX209" s="35">
        <f t="shared" si="57"/>
        <v>14.218181818181847</v>
      </c>
      <c r="AY209" s="35">
        <v>108.7</v>
      </c>
      <c r="AZ209" s="35">
        <v>95.7</v>
      </c>
      <c r="BA209" s="35">
        <v>77.7</v>
      </c>
      <c r="BB209" s="35">
        <v>94.5</v>
      </c>
      <c r="BC209" s="35">
        <v>100.5</v>
      </c>
      <c r="BD209" s="35"/>
      <c r="BE209" s="35">
        <v>117.1</v>
      </c>
      <c r="BF209" s="35">
        <v>82.600000000000009</v>
      </c>
      <c r="BG209" s="35">
        <v>104.2</v>
      </c>
      <c r="BH209" s="35">
        <v>75.400000000000006</v>
      </c>
      <c r="BI209" s="35">
        <f t="shared" si="58"/>
        <v>156</v>
      </c>
      <c r="BJ209" s="35"/>
      <c r="BK209" s="35">
        <f t="shared" si="63"/>
        <v>156</v>
      </c>
      <c r="BL209" s="35">
        <v>0</v>
      </c>
      <c r="BM209" s="35">
        <f t="shared" si="59"/>
        <v>156</v>
      </c>
      <c r="BN209" s="35"/>
      <c r="BO209" s="35">
        <f t="shared" si="60"/>
        <v>156</v>
      </c>
      <c r="BP209" s="1"/>
      <c r="BQ209" s="79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10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10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10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10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10"/>
      <c r="HL209" s="9"/>
      <c r="HM209" s="9"/>
    </row>
    <row r="210" spans="1:221" s="2" customFormat="1" ht="17.149999999999999" customHeight="1">
      <c r="A210" s="46" t="s">
        <v>207</v>
      </c>
      <c r="B210" s="35">
        <v>408832</v>
      </c>
      <c r="C210" s="35">
        <v>449599.5</v>
      </c>
      <c r="D210" s="4">
        <f t="shared" si="51"/>
        <v>1.09971699866938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63142.8</v>
      </c>
      <c r="O210" s="35">
        <v>29575.599999999999</v>
      </c>
      <c r="P210" s="4">
        <f t="shared" si="52"/>
        <v>0.46839227908803532</v>
      </c>
      <c r="Q210" s="11">
        <v>20</v>
      </c>
      <c r="R210" s="35">
        <v>1512</v>
      </c>
      <c r="S210" s="35">
        <v>1511.5</v>
      </c>
      <c r="T210" s="4">
        <f t="shared" si="53"/>
        <v>0.99966931216931221</v>
      </c>
      <c r="U210" s="11">
        <v>40</v>
      </c>
      <c r="V210" s="35">
        <v>96</v>
      </c>
      <c r="W210" s="35">
        <v>111.8</v>
      </c>
      <c r="X210" s="4">
        <f t="shared" si="54"/>
        <v>1.1645833333333333</v>
      </c>
      <c r="Y210" s="11">
        <v>10</v>
      </c>
      <c r="Z210" s="11" t="s">
        <v>385</v>
      </c>
      <c r="AA210" s="11" t="s">
        <v>385</v>
      </c>
      <c r="AB210" s="11" t="s">
        <v>385</v>
      </c>
      <c r="AC210" s="11" t="s">
        <v>385</v>
      </c>
      <c r="AD210" s="11">
        <v>630</v>
      </c>
      <c r="AE210" s="11">
        <v>570</v>
      </c>
      <c r="AF210" s="4">
        <f t="shared" si="55"/>
        <v>0.90476190476190477</v>
      </c>
      <c r="AG210" s="11">
        <v>20</v>
      </c>
      <c r="AH210" s="5" t="s">
        <v>362</v>
      </c>
      <c r="AI210" s="5" t="s">
        <v>362</v>
      </c>
      <c r="AJ210" s="5" t="s">
        <v>362</v>
      </c>
      <c r="AK210" s="5" t="s">
        <v>362</v>
      </c>
      <c r="AL210" s="5" t="s">
        <v>362</v>
      </c>
      <c r="AM210" s="5" t="s">
        <v>362</v>
      </c>
      <c r="AN210" s="5" t="s">
        <v>362</v>
      </c>
      <c r="AO210" s="5" t="s">
        <v>362</v>
      </c>
      <c r="AP210" s="5" t="s">
        <v>362</v>
      </c>
      <c r="AQ210" s="5" t="s">
        <v>362</v>
      </c>
      <c r="AR210" s="5" t="s">
        <v>362</v>
      </c>
      <c r="AS210" s="5" t="s">
        <v>362</v>
      </c>
      <c r="AT210" s="44">
        <f t="shared" si="61"/>
        <v>0.90092859483798404</v>
      </c>
      <c r="AU210" s="45">
        <v>2132</v>
      </c>
      <c r="AV210" s="35">
        <f t="shared" si="62"/>
        <v>1744.3636363636363</v>
      </c>
      <c r="AW210" s="35">
        <f t="shared" si="56"/>
        <v>1571.5</v>
      </c>
      <c r="AX210" s="35">
        <f t="shared" si="57"/>
        <v>-172.86363636363626</v>
      </c>
      <c r="AY210" s="35">
        <v>165.2</v>
      </c>
      <c r="AZ210" s="35">
        <v>203.6</v>
      </c>
      <c r="BA210" s="35">
        <v>174.2</v>
      </c>
      <c r="BB210" s="35">
        <v>149.70000000000002</v>
      </c>
      <c r="BC210" s="35">
        <v>163.1</v>
      </c>
      <c r="BD210" s="35"/>
      <c r="BE210" s="35">
        <v>144.19999999999999</v>
      </c>
      <c r="BF210" s="35">
        <v>168.3</v>
      </c>
      <c r="BG210" s="35">
        <v>167.5</v>
      </c>
      <c r="BH210" s="35"/>
      <c r="BI210" s="35">
        <f t="shared" si="58"/>
        <v>235.7</v>
      </c>
      <c r="BJ210" s="35"/>
      <c r="BK210" s="35">
        <f t="shared" si="63"/>
        <v>235.7</v>
      </c>
      <c r="BL210" s="35">
        <v>0</v>
      </c>
      <c r="BM210" s="35">
        <f t="shared" si="59"/>
        <v>235.7</v>
      </c>
      <c r="BN210" s="35"/>
      <c r="BO210" s="35">
        <f t="shared" si="60"/>
        <v>235.7</v>
      </c>
      <c r="BP210" s="1"/>
      <c r="BQ210" s="79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10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10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10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10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10"/>
      <c r="HL210" s="9"/>
      <c r="HM210" s="9"/>
    </row>
    <row r="211" spans="1:221" s="2" customFormat="1" ht="17.149999999999999" customHeight="1">
      <c r="A211" s="46" t="s">
        <v>208</v>
      </c>
      <c r="B211" s="35">
        <v>52414</v>
      </c>
      <c r="C211" s="35">
        <v>46556</v>
      </c>
      <c r="D211" s="4">
        <f t="shared" si="51"/>
        <v>0.88823596748960199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10266.4</v>
      </c>
      <c r="O211" s="35">
        <v>6687.4</v>
      </c>
      <c r="P211" s="4">
        <f t="shared" si="52"/>
        <v>0.65138704901426014</v>
      </c>
      <c r="Q211" s="11">
        <v>20</v>
      </c>
      <c r="R211" s="35">
        <v>0.8</v>
      </c>
      <c r="S211" s="35">
        <v>0.9</v>
      </c>
      <c r="T211" s="4">
        <f t="shared" si="53"/>
        <v>1.125</v>
      </c>
      <c r="U211" s="11">
        <v>15</v>
      </c>
      <c r="V211" s="35">
        <v>2.4</v>
      </c>
      <c r="W211" s="35">
        <v>2.8</v>
      </c>
      <c r="X211" s="4">
        <f t="shared" si="54"/>
        <v>1.1666666666666667</v>
      </c>
      <c r="Y211" s="11">
        <v>35</v>
      </c>
      <c r="Z211" s="11" t="s">
        <v>385</v>
      </c>
      <c r="AA211" s="11" t="s">
        <v>385</v>
      </c>
      <c r="AB211" s="11" t="s">
        <v>385</v>
      </c>
      <c r="AC211" s="11" t="s">
        <v>385</v>
      </c>
      <c r="AD211" s="11">
        <v>10</v>
      </c>
      <c r="AE211" s="11">
        <v>9</v>
      </c>
      <c r="AF211" s="4">
        <f t="shared" si="55"/>
        <v>0.9</v>
      </c>
      <c r="AG211" s="11">
        <v>20</v>
      </c>
      <c r="AH211" s="5" t="s">
        <v>362</v>
      </c>
      <c r="AI211" s="5" t="s">
        <v>362</v>
      </c>
      <c r="AJ211" s="5" t="s">
        <v>362</v>
      </c>
      <c r="AK211" s="5" t="s">
        <v>362</v>
      </c>
      <c r="AL211" s="5" t="s">
        <v>362</v>
      </c>
      <c r="AM211" s="5" t="s">
        <v>362</v>
      </c>
      <c r="AN211" s="5" t="s">
        <v>362</v>
      </c>
      <c r="AO211" s="5" t="s">
        <v>362</v>
      </c>
      <c r="AP211" s="5" t="s">
        <v>362</v>
      </c>
      <c r="AQ211" s="5" t="s">
        <v>362</v>
      </c>
      <c r="AR211" s="5" t="s">
        <v>362</v>
      </c>
      <c r="AS211" s="5" t="s">
        <v>362</v>
      </c>
      <c r="AT211" s="44">
        <f t="shared" si="61"/>
        <v>0.97618433988514564</v>
      </c>
      <c r="AU211" s="45">
        <v>532</v>
      </c>
      <c r="AV211" s="35">
        <f t="shared" si="62"/>
        <v>435.27272727272731</v>
      </c>
      <c r="AW211" s="35">
        <f t="shared" si="56"/>
        <v>424.9</v>
      </c>
      <c r="AX211" s="35">
        <f t="shared" si="57"/>
        <v>-10.372727272727332</v>
      </c>
      <c r="AY211" s="35">
        <v>50.1</v>
      </c>
      <c r="AZ211" s="35">
        <v>43.8</v>
      </c>
      <c r="BA211" s="35">
        <v>48.6</v>
      </c>
      <c r="BB211" s="35">
        <v>41.1</v>
      </c>
      <c r="BC211" s="35">
        <v>47.9</v>
      </c>
      <c r="BD211" s="35"/>
      <c r="BE211" s="35">
        <v>43</v>
      </c>
      <c r="BF211" s="35">
        <v>45.1</v>
      </c>
      <c r="BG211" s="35">
        <v>41.6</v>
      </c>
      <c r="BH211" s="35">
        <v>1</v>
      </c>
      <c r="BI211" s="35">
        <f t="shared" si="58"/>
        <v>62.7</v>
      </c>
      <c r="BJ211" s="35"/>
      <c r="BK211" s="35">
        <f t="shared" si="63"/>
        <v>62.7</v>
      </c>
      <c r="BL211" s="35">
        <v>0</v>
      </c>
      <c r="BM211" s="35">
        <f t="shared" si="59"/>
        <v>62.7</v>
      </c>
      <c r="BN211" s="35"/>
      <c r="BO211" s="35">
        <f t="shared" si="60"/>
        <v>62.7</v>
      </c>
      <c r="BP211" s="1"/>
      <c r="BQ211" s="79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10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10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10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10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10"/>
      <c r="HL211" s="9"/>
      <c r="HM211" s="9"/>
    </row>
    <row r="212" spans="1:221" s="2" customFormat="1" ht="17.149999999999999" customHeight="1">
      <c r="A212" s="46" t="s">
        <v>209</v>
      </c>
      <c r="B212" s="35">
        <v>2342254</v>
      </c>
      <c r="C212" s="35">
        <v>2405510.7000000002</v>
      </c>
      <c r="D212" s="4">
        <f t="shared" si="51"/>
        <v>1.0270067635704754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20233.2</v>
      </c>
      <c r="O212" s="35">
        <v>17623</v>
      </c>
      <c r="P212" s="4">
        <f t="shared" si="52"/>
        <v>0.87099420754008261</v>
      </c>
      <c r="Q212" s="11">
        <v>20</v>
      </c>
      <c r="R212" s="35">
        <v>18</v>
      </c>
      <c r="S212" s="35">
        <v>23.1</v>
      </c>
      <c r="T212" s="4">
        <f t="shared" si="53"/>
        <v>1.2083333333333333</v>
      </c>
      <c r="U212" s="11">
        <v>30</v>
      </c>
      <c r="V212" s="35">
        <v>38</v>
      </c>
      <c r="W212" s="35">
        <v>39</v>
      </c>
      <c r="X212" s="4">
        <f t="shared" si="54"/>
        <v>1.0263157894736843</v>
      </c>
      <c r="Y212" s="11">
        <v>20</v>
      </c>
      <c r="Z212" s="11" t="s">
        <v>385</v>
      </c>
      <c r="AA212" s="11" t="s">
        <v>385</v>
      </c>
      <c r="AB212" s="11" t="s">
        <v>385</v>
      </c>
      <c r="AC212" s="11" t="s">
        <v>385</v>
      </c>
      <c r="AD212" s="11">
        <v>60</v>
      </c>
      <c r="AE212" s="11">
        <v>62</v>
      </c>
      <c r="AF212" s="4">
        <f t="shared" si="55"/>
        <v>1.0333333333333334</v>
      </c>
      <c r="AG212" s="11">
        <v>20</v>
      </c>
      <c r="AH212" s="5" t="s">
        <v>362</v>
      </c>
      <c r="AI212" s="5" t="s">
        <v>362</v>
      </c>
      <c r="AJ212" s="5" t="s">
        <v>362</v>
      </c>
      <c r="AK212" s="5" t="s">
        <v>362</v>
      </c>
      <c r="AL212" s="5" t="s">
        <v>362</v>
      </c>
      <c r="AM212" s="5" t="s">
        <v>362</v>
      </c>
      <c r="AN212" s="5" t="s">
        <v>362</v>
      </c>
      <c r="AO212" s="5" t="s">
        <v>362</v>
      </c>
      <c r="AP212" s="5" t="s">
        <v>362</v>
      </c>
      <c r="AQ212" s="5" t="s">
        <v>362</v>
      </c>
      <c r="AR212" s="5" t="s">
        <v>362</v>
      </c>
      <c r="AS212" s="5" t="s">
        <v>362</v>
      </c>
      <c r="AT212" s="44">
        <f t="shared" si="61"/>
        <v>1.0513293424264676</v>
      </c>
      <c r="AU212" s="45">
        <v>47</v>
      </c>
      <c r="AV212" s="35">
        <f t="shared" si="62"/>
        <v>38.454545454545453</v>
      </c>
      <c r="AW212" s="35">
        <f t="shared" si="56"/>
        <v>40.4</v>
      </c>
      <c r="AX212" s="35">
        <f t="shared" si="57"/>
        <v>1.9454545454545453</v>
      </c>
      <c r="AY212" s="35">
        <v>4.7</v>
      </c>
      <c r="AZ212" s="35">
        <v>4</v>
      </c>
      <c r="BA212" s="35">
        <v>4.5999999999999996</v>
      </c>
      <c r="BB212" s="35">
        <v>4.6999999999999993</v>
      </c>
      <c r="BC212" s="35">
        <v>4.7</v>
      </c>
      <c r="BD212" s="35"/>
      <c r="BE212" s="35">
        <v>4.2</v>
      </c>
      <c r="BF212" s="35">
        <v>5</v>
      </c>
      <c r="BG212" s="35">
        <v>4.5999999999999996</v>
      </c>
      <c r="BH212" s="35"/>
      <c r="BI212" s="35">
        <f t="shared" si="58"/>
        <v>3.9</v>
      </c>
      <c r="BJ212" s="35"/>
      <c r="BK212" s="35">
        <f t="shared" si="63"/>
        <v>3.9</v>
      </c>
      <c r="BL212" s="35">
        <v>0</v>
      </c>
      <c r="BM212" s="35">
        <f t="shared" si="59"/>
        <v>3.9</v>
      </c>
      <c r="BN212" s="35"/>
      <c r="BO212" s="35">
        <f t="shared" si="60"/>
        <v>3.9</v>
      </c>
      <c r="BP212" s="1"/>
      <c r="BQ212" s="79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10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10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10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10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10"/>
      <c r="HL212" s="9"/>
      <c r="HM212" s="9"/>
    </row>
    <row r="213" spans="1:221" s="2" customFormat="1" ht="17.149999999999999" customHeight="1">
      <c r="A213" s="46" t="s">
        <v>210</v>
      </c>
      <c r="B213" s="35">
        <v>79187</v>
      </c>
      <c r="C213" s="35">
        <v>65585.2</v>
      </c>
      <c r="D213" s="4">
        <f t="shared" si="51"/>
        <v>0.82823190675237091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3762</v>
      </c>
      <c r="O213" s="35">
        <v>2053</v>
      </c>
      <c r="P213" s="4">
        <f t="shared" si="52"/>
        <v>0.54572036150983516</v>
      </c>
      <c r="Q213" s="11">
        <v>20</v>
      </c>
      <c r="R213" s="35">
        <v>93</v>
      </c>
      <c r="S213" s="35">
        <v>189.4</v>
      </c>
      <c r="T213" s="4">
        <f t="shared" si="53"/>
        <v>1.2836559139784947</v>
      </c>
      <c r="U213" s="11">
        <v>30</v>
      </c>
      <c r="V213" s="35">
        <v>9</v>
      </c>
      <c r="W213" s="35">
        <v>10.8</v>
      </c>
      <c r="X213" s="4">
        <f t="shared" si="54"/>
        <v>1.2000000000000002</v>
      </c>
      <c r="Y213" s="11">
        <v>20</v>
      </c>
      <c r="Z213" s="11" t="s">
        <v>385</v>
      </c>
      <c r="AA213" s="11" t="s">
        <v>385</v>
      </c>
      <c r="AB213" s="11" t="s">
        <v>385</v>
      </c>
      <c r="AC213" s="11" t="s">
        <v>385</v>
      </c>
      <c r="AD213" s="11">
        <v>225</v>
      </c>
      <c r="AE213" s="11">
        <v>268</v>
      </c>
      <c r="AF213" s="4">
        <f t="shared" si="55"/>
        <v>1.191111111111111</v>
      </c>
      <c r="AG213" s="11">
        <v>20</v>
      </c>
      <c r="AH213" s="5" t="s">
        <v>362</v>
      </c>
      <c r="AI213" s="5" t="s">
        <v>362</v>
      </c>
      <c r="AJ213" s="5" t="s">
        <v>362</v>
      </c>
      <c r="AK213" s="5" t="s">
        <v>362</v>
      </c>
      <c r="AL213" s="5" t="s">
        <v>362</v>
      </c>
      <c r="AM213" s="5" t="s">
        <v>362</v>
      </c>
      <c r="AN213" s="5" t="s">
        <v>362</v>
      </c>
      <c r="AO213" s="5" t="s">
        <v>362</v>
      </c>
      <c r="AP213" s="5" t="s">
        <v>362</v>
      </c>
      <c r="AQ213" s="5" t="s">
        <v>362</v>
      </c>
      <c r="AR213" s="5" t="s">
        <v>362</v>
      </c>
      <c r="AS213" s="5" t="s">
        <v>362</v>
      </c>
      <c r="AT213" s="44">
        <f t="shared" si="61"/>
        <v>1.0552862593929746</v>
      </c>
      <c r="AU213" s="45">
        <v>2797</v>
      </c>
      <c r="AV213" s="35">
        <f t="shared" si="62"/>
        <v>2288.4545454545455</v>
      </c>
      <c r="AW213" s="35">
        <f t="shared" si="56"/>
        <v>2415</v>
      </c>
      <c r="AX213" s="35">
        <f t="shared" si="57"/>
        <v>126.5454545454545</v>
      </c>
      <c r="AY213" s="35">
        <v>252.6</v>
      </c>
      <c r="AZ213" s="35">
        <v>305.10000000000002</v>
      </c>
      <c r="BA213" s="35">
        <v>166.5</v>
      </c>
      <c r="BB213" s="35">
        <v>254.8</v>
      </c>
      <c r="BC213" s="35">
        <v>242.8</v>
      </c>
      <c r="BD213" s="35"/>
      <c r="BE213" s="35">
        <v>252.7</v>
      </c>
      <c r="BF213" s="35">
        <v>274.79999999999995</v>
      </c>
      <c r="BG213" s="35">
        <v>239.5</v>
      </c>
      <c r="BH213" s="35">
        <v>133.29999999999998</v>
      </c>
      <c r="BI213" s="35">
        <f t="shared" si="58"/>
        <v>292.89999999999998</v>
      </c>
      <c r="BJ213" s="35"/>
      <c r="BK213" s="35">
        <f t="shared" si="63"/>
        <v>292.89999999999998</v>
      </c>
      <c r="BL213" s="35">
        <v>0</v>
      </c>
      <c r="BM213" s="35">
        <f t="shared" si="59"/>
        <v>292.89999999999998</v>
      </c>
      <c r="BN213" s="35"/>
      <c r="BO213" s="35">
        <f t="shared" si="60"/>
        <v>292.89999999999998</v>
      </c>
      <c r="BP213" s="1"/>
      <c r="BQ213" s="79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10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10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10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10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10"/>
      <c r="HL213" s="9"/>
      <c r="HM213" s="9"/>
    </row>
    <row r="214" spans="1:221" s="2" customFormat="1" ht="17.149999999999999" customHeight="1">
      <c r="A214" s="46" t="s">
        <v>211</v>
      </c>
      <c r="B214" s="35">
        <v>1111553</v>
      </c>
      <c r="C214" s="35">
        <v>1394465.8</v>
      </c>
      <c r="D214" s="4">
        <f t="shared" si="51"/>
        <v>1.2054520297277773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14221.2</v>
      </c>
      <c r="O214" s="35">
        <v>12271.4</v>
      </c>
      <c r="P214" s="4">
        <f t="shared" si="52"/>
        <v>0.86289483306612658</v>
      </c>
      <c r="Q214" s="11">
        <v>20</v>
      </c>
      <c r="R214" s="35">
        <v>1550</v>
      </c>
      <c r="S214" s="35">
        <v>743.5</v>
      </c>
      <c r="T214" s="4">
        <f t="shared" si="53"/>
        <v>0.47967741935483871</v>
      </c>
      <c r="U214" s="11">
        <v>10</v>
      </c>
      <c r="V214" s="35">
        <v>1973</v>
      </c>
      <c r="W214" s="35">
        <v>956.5</v>
      </c>
      <c r="X214" s="4">
        <f t="shared" si="54"/>
        <v>0.48479472883933095</v>
      </c>
      <c r="Y214" s="11">
        <v>40</v>
      </c>
      <c r="Z214" s="11" t="s">
        <v>385</v>
      </c>
      <c r="AA214" s="11" t="s">
        <v>385</v>
      </c>
      <c r="AB214" s="11" t="s">
        <v>385</v>
      </c>
      <c r="AC214" s="11" t="s">
        <v>385</v>
      </c>
      <c r="AD214" s="11">
        <v>688</v>
      </c>
      <c r="AE214" s="11">
        <v>656</v>
      </c>
      <c r="AF214" s="4">
        <f t="shared" si="55"/>
        <v>0.95348837209302328</v>
      </c>
      <c r="AG214" s="11">
        <v>20</v>
      </c>
      <c r="AH214" s="5" t="s">
        <v>362</v>
      </c>
      <c r="AI214" s="5" t="s">
        <v>362</v>
      </c>
      <c r="AJ214" s="5" t="s">
        <v>362</v>
      </c>
      <c r="AK214" s="5" t="s">
        <v>362</v>
      </c>
      <c r="AL214" s="5" t="s">
        <v>362</v>
      </c>
      <c r="AM214" s="5" t="s">
        <v>362</v>
      </c>
      <c r="AN214" s="5" t="s">
        <v>362</v>
      </c>
      <c r="AO214" s="5" t="s">
        <v>362</v>
      </c>
      <c r="AP214" s="5" t="s">
        <v>362</v>
      </c>
      <c r="AQ214" s="5" t="s">
        <v>362</v>
      </c>
      <c r="AR214" s="5" t="s">
        <v>362</v>
      </c>
      <c r="AS214" s="5" t="s">
        <v>362</v>
      </c>
      <c r="AT214" s="44">
        <f t="shared" si="61"/>
        <v>0.72570747747582398</v>
      </c>
      <c r="AU214" s="45">
        <v>147</v>
      </c>
      <c r="AV214" s="35">
        <f t="shared" si="62"/>
        <v>120.27272727272727</v>
      </c>
      <c r="AW214" s="35">
        <f t="shared" si="56"/>
        <v>87.3</v>
      </c>
      <c r="AX214" s="35">
        <f t="shared" si="57"/>
        <v>-32.972727272727269</v>
      </c>
      <c r="AY214" s="35">
        <v>9.5</v>
      </c>
      <c r="AZ214" s="35">
        <v>9</v>
      </c>
      <c r="BA214" s="35">
        <v>12.5</v>
      </c>
      <c r="BB214" s="35">
        <v>12.2</v>
      </c>
      <c r="BC214" s="35">
        <v>9.5</v>
      </c>
      <c r="BD214" s="35"/>
      <c r="BE214" s="35">
        <v>8.5</v>
      </c>
      <c r="BF214" s="35">
        <v>8.6</v>
      </c>
      <c r="BG214" s="35">
        <v>5.9</v>
      </c>
      <c r="BH214" s="35"/>
      <c r="BI214" s="35">
        <f t="shared" si="58"/>
        <v>11.6</v>
      </c>
      <c r="BJ214" s="35"/>
      <c r="BK214" s="35">
        <f t="shared" si="63"/>
        <v>11.6</v>
      </c>
      <c r="BL214" s="35">
        <v>0</v>
      </c>
      <c r="BM214" s="35">
        <f t="shared" si="59"/>
        <v>11.6</v>
      </c>
      <c r="BN214" s="35"/>
      <c r="BO214" s="35">
        <f t="shared" si="60"/>
        <v>11.6</v>
      </c>
      <c r="BP214" s="1"/>
      <c r="BQ214" s="79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10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10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10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10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10"/>
      <c r="HL214" s="9"/>
      <c r="HM214" s="9"/>
    </row>
    <row r="215" spans="1:221" s="2" customFormat="1" ht="17.149999999999999" customHeight="1">
      <c r="A215" s="46" t="s">
        <v>212</v>
      </c>
      <c r="B215" s="35">
        <v>0</v>
      </c>
      <c r="C215" s="35">
        <v>0</v>
      </c>
      <c r="D215" s="4">
        <f t="shared" si="51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1343.7</v>
      </c>
      <c r="O215" s="35">
        <v>273.7</v>
      </c>
      <c r="P215" s="4">
        <f t="shared" si="52"/>
        <v>0.20369130014140061</v>
      </c>
      <c r="Q215" s="11">
        <v>20</v>
      </c>
      <c r="R215" s="35">
        <v>42</v>
      </c>
      <c r="S215" s="35">
        <v>63.7</v>
      </c>
      <c r="T215" s="4">
        <f t="shared" si="53"/>
        <v>1.2316666666666667</v>
      </c>
      <c r="U215" s="11">
        <v>25</v>
      </c>
      <c r="V215" s="35">
        <v>3.8</v>
      </c>
      <c r="W215" s="35">
        <v>4.0999999999999996</v>
      </c>
      <c r="X215" s="4">
        <f t="shared" si="54"/>
        <v>1.0789473684210527</v>
      </c>
      <c r="Y215" s="11">
        <v>25</v>
      </c>
      <c r="Z215" s="11" t="s">
        <v>385</v>
      </c>
      <c r="AA215" s="11" t="s">
        <v>385</v>
      </c>
      <c r="AB215" s="11" t="s">
        <v>385</v>
      </c>
      <c r="AC215" s="11" t="s">
        <v>385</v>
      </c>
      <c r="AD215" s="11">
        <v>68</v>
      </c>
      <c r="AE215" s="11">
        <v>78</v>
      </c>
      <c r="AF215" s="4">
        <f t="shared" si="55"/>
        <v>1.1470588235294117</v>
      </c>
      <c r="AG215" s="11">
        <v>20</v>
      </c>
      <c r="AH215" s="5" t="s">
        <v>362</v>
      </c>
      <c r="AI215" s="5" t="s">
        <v>362</v>
      </c>
      <c r="AJ215" s="5" t="s">
        <v>362</v>
      </c>
      <c r="AK215" s="5" t="s">
        <v>362</v>
      </c>
      <c r="AL215" s="5" t="s">
        <v>362</v>
      </c>
      <c r="AM215" s="5" t="s">
        <v>362</v>
      </c>
      <c r="AN215" s="5" t="s">
        <v>362</v>
      </c>
      <c r="AO215" s="5" t="s">
        <v>362</v>
      </c>
      <c r="AP215" s="5" t="s">
        <v>362</v>
      </c>
      <c r="AQ215" s="5" t="s">
        <v>362</v>
      </c>
      <c r="AR215" s="5" t="s">
        <v>362</v>
      </c>
      <c r="AS215" s="5" t="s">
        <v>362</v>
      </c>
      <c r="AT215" s="44">
        <f t="shared" si="61"/>
        <v>0.94200392611788031</v>
      </c>
      <c r="AU215" s="45">
        <v>991</v>
      </c>
      <c r="AV215" s="35">
        <f t="shared" si="62"/>
        <v>810.81818181818187</v>
      </c>
      <c r="AW215" s="35">
        <f t="shared" si="56"/>
        <v>763.8</v>
      </c>
      <c r="AX215" s="35">
        <f t="shared" si="57"/>
        <v>-47.018181818181915</v>
      </c>
      <c r="AY215" s="35">
        <v>77.599999999999994</v>
      </c>
      <c r="AZ215" s="35">
        <v>70.900000000000006</v>
      </c>
      <c r="BA215" s="35">
        <v>94</v>
      </c>
      <c r="BB215" s="35">
        <v>102.3</v>
      </c>
      <c r="BC215" s="35">
        <v>83.6</v>
      </c>
      <c r="BD215" s="35"/>
      <c r="BE215" s="35">
        <v>81.400000000000006</v>
      </c>
      <c r="BF215" s="35">
        <v>88.1</v>
      </c>
      <c r="BG215" s="35">
        <v>80.900000000000006</v>
      </c>
      <c r="BH215" s="35"/>
      <c r="BI215" s="35">
        <f t="shared" si="58"/>
        <v>85</v>
      </c>
      <c r="BJ215" s="35"/>
      <c r="BK215" s="35">
        <f t="shared" si="63"/>
        <v>85</v>
      </c>
      <c r="BL215" s="35">
        <v>0</v>
      </c>
      <c r="BM215" s="35">
        <f t="shared" si="59"/>
        <v>85</v>
      </c>
      <c r="BN215" s="35"/>
      <c r="BO215" s="35">
        <f t="shared" si="60"/>
        <v>85</v>
      </c>
      <c r="BP215" s="1"/>
      <c r="BQ215" s="79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10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10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10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10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10"/>
      <c r="HL215" s="9"/>
      <c r="HM215" s="9"/>
    </row>
    <row r="216" spans="1:221" s="2" customFormat="1" ht="17.149999999999999" customHeight="1">
      <c r="A216" s="46" t="s">
        <v>213</v>
      </c>
      <c r="B216" s="35">
        <v>13397</v>
      </c>
      <c r="C216" s="35">
        <v>10071.5</v>
      </c>
      <c r="D216" s="4">
        <f t="shared" si="51"/>
        <v>0.75177278495185484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1458.2</v>
      </c>
      <c r="O216" s="35">
        <v>1040.3</v>
      </c>
      <c r="P216" s="4">
        <f t="shared" si="52"/>
        <v>0.71341379783294467</v>
      </c>
      <c r="Q216" s="11">
        <v>20</v>
      </c>
      <c r="R216" s="35">
        <v>581</v>
      </c>
      <c r="S216" s="35">
        <v>606.79999999999995</v>
      </c>
      <c r="T216" s="4">
        <f t="shared" si="53"/>
        <v>1.044406196213425</v>
      </c>
      <c r="U216" s="11">
        <v>15</v>
      </c>
      <c r="V216" s="35">
        <v>1028</v>
      </c>
      <c r="W216" s="35">
        <v>1373.6</v>
      </c>
      <c r="X216" s="4">
        <f t="shared" si="54"/>
        <v>1.2136186770428015</v>
      </c>
      <c r="Y216" s="11">
        <v>35</v>
      </c>
      <c r="Z216" s="11" t="s">
        <v>385</v>
      </c>
      <c r="AA216" s="11" t="s">
        <v>385</v>
      </c>
      <c r="AB216" s="11" t="s">
        <v>385</v>
      </c>
      <c r="AC216" s="11" t="s">
        <v>385</v>
      </c>
      <c r="AD216" s="11">
        <v>1491</v>
      </c>
      <c r="AE216" s="11">
        <v>1580</v>
      </c>
      <c r="AF216" s="4">
        <f t="shared" si="55"/>
        <v>1.0596914822266934</v>
      </c>
      <c r="AG216" s="11">
        <v>20</v>
      </c>
      <c r="AH216" s="5" t="s">
        <v>362</v>
      </c>
      <c r="AI216" s="5" t="s">
        <v>362</v>
      </c>
      <c r="AJ216" s="5" t="s">
        <v>362</v>
      </c>
      <c r="AK216" s="5" t="s">
        <v>362</v>
      </c>
      <c r="AL216" s="5" t="s">
        <v>362</v>
      </c>
      <c r="AM216" s="5" t="s">
        <v>362</v>
      </c>
      <c r="AN216" s="5" t="s">
        <v>362</v>
      </c>
      <c r="AO216" s="5" t="s">
        <v>362</v>
      </c>
      <c r="AP216" s="5" t="s">
        <v>362</v>
      </c>
      <c r="AQ216" s="5" t="s">
        <v>362</v>
      </c>
      <c r="AR216" s="5" t="s">
        <v>362</v>
      </c>
      <c r="AS216" s="5" t="s">
        <v>362</v>
      </c>
      <c r="AT216" s="44">
        <f t="shared" si="61"/>
        <v>1.0112258009041073</v>
      </c>
      <c r="AU216" s="45">
        <v>2207</v>
      </c>
      <c r="AV216" s="35">
        <f t="shared" si="62"/>
        <v>1805.7272727272725</v>
      </c>
      <c r="AW216" s="35">
        <f t="shared" si="56"/>
        <v>1826</v>
      </c>
      <c r="AX216" s="35">
        <f t="shared" si="57"/>
        <v>20.272727272727479</v>
      </c>
      <c r="AY216" s="35">
        <v>178.6</v>
      </c>
      <c r="AZ216" s="35">
        <v>197</v>
      </c>
      <c r="BA216" s="35">
        <v>273.39999999999998</v>
      </c>
      <c r="BB216" s="35">
        <v>210</v>
      </c>
      <c r="BC216" s="35">
        <v>204.8</v>
      </c>
      <c r="BD216" s="35"/>
      <c r="BE216" s="35">
        <v>220.5</v>
      </c>
      <c r="BF216" s="35">
        <v>155.39999999999998</v>
      </c>
      <c r="BG216" s="35">
        <v>173.1</v>
      </c>
      <c r="BH216" s="35">
        <v>24.1</v>
      </c>
      <c r="BI216" s="35">
        <f t="shared" si="58"/>
        <v>189.1</v>
      </c>
      <c r="BJ216" s="35"/>
      <c r="BK216" s="35">
        <f t="shared" si="63"/>
        <v>189.1</v>
      </c>
      <c r="BL216" s="35">
        <v>0</v>
      </c>
      <c r="BM216" s="35">
        <f t="shared" si="59"/>
        <v>189.1</v>
      </c>
      <c r="BN216" s="35"/>
      <c r="BO216" s="35">
        <f t="shared" si="60"/>
        <v>189.1</v>
      </c>
      <c r="BP216" s="1"/>
      <c r="BQ216" s="79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10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10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10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10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10"/>
      <c r="HL216" s="9"/>
      <c r="HM216" s="9"/>
    </row>
    <row r="217" spans="1:221" s="2" customFormat="1" ht="17.149999999999999" customHeight="1">
      <c r="A217" s="46" t="s">
        <v>214</v>
      </c>
      <c r="B217" s="35">
        <v>108103</v>
      </c>
      <c r="C217" s="35">
        <v>165019.79999999999</v>
      </c>
      <c r="D217" s="4">
        <f t="shared" si="51"/>
        <v>1.2326505277374356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11368</v>
      </c>
      <c r="O217" s="35">
        <v>5239.3</v>
      </c>
      <c r="P217" s="4">
        <f t="shared" si="52"/>
        <v>0.46088142153413092</v>
      </c>
      <c r="Q217" s="11">
        <v>20</v>
      </c>
      <c r="R217" s="35">
        <v>575</v>
      </c>
      <c r="S217" s="35">
        <v>623.20000000000005</v>
      </c>
      <c r="T217" s="4">
        <f t="shared" si="53"/>
        <v>1.0838260869565217</v>
      </c>
      <c r="U217" s="11">
        <v>30</v>
      </c>
      <c r="V217" s="35">
        <v>45</v>
      </c>
      <c r="W217" s="35">
        <v>49.9</v>
      </c>
      <c r="X217" s="4">
        <f t="shared" si="54"/>
        <v>1.1088888888888888</v>
      </c>
      <c r="Y217" s="11">
        <v>20</v>
      </c>
      <c r="Z217" s="11" t="s">
        <v>385</v>
      </c>
      <c r="AA217" s="11" t="s">
        <v>385</v>
      </c>
      <c r="AB217" s="11" t="s">
        <v>385</v>
      </c>
      <c r="AC217" s="11" t="s">
        <v>385</v>
      </c>
      <c r="AD217" s="11">
        <v>925</v>
      </c>
      <c r="AE217" s="11">
        <v>946</v>
      </c>
      <c r="AF217" s="4">
        <f t="shared" si="55"/>
        <v>1.0227027027027027</v>
      </c>
      <c r="AG217" s="11">
        <v>20</v>
      </c>
      <c r="AH217" s="5" t="s">
        <v>362</v>
      </c>
      <c r="AI217" s="5" t="s">
        <v>362</v>
      </c>
      <c r="AJ217" s="5" t="s">
        <v>362</v>
      </c>
      <c r="AK217" s="5" t="s">
        <v>362</v>
      </c>
      <c r="AL217" s="5" t="s">
        <v>362</v>
      </c>
      <c r="AM217" s="5" t="s">
        <v>362</v>
      </c>
      <c r="AN217" s="5" t="s">
        <v>362</v>
      </c>
      <c r="AO217" s="5" t="s">
        <v>362</v>
      </c>
      <c r="AP217" s="5" t="s">
        <v>362</v>
      </c>
      <c r="AQ217" s="5" t="s">
        <v>362</v>
      </c>
      <c r="AR217" s="5" t="s">
        <v>362</v>
      </c>
      <c r="AS217" s="5" t="s">
        <v>362</v>
      </c>
      <c r="AT217" s="44">
        <f t="shared" si="61"/>
        <v>0.9669074814858446</v>
      </c>
      <c r="AU217" s="45">
        <v>641</v>
      </c>
      <c r="AV217" s="35">
        <f t="shared" si="62"/>
        <v>524.4545454545455</v>
      </c>
      <c r="AW217" s="35">
        <f t="shared" si="56"/>
        <v>507.1</v>
      </c>
      <c r="AX217" s="35">
        <f t="shared" si="57"/>
        <v>-17.354545454545473</v>
      </c>
      <c r="AY217" s="35">
        <v>45.9</v>
      </c>
      <c r="AZ217" s="35">
        <v>53.5</v>
      </c>
      <c r="BA217" s="35">
        <v>58.3</v>
      </c>
      <c r="BB217" s="35">
        <v>55.6</v>
      </c>
      <c r="BC217" s="35">
        <v>61.4</v>
      </c>
      <c r="BD217" s="35"/>
      <c r="BE217" s="35">
        <v>56.8</v>
      </c>
      <c r="BF217" s="35">
        <v>50.3</v>
      </c>
      <c r="BG217" s="35">
        <v>67</v>
      </c>
      <c r="BH217" s="35">
        <v>6.6</v>
      </c>
      <c r="BI217" s="35">
        <f t="shared" si="58"/>
        <v>51.7</v>
      </c>
      <c r="BJ217" s="35"/>
      <c r="BK217" s="35">
        <f t="shared" si="63"/>
        <v>51.7</v>
      </c>
      <c r="BL217" s="35">
        <v>0</v>
      </c>
      <c r="BM217" s="35">
        <f t="shared" si="59"/>
        <v>51.7</v>
      </c>
      <c r="BN217" s="35"/>
      <c r="BO217" s="35">
        <f t="shared" si="60"/>
        <v>51.7</v>
      </c>
      <c r="BP217" s="1"/>
      <c r="BQ217" s="79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10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10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10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10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10"/>
      <c r="HL217" s="9"/>
      <c r="HM217" s="9"/>
    </row>
    <row r="218" spans="1:221" s="2" customFormat="1" ht="17.149999999999999" customHeight="1">
      <c r="A218" s="46" t="s">
        <v>215</v>
      </c>
      <c r="B218" s="35">
        <v>0</v>
      </c>
      <c r="C218" s="35">
        <v>0</v>
      </c>
      <c r="D218" s="4">
        <f t="shared" si="51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775.9</v>
      </c>
      <c r="O218" s="35">
        <v>232.8</v>
      </c>
      <c r="P218" s="4">
        <f t="shared" si="52"/>
        <v>0.30003866477638874</v>
      </c>
      <c r="Q218" s="11">
        <v>20</v>
      </c>
      <c r="R218" s="35">
        <v>423</v>
      </c>
      <c r="S218" s="35">
        <v>335.4</v>
      </c>
      <c r="T218" s="4">
        <f t="shared" si="53"/>
        <v>0.79290780141843964</v>
      </c>
      <c r="U218" s="11">
        <v>40</v>
      </c>
      <c r="V218" s="35">
        <v>3.1</v>
      </c>
      <c r="W218" s="35">
        <v>6.4</v>
      </c>
      <c r="X218" s="4">
        <f t="shared" si="54"/>
        <v>1.2864516129032257</v>
      </c>
      <c r="Y218" s="11">
        <v>10</v>
      </c>
      <c r="Z218" s="11" t="s">
        <v>385</v>
      </c>
      <c r="AA218" s="11" t="s">
        <v>385</v>
      </c>
      <c r="AB218" s="11" t="s">
        <v>385</v>
      </c>
      <c r="AC218" s="11" t="s">
        <v>385</v>
      </c>
      <c r="AD218" s="11">
        <v>229</v>
      </c>
      <c r="AE218" s="11">
        <v>72</v>
      </c>
      <c r="AF218" s="4">
        <f t="shared" si="55"/>
        <v>0.31441048034934499</v>
      </c>
      <c r="AG218" s="11">
        <v>20</v>
      </c>
      <c r="AH218" s="5" t="s">
        <v>362</v>
      </c>
      <c r="AI218" s="5" t="s">
        <v>362</v>
      </c>
      <c r="AJ218" s="5" t="s">
        <v>362</v>
      </c>
      <c r="AK218" s="5" t="s">
        <v>362</v>
      </c>
      <c r="AL218" s="5" t="s">
        <v>362</v>
      </c>
      <c r="AM218" s="5" t="s">
        <v>362</v>
      </c>
      <c r="AN218" s="5" t="s">
        <v>362</v>
      </c>
      <c r="AO218" s="5" t="s">
        <v>362</v>
      </c>
      <c r="AP218" s="5" t="s">
        <v>362</v>
      </c>
      <c r="AQ218" s="5" t="s">
        <v>362</v>
      </c>
      <c r="AR218" s="5" t="s">
        <v>362</v>
      </c>
      <c r="AS218" s="5" t="s">
        <v>362</v>
      </c>
      <c r="AT218" s="44">
        <f t="shared" si="61"/>
        <v>0.63188678986982783</v>
      </c>
      <c r="AU218" s="45">
        <v>730</v>
      </c>
      <c r="AV218" s="35">
        <f t="shared" si="62"/>
        <v>597.27272727272725</v>
      </c>
      <c r="AW218" s="35">
        <f t="shared" si="56"/>
        <v>377.4</v>
      </c>
      <c r="AX218" s="35">
        <f t="shared" si="57"/>
        <v>-219.87272727272727</v>
      </c>
      <c r="AY218" s="35">
        <v>74.3</v>
      </c>
      <c r="AZ218" s="35">
        <v>59.7</v>
      </c>
      <c r="BA218" s="35">
        <v>29.3</v>
      </c>
      <c r="BB218" s="35">
        <v>58.7</v>
      </c>
      <c r="BC218" s="35">
        <v>53.3</v>
      </c>
      <c r="BD218" s="35"/>
      <c r="BE218" s="35">
        <v>0</v>
      </c>
      <c r="BF218" s="35">
        <v>44.7</v>
      </c>
      <c r="BG218" s="35">
        <v>45.5</v>
      </c>
      <c r="BH218" s="35">
        <v>16.600000000000001</v>
      </c>
      <c r="BI218" s="35">
        <f t="shared" si="58"/>
        <v>-4.7</v>
      </c>
      <c r="BJ218" s="35"/>
      <c r="BK218" s="35">
        <f t="shared" si="63"/>
        <v>0</v>
      </c>
      <c r="BL218" s="35">
        <v>0</v>
      </c>
      <c r="BM218" s="35">
        <f t="shared" si="59"/>
        <v>0</v>
      </c>
      <c r="BN218" s="35"/>
      <c r="BO218" s="35">
        <f t="shared" si="60"/>
        <v>0</v>
      </c>
      <c r="BP218" s="1"/>
      <c r="BQ218" s="79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10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10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10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10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10"/>
      <c r="HL218" s="9"/>
      <c r="HM218" s="9"/>
    </row>
    <row r="219" spans="1:221" s="2" customFormat="1" ht="17.149999999999999" customHeight="1">
      <c r="A219" s="18" t="s">
        <v>216</v>
      </c>
      <c r="B219" s="6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35"/>
      <c r="BP219" s="1"/>
      <c r="BQ219" s="79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10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10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10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10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10"/>
      <c r="HL219" s="9"/>
      <c r="HM219" s="9"/>
    </row>
    <row r="220" spans="1:221" s="2" customFormat="1" ht="17.149999999999999" customHeight="1">
      <c r="A220" s="14" t="s">
        <v>217</v>
      </c>
      <c r="B220" s="35">
        <v>0</v>
      </c>
      <c r="C220" s="35">
        <v>0</v>
      </c>
      <c r="D220" s="4">
        <f t="shared" si="51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1293</v>
      </c>
      <c r="O220" s="35">
        <v>812.7</v>
      </c>
      <c r="P220" s="4">
        <f t="shared" si="52"/>
        <v>0.62853828306264503</v>
      </c>
      <c r="Q220" s="11">
        <v>20</v>
      </c>
      <c r="R220" s="35">
        <v>2</v>
      </c>
      <c r="S220" s="35">
        <v>2.1</v>
      </c>
      <c r="T220" s="4">
        <f t="shared" si="53"/>
        <v>1.05</v>
      </c>
      <c r="U220" s="11">
        <v>20</v>
      </c>
      <c r="V220" s="35">
        <v>2</v>
      </c>
      <c r="W220" s="35">
        <v>7</v>
      </c>
      <c r="X220" s="4">
        <f t="shared" si="54"/>
        <v>1.3</v>
      </c>
      <c r="Y220" s="11">
        <v>30</v>
      </c>
      <c r="Z220" s="11" t="s">
        <v>385</v>
      </c>
      <c r="AA220" s="11" t="s">
        <v>385</v>
      </c>
      <c r="AB220" s="11" t="s">
        <v>385</v>
      </c>
      <c r="AC220" s="11" t="s">
        <v>385</v>
      </c>
      <c r="AD220" s="11">
        <v>75</v>
      </c>
      <c r="AE220" s="11">
        <v>80</v>
      </c>
      <c r="AF220" s="4">
        <f t="shared" si="55"/>
        <v>1.0666666666666667</v>
      </c>
      <c r="AG220" s="11">
        <v>20</v>
      </c>
      <c r="AH220" s="5" t="s">
        <v>362</v>
      </c>
      <c r="AI220" s="5" t="s">
        <v>362</v>
      </c>
      <c r="AJ220" s="5" t="s">
        <v>362</v>
      </c>
      <c r="AK220" s="5" t="s">
        <v>362</v>
      </c>
      <c r="AL220" s="5" t="s">
        <v>362</v>
      </c>
      <c r="AM220" s="5" t="s">
        <v>362</v>
      </c>
      <c r="AN220" s="5" t="s">
        <v>362</v>
      </c>
      <c r="AO220" s="5" t="s">
        <v>362</v>
      </c>
      <c r="AP220" s="5" t="s">
        <v>362</v>
      </c>
      <c r="AQ220" s="5" t="s">
        <v>362</v>
      </c>
      <c r="AR220" s="5" t="s">
        <v>362</v>
      </c>
      <c r="AS220" s="5" t="s">
        <v>362</v>
      </c>
      <c r="AT220" s="44">
        <f t="shared" si="61"/>
        <v>1.0433788777176247</v>
      </c>
      <c r="AU220" s="45">
        <v>874</v>
      </c>
      <c r="AV220" s="35">
        <f t="shared" si="62"/>
        <v>715.09090909090912</v>
      </c>
      <c r="AW220" s="35">
        <f t="shared" si="56"/>
        <v>746.1</v>
      </c>
      <c r="AX220" s="35">
        <f t="shared" si="57"/>
        <v>31.009090909090901</v>
      </c>
      <c r="AY220" s="35">
        <v>84.3</v>
      </c>
      <c r="AZ220" s="35">
        <v>67.900000000000006</v>
      </c>
      <c r="BA220" s="35">
        <v>39</v>
      </c>
      <c r="BB220" s="35">
        <v>36.799999999999997</v>
      </c>
      <c r="BC220" s="35">
        <v>30.299999999999997</v>
      </c>
      <c r="BD220" s="35"/>
      <c r="BE220" s="35">
        <v>146.69999999999999</v>
      </c>
      <c r="BF220" s="35">
        <v>50.7</v>
      </c>
      <c r="BG220" s="35">
        <v>85.9</v>
      </c>
      <c r="BH220" s="35">
        <v>144.5</v>
      </c>
      <c r="BI220" s="35">
        <f t="shared" si="58"/>
        <v>60</v>
      </c>
      <c r="BJ220" s="35"/>
      <c r="BK220" s="35">
        <f t="shared" si="63"/>
        <v>60</v>
      </c>
      <c r="BL220" s="35">
        <v>0</v>
      </c>
      <c r="BM220" s="35">
        <f t="shared" si="59"/>
        <v>60</v>
      </c>
      <c r="BN220" s="35"/>
      <c r="BO220" s="35">
        <f t="shared" si="60"/>
        <v>60</v>
      </c>
      <c r="BP220" s="1"/>
      <c r="BQ220" s="79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10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10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10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10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10"/>
      <c r="HL220" s="9"/>
      <c r="HM220" s="9"/>
    </row>
    <row r="221" spans="1:221" s="2" customFormat="1" ht="17.149999999999999" customHeight="1">
      <c r="A221" s="14" t="s">
        <v>146</v>
      </c>
      <c r="B221" s="35">
        <v>0</v>
      </c>
      <c r="C221" s="35">
        <v>0</v>
      </c>
      <c r="D221" s="4">
        <f t="shared" si="51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1056.2</v>
      </c>
      <c r="O221" s="35">
        <v>643.70000000000005</v>
      </c>
      <c r="P221" s="4">
        <f t="shared" si="52"/>
        <v>0.60944896799848514</v>
      </c>
      <c r="Q221" s="11">
        <v>20</v>
      </c>
      <c r="R221" s="35">
        <v>296.5</v>
      </c>
      <c r="S221" s="35">
        <v>370.9</v>
      </c>
      <c r="T221" s="4">
        <f t="shared" si="53"/>
        <v>1.2050927487352445</v>
      </c>
      <c r="U221" s="11">
        <v>30</v>
      </c>
      <c r="V221" s="35">
        <v>26.5</v>
      </c>
      <c r="W221" s="35">
        <v>30.9</v>
      </c>
      <c r="X221" s="4">
        <f t="shared" si="54"/>
        <v>1.1660377358490566</v>
      </c>
      <c r="Y221" s="11">
        <v>20</v>
      </c>
      <c r="Z221" s="11" t="s">
        <v>385</v>
      </c>
      <c r="AA221" s="11" t="s">
        <v>385</v>
      </c>
      <c r="AB221" s="11" t="s">
        <v>385</v>
      </c>
      <c r="AC221" s="11" t="s">
        <v>385</v>
      </c>
      <c r="AD221" s="11">
        <v>495</v>
      </c>
      <c r="AE221" s="11">
        <v>549</v>
      </c>
      <c r="AF221" s="4">
        <f t="shared" si="55"/>
        <v>1.1090909090909091</v>
      </c>
      <c r="AG221" s="11">
        <v>20</v>
      </c>
      <c r="AH221" s="5" t="s">
        <v>362</v>
      </c>
      <c r="AI221" s="5" t="s">
        <v>362</v>
      </c>
      <c r="AJ221" s="5" t="s">
        <v>362</v>
      </c>
      <c r="AK221" s="5" t="s">
        <v>362</v>
      </c>
      <c r="AL221" s="5" t="s">
        <v>362</v>
      </c>
      <c r="AM221" s="5" t="s">
        <v>362</v>
      </c>
      <c r="AN221" s="5" t="s">
        <v>362</v>
      </c>
      <c r="AO221" s="5" t="s">
        <v>362</v>
      </c>
      <c r="AP221" s="5" t="s">
        <v>362</v>
      </c>
      <c r="AQ221" s="5" t="s">
        <v>362</v>
      </c>
      <c r="AR221" s="5" t="s">
        <v>362</v>
      </c>
      <c r="AS221" s="5" t="s">
        <v>362</v>
      </c>
      <c r="AT221" s="44">
        <f t="shared" si="61"/>
        <v>1.042714830231404</v>
      </c>
      <c r="AU221" s="45">
        <v>613</v>
      </c>
      <c r="AV221" s="35">
        <f t="shared" si="62"/>
        <v>501.54545454545456</v>
      </c>
      <c r="AW221" s="35">
        <f t="shared" si="56"/>
        <v>523</v>
      </c>
      <c r="AX221" s="35">
        <f t="shared" si="57"/>
        <v>21.454545454545439</v>
      </c>
      <c r="AY221" s="35">
        <v>67.400000000000006</v>
      </c>
      <c r="AZ221" s="35">
        <v>60</v>
      </c>
      <c r="BA221" s="35">
        <v>66.599999999999994</v>
      </c>
      <c r="BB221" s="35">
        <v>52.2</v>
      </c>
      <c r="BC221" s="35">
        <v>57.4</v>
      </c>
      <c r="BD221" s="35"/>
      <c r="BE221" s="35">
        <v>49.9</v>
      </c>
      <c r="BF221" s="35">
        <v>53.099999999999994</v>
      </c>
      <c r="BG221" s="35">
        <v>50.5</v>
      </c>
      <c r="BH221" s="35">
        <v>2.5</v>
      </c>
      <c r="BI221" s="35">
        <f t="shared" si="58"/>
        <v>63.4</v>
      </c>
      <c r="BJ221" s="35"/>
      <c r="BK221" s="35">
        <f t="shared" si="63"/>
        <v>63.4</v>
      </c>
      <c r="BL221" s="35">
        <v>0</v>
      </c>
      <c r="BM221" s="35">
        <f t="shared" si="59"/>
        <v>63.4</v>
      </c>
      <c r="BN221" s="35"/>
      <c r="BO221" s="35">
        <f t="shared" si="60"/>
        <v>63.4</v>
      </c>
      <c r="BP221" s="1"/>
      <c r="BQ221" s="79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10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10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10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10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10"/>
      <c r="HL221" s="9"/>
      <c r="HM221" s="9"/>
    </row>
    <row r="222" spans="1:221" s="2" customFormat="1" ht="17.149999999999999" customHeight="1">
      <c r="A222" s="14" t="s">
        <v>218</v>
      </c>
      <c r="B222" s="35">
        <v>0</v>
      </c>
      <c r="C222" s="35">
        <v>0</v>
      </c>
      <c r="D222" s="4">
        <f t="shared" si="51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553.20000000000005</v>
      </c>
      <c r="O222" s="35">
        <v>533.70000000000005</v>
      </c>
      <c r="P222" s="4">
        <f t="shared" si="52"/>
        <v>0.9647505422993492</v>
      </c>
      <c r="Q222" s="11">
        <v>20</v>
      </c>
      <c r="R222" s="35">
        <v>365</v>
      </c>
      <c r="S222" s="35">
        <v>383</v>
      </c>
      <c r="T222" s="4">
        <f t="shared" si="53"/>
        <v>1.0493150684931507</v>
      </c>
      <c r="U222" s="11">
        <v>15</v>
      </c>
      <c r="V222" s="35">
        <v>18</v>
      </c>
      <c r="W222" s="35">
        <v>19.5</v>
      </c>
      <c r="X222" s="4">
        <f t="shared" si="54"/>
        <v>1.0833333333333333</v>
      </c>
      <c r="Y222" s="11">
        <v>35</v>
      </c>
      <c r="Z222" s="11" t="s">
        <v>385</v>
      </c>
      <c r="AA222" s="11" t="s">
        <v>385</v>
      </c>
      <c r="AB222" s="11" t="s">
        <v>385</v>
      </c>
      <c r="AC222" s="11" t="s">
        <v>385</v>
      </c>
      <c r="AD222" s="11">
        <v>380</v>
      </c>
      <c r="AE222" s="11">
        <v>417</v>
      </c>
      <c r="AF222" s="4">
        <f t="shared" si="55"/>
        <v>1.0973684210526315</v>
      </c>
      <c r="AG222" s="11">
        <v>20</v>
      </c>
      <c r="AH222" s="5" t="s">
        <v>362</v>
      </c>
      <c r="AI222" s="5" t="s">
        <v>362</v>
      </c>
      <c r="AJ222" s="5" t="s">
        <v>362</v>
      </c>
      <c r="AK222" s="5" t="s">
        <v>362</v>
      </c>
      <c r="AL222" s="5" t="s">
        <v>362</v>
      </c>
      <c r="AM222" s="5" t="s">
        <v>362</v>
      </c>
      <c r="AN222" s="5" t="s">
        <v>362</v>
      </c>
      <c r="AO222" s="5" t="s">
        <v>362</v>
      </c>
      <c r="AP222" s="5" t="s">
        <v>362</v>
      </c>
      <c r="AQ222" s="5" t="s">
        <v>362</v>
      </c>
      <c r="AR222" s="5" t="s">
        <v>362</v>
      </c>
      <c r="AS222" s="5" t="s">
        <v>362</v>
      </c>
      <c r="AT222" s="44">
        <f t="shared" si="61"/>
        <v>1.054430799567817</v>
      </c>
      <c r="AU222" s="45">
        <v>983</v>
      </c>
      <c r="AV222" s="35">
        <f t="shared" si="62"/>
        <v>804.27272727272725</v>
      </c>
      <c r="AW222" s="35">
        <f t="shared" si="56"/>
        <v>848</v>
      </c>
      <c r="AX222" s="35">
        <f t="shared" si="57"/>
        <v>43.727272727272748</v>
      </c>
      <c r="AY222" s="35">
        <v>75.7</v>
      </c>
      <c r="AZ222" s="35">
        <v>101.6</v>
      </c>
      <c r="BA222" s="35">
        <v>70.400000000000006</v>
      </c>
      <c r="BB222" s="35">
        <v>91.7</v>
      </c>
      <c r="BC222" s="35">
        <v>83.3</v>
      </c>
      <c r="BD222" s="35"/>
      <c r="BE222" s="35">
        <v>116.1</v>
      </c>
      <c r="BF222" s="35">
        <v>98.8</v>
      </c>
      <c r="BG222" s="35">
        <v>56.9</v>
      </c>
      <c r="BH222" s="35">
        <v>37.9</v>
      </c>
      <c r="BI222" s="35">
        <f t="shared" si="58"/>
        <v>115.6</v>
      </c>
      <c r="BJ222" s="35"/>
      <c r="BK222" s="35">
        <f t="shared" si="63"/>
        <v>115.6</v>
      </c>
      <c r="BL222" s="35">
        <v>0</v>
      </c>
      <c r="BM222" s="35">
        <f t="shared" si="59"/>
        <v>115.6</v>
      </c>
      <c r="BN222" s="35"/>
      <c r="BO222" s="35">
        <f t="shared" si="60"/>
        <v>115.6</v>
      </c>
      <c r="BP222" s="1"/>
      <c r="BQ222" s="79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10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10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10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10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10"/>
      <c r="HL222" s="9"/>
      <c r="HM222" s="9"/>
    </row>
    <row r="223" spans="1:221" s="2" customFormat="1" ht="17.149999999999999" customHeight="1">
      <c r="A223" s="14" t="s">
        <v>219</v>
      </c>
      <c r="B223" s="35">
        <v>0</v>
      </c>
      <c r="C223" s="35">
        <v>0</v>
      </c>
      <c r="D223" s="4">
        <f t="shared" si="51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2019.1</v>
      </c>
      <c r="O223" s="35">
        <v>1082.2</v>
      </c>
      <c r="P223" s="4">
        <f t="shared" si="52"/>
        <v>0.53598137784161259</v>
      </c>
      <c r="Q223" s="11">
        <v>20</v>
      </c>
      <c r="R223" s="35">
        <v>50</v>
      </c>
      <c r="S223" s="35">
        <v>57.2</v>
      </c>
      <c r="T223" s="4">
        <f t="shared" si="53"/>
        <v>1.1440000000000001</v>
      </c>
      <c r="U223" s="11">
        <v>25</v>
      </c>
      <c r="V223" s="35">
        <v>12.5</v>
      </c>
      <c r="W223" s="35">
        <v>11.2</v>
      </c>
      <c r="X223" s="4">
        <f t="shared" si="54"/>
        <v>0.89599999999999991</v>
      </c>
      <c r="Y223" s="11">
        <v>25</v>
      </c>
      <c r="Z223" s="11" t="s">
        <v>385</v>
      </c>
      <c r="AA223" s="11" t="s">
        <v>385</v>
      </c>
      <c r="AB223" s="11" t="s">
        <v>385</v>
      </c>
      <c r="AC223" s="11" t="s">
        <v>385</v>
      </c>
      <c r="AD223" s="11">
        <v>130</v>
      </c>
      <c r="AE223" s="11">
        <v>114</v>
      </c>
      <c r="AF223" s="4">
        <f t="shared" si="55"/>
        <v>0.87692307692307692</v>
      </c>
      <c r="AG223" s="11">
        <v>20</v>
      </c>
      <c r="AH223" s="5" t="s">
        <v>362</v>
      </c>
      <c r="AI223" s="5" t="s">
        <v>362</v>
      </c>
      <c r="AJ223" s="5" t="s">
        <v>362</v>
      </c>
      <c r="AK223" s="5" t="s">
        <v>362</v>
      </c>
      <c r="AL223" s="5" t="s">
        <v>362</v>
      </c>
      <c r="AM223" s="5" t="s">
        <v>362</v>
      </c>
      <c r="AN223" s="5" t="s">
        <v>362</v>
      </c>
      <c r="AO223" s="5" t="s">
        <v>362</v>
      </c>
      <c r="AP223" s="5" t="s">
        <v>362</v>
      </c>
      <c r="AQ223" s="5" t="s">
        <v>362</v>
      </c>
      <c r="AR223" s="5" t="s">
        <v>362</v>
      </c>
      <c r="AS223" s="5" t="s">
        <v>362</v>
      </c>
      <c r="AT223" s="44">
        <f t="shared" si="61"/>
        <v>0.88064543439215326</v>
      </c>
      <c r="AU223" s="45">
        <v>885</v>
      </c>
      <c r="AV223" s="35">
        <f t="shared" si="62"/>
        <v>724.09090909090912</v>
      </c>
      <c r="AW223" s="35">
        <f t="shared" si="56"/>
        <v>637.70000000000005</v>
      </c>
      <c r="AX223" s="35">
        <f t="shared" si="57"/>
        <v>-86.390909090909076</v>
      </c>
      <c r="AY223" s="35">
        <v>93.2</v>
      </c>
      <c r="AZ223" s="35">
        <v>70.599999999999994</v>
      </c>
      <c r="BA223" s="35">
        <v>14.7</v>
      </c>
      <c r="BB223" s="35">
        <v>88.9</v>
      </c>
      <c r="BC223" s="35">
        <v>46.8</v>
      </c>
      <c r="BD223" s="35"/>
      <c r="BE223" s="35">
        <v>105.4</v>
      </c>
      <c r="BF223" s="35">
        <v>70.5</v>
      </c>
      <c r="BG223" s="35">
        <v>52.2</v>
      </c>
      <c r="BH223" s="35">
        <v>21.6</v>
      </c>
      <c r="BI223" s="35">
        <f t="shared" si="58"/>
        <v>73.8</v>
      </c>
      <c r="BJ223" s="35"/>
      <c r="BK223" s="35">
        <f t="shared" si="63"/>
        <v>73.8</v>
      </c>
      <c r="BL223" s="35">
        <v>0</v>
      </c>
      <c r="BM223" s="35">
        <f t="shared" si="59"/>
        <v>73.8</v>
      </c>
      <c r="BN223" s="35"/>
      <c r="BO223" s="35">
        <f t="shared" si="60"/>
        <v>73.8</v>
      </c>
      <c r="BP223" s="1"/>
      <c r="BQ223" s="79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10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10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10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10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10"/>
      <c r="HL223" s="9"/>
      <c r="HM223" s="9"/>
    </row>
    <row r="224" spans="1:221" s="2" customFormat="1" ht="17.149999999999999" customHeight="1">
      <c r="A224" s="46" t="s">
        <v>220</v>
      </c>
      <c r="B224" s="35">
        <v>58440</v>
      </c>
      <c r="C224" s="35">
        <v>58162</v>
      </c>
      <c r="D224" s="4">
        <f t="shared" si="51"/>
        <v>0.99524298425735802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2209.8000000000002</v>
      </c>
      <c r="O224" s="35">
        <v>1356.3</v>
      </c>
      <c r="P224" s="4">
        <f t="shared" si="52"/>
        <v>0.61376595166983428</v>
      </c>
      <c r="Q224" s="11">
        <v>20</v>
      </c>
      <c r="R224" s="35">
        <v>5</v>
      </c>
      <c r="S224" s="35">
        <v>9.1</v>
      </c>
      <c r="T224" s="4">
        <f t="shared" si="53"/>
        <v>1.262</v>
      </c>
      <c r="U224" s="11">
        <v>15</v>
      </c>
      <c r="V224" s="35">
        <v>11</v>
      </c>
      <c r="W224" s="35">
        <v>2.6</v>
      </c>
      <c r="X224" s="4">
        <f t="shared" si="54"/>
        <v>0.23636363636363636</v>
      </c>
      <c r="Y224" s="11">
        <v>35</v>
      </c>
      <c r="Z224" s="11" t="s">
        <v>385</v>
      </c>
      <c r="AA224" s="11" t="s">
        <v>385</v>
      </c>
      <c r="AB224" s="11" t="s">
        <v>385</v>
      </c>
      <c r="AC224" s="11" t="s">
        <v>385</v>
      </c>
      <c r="AD224" s="11">
        <v>43</v>
      </c>
      <c r="AE224" s="11">
        <v>48</v>
      </c>
      <c r="AF224" s="4">
        <f t="shared" si="55"/>
        <v>1.1162790697674418</v>
      </c>
      <c r="AG224" s="11">
        <v>20</v>
      </c>
      <c r="AH224" s="5" t="s">
        <v>362</v>
      </c>
      <c r="AI224" s="5" t="s">
        <v>362</v>
      </c>
      <c r="AJ224" s="5" t="s">
        <v>362</v>
      </c>
      <c r="AK224" s="5" t="s">
        <v>362</v>
      </c>
      <c r="AL224" s="5" t="s">
        <v>362</v>
      </c>
      <c r="AM224" s="5" t="s">
        <v>362</v>
      </c>
      <c r="AN224" s="5" t="s">
        <v>362</v>
      </c>
      <c r="AO224" s="5" t="s">
        <v>362</v>
      </c>
      <c r="AP224" s="5" t="s">
        <v>362</v>
      </c>
      <c r="AQ224" s="5" t="s">
        <v>362</v>
      </c>
      <c r="AR224" s="5" t="s">
        <v>362</v>
      </c>
      <c r="AS224" s="5" t="s">
        <v>362</v>
      </c>
      <c r="AT224" s="44">
        <f t="shared" si="61"/>
        <v>0.7175605754404637</v>
      </c>
      <c r="AU224" s="45">
        <v>263</v>
      </c>
      <c r="AV224" s="35">
        <f t="shared" si="62"/>
        <v>215.18181818181819</v>
      </c>
      <c r="AW224" s="35">
        <f t="shared" si="56"/>
        <v>154.4</v>
      </c>
      <c r="AX224" s="35">
        <f t="shared" si="57"/>
        <v>-60.781818181818181</v>
      </c>
      <c r="AY224" s="35">
        <v>13.9</v>
      </c>
      <c r="AZ224" s="35">
        <v>19.5</v>
      </c>
      <c r="BA224" s="35">
        <v>7.4</v>
      </c>
      <c r="BB224" s="35">
        <v>10.4</v>
      </c>
      <c r="BC224" s="35">
        <v>13.6</v>
      </c>
      <c r="BD224" s="35"/>
      <c r="BE224" s="35">
        <v>38.200000000000003</v>
      </c>
      <c r="BF224" s="35">
        <v>12.3</v>
      </c>
      <c r="BG224" s="35">
        <v>12.9</v>
      </c>
      <c r="BH224" s="35"/>
      <c r="BI224" s="35">
        <f t="shared" si="58"/>
        <v>26.2</v>
      </c>
      <c r="BJ224" s="35"/>
      <c r="BK224" s="35">
        <f t="shared" si="63"/>
        <v>26.2</v>
      </c>
      <c r="BL224" s="35">
        <v>0</v>
      </c>
      <c r="BM224" s="35">
        <f t="shared" si="59"/>
        <v>26.2</v>
      </c>
      <c r="BN224" s="35"/>
      <c r="BO224" s="35">
        <f t="shared" si="60"/>
        <v>26.2</v>
      </c>
      <c r="BP224" s="1"/>
      <c r="BQ224" s="79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10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10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10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10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10"/>
      <c r="HL224" s="9"/>
      <c r="HM224" s="9"/>
    </row>
    <row r="225" spans="1:221" s="2" customFormat="1" ht="17.149999999999999" customHeight="1">
      <c r="A225" s="14" t="s">
        <v>221</v>
      </c>
      <c r="B225" s="35">
        <v>8329350</v>
      </c>
      <c r="C225" s="35">
        <v>9133529.8000000007</v>
      </c>
      <c r="D225" s="4">
        <f t="shared" si="51"/>
        <v>1.0965477258129386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46142.8</v>
      </c>
      <c r="O225" s="35">
        <v>29329.3</v>
      </c>
      <c r="P225" s="4">
        <f t="shared" si="52"/>
        <v>0.63562029178983492</v>
      </c>
      <c r="Q225" s="11">
        <v>20</v>
      </c>
      <c r="R225" s="35">
        <v>0</v>
      </c>
      <c r="S225" s="35">
        <v>0</v>
      </c>
      <c r="T225" s="4">
        <f t="shared" si="53"/>
        <v>1</v>
      </c>
      <c r="U225" s="11">
        <v>15</v>
      </c>
      <c r="V225" s="35">
        <v>0</v>
      </c>
      <c r="W225" s="35">
        <v>0</v>
      </c>
      <c r="X225" s="4">
        <f t="shared" si="54"/>
        <v>1</v>
      </c>
      <c r="Y225" s="11">
        <v>35</v>
      </c>
      <c r="Z225" s="11" t="s">
        <v>385</v>
      </c>
      <c r="AA225" s="11" t="s">
        <v>385</v>
      </c>
      <c r="AB225" s="11" t="s">
        <v>385</v>
      </c>
      <c r="AC225" s="11" t="s">
        <v>385</v>
      </c>
      <c r="AD225" s="11">
        <v>0</v>
      </c>
      <c r="AE225" s="11">
        <v>0</v>
      </c>
      <c r="AF225" s="4">
        <f t="shared" si="55"/>
        <v>1</v>
      </c>
      <c r="AG225" s="11">
        <v>20</v>
      </c>
      <c r="AH225" s="5" t="s">
        <v>362</v>
      </c>
      <c r="AI225" s="5" t="s">
        <v>362</v>
      </c>
      <c r="AJ225" s="5" t="s">
        <v>362</v>
      </c>
      <c r="AK225" s="5" t="s">
        <v>362</v>
      </c>
      <c r="AL225" s="5" t="s">
        <v>362</v>
      </c>
      <c r="AM225" s="5" t="s">
        <v>362</v>
      </c>
      <c r="AN225" s="5" t="s">
        <v>362</v>
      </c>
      <c r="AO225" s="5" t="s">
        <v>362</v>
      </c>
      <c r="AP225" s="5" t="s">
        <v>362</v>
      </c>
      <c r="AQ225" s="5" t="s">
        <v>362</v>
      </c>
      <c r="AR225" s="5" t="s">
        <v>362</v>
      </c>
      <c r="AS225" s="5" t="s">
        <v>362</v>
      </c>
      <c r="AT225" s="44">
        <f t="shared" si="61"/>
        <v>0.93677883093926084</v>
      </c>
      <c r="AU225" s="45">
        <v>0</v>
      </c>
      <c r="AV225" s="35">
        <f t="shared" si="62"/>
        <v>0</v>
      </c>
      <c r="AW225" s="35">
        <f t="shared" si="56"/>
        <v>0</v>
      </c>
      <c r="AX225" s="35">
        <f t="shared" si="57"/>
        <v>0</v>
      </c>
      <c r="AY225" s="35">
        <v>0</v>
      </c>
      <c r="AZ225" s="35">
        <v>0</v>
      </c>
      <c r="BA225" s="35">
        <v>0</v>
      </c>
      <c r="BB225" s="35">
        <v>0</v>
      </c>
      <c r="BC225" s="35">
        <v>0</v>
      </c>
      <c r="BD225" s="35"/>
      <c r="BE225" s="35">
        <v>0</v>
      </c>
      <c r="BF225" s="35">
        <v>0</v>
      </c>
      <c r="BG225" s="35">
        <v>0</v>
      </c>
      <c r="BH225" s="35"/>
      <c r="BI225" s="35">
        <f t="shared" si="58"/>
        <v>0</v>
      </c>
      <c r="BJ225" s="35"/>
      <c r="BK225" s="35">
        <f t="shared" si="63"/>
        <v>0</v>
      </c>
      <c r="BL225" s="35">
        <v>0</v>
      </c>
      <c r="BM225" s="35">
        <f t="shared" si="59"/>
        <v>0</v>
      </c>
      <c r="BN225" s="35"/>
      <c r="BO225" s="35">
        <f t="shared" si="60"/>
        <v>0</v>
      </c>
      <c r="BP225" s="1"/>
      <c r="BQ225" s="79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10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10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10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10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10"/>
      <c r="HL225" s="9"/>
      <c r="HM225" s="9"/>
    </row>
    <row r="226" spans="1:221" s="2" customFormat="1" ht="17.149999999999999" customHeight="1">
      <c r="A226" s="14" t="s">
        <v>222</v>
      </c>
      <c r="B226" s="35">
        <v>0</v>
      </c>
      <c r="C226" s="35">
        <v>0</v>
      </c>
      <c r="D226" s="4">
        <f t="shared" si="51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920.1</v>
      </c>
      <c r="O226" s="35">
        <v>497.1</v>
      </c>
      <c r="P226" s="4">
        <f t="shared" si="52"/>
        <v>0.54026736224323446</v>
      </c>
      <c r="Q226" s="11">
        <v>20</v>
      </c>
      <c r="R226" s="35">
        <v>982</v>
      </c>
      <c r="S226" s="35">
        <v>893.7</v>
      </c>
      <c r="T226" s="4">
        <f t="shared" si="53"/>
        <v>0.91008146639511212</v>
      </c>
      <c r="U226" s="11">
        <v>30</v>
      </c>
      <c r="V226" s="35">
        <v>64</v>
      </c>
      <c r="W226" s="35">
        <v>23.5</v>
      </c>
      <c r="X226" s="4">
        <f t="shared" si="54"/>
        <v>0.3671875</v>
      </c>
      <c r="Y226" s="11">
        <v>20</v>
      </c>
      <c r="Z226" s="11" t="s">
        <v>385</v>
      </c>
      <c r="AA226" s="11" t="s">
        <v>385</v>
      </c>
      <c r="AB226" s="11" t="s">
        <v>385</v>
      </c>
      <c r="AC226" s="11" t="s">
        <v>385</v>
      </c>
      <c r="AD226" s="11">
        <v>450</v>
      </c>
      <c r="AE226" s="11">
        <v>437</v>
      </c>
      <c r="AF226" s="4">
        <f t="shared" si="55"/>
        <v>0.97111111111111115</v>
      </c>
      <c r="AG226" s="11">
        <v>20</v>
      </c>
      <c r="AH226" s="5" t="s">
        <v>362</v>
      </c>
      <c r="AI226" s="5" t="s">
        <v>362</v>
      </c>
      <c r="AJ226" s="5" t="s">
        <v>362</v>
      </c>
      <c r="AK226" s="5" t="s">
        <v>362</v>
      </c>
      <c r="AL226" s="5" t="s">
        <v>362</v>
      </c>
      <c r="AM226" s="5" t="s">
        <v>362</v>
      </c>
      <c r="AN226" s="5" t="s">
        <v>362</v>
      </c>
      <c r="AO226" s="5" t="s">
        <v>362</v>
      </c>
      <c r="AP226" s="5" t="s">
        <v>362</v>
      </c>
      <c r="AQ226" s="5" t="s">
        <v>362</v>
      </c>
      <c r="AR226" s="5" t="s">
        <v>362</v>
      </c>
      <c r="AS226" s="5" t="s">
        <v>362</v>
      </c>
      <c r="AT226" s="44">
        <f t="shared" si="61"/>
        <v>0.72081959398822526</v>
      </c>
      <c r="AU226" s="45">
        <v>1200</v>
      </c>
      <c r="AV226" s="35">
        <f t="shared" si="62"/>
        <v>981.81818181818187</v>
      </c>
      <c r="AW226" s="35">
        <f t="shared" si="56"/>
        <v>707.7</v>
      </c>
      <c r="AX226" s="35">
        <f t="shared" si="57"/>
        <v>-274.11818181818182</v>
      </c>
      <c r="AY226" s="35">
        <v>81.2</v>
      </c>
      <c r="AZ226" s="35">
        <v>79.2</v>
      </c>
      <c r="BA226" s="35">
        <v>65.400000000000006</v>
      </c>
      <c r="BB226" s="35">
        <v>59.199999999999996</v>
      </c>
      <c r="BC226" s="35">
        <v>99.5</v>
      </c>
      <c r="BD226" s="35"/>
      <c r="BE226" s="35">
        <v>105.4</v>
      </c>
      <c r="BF226" s="35">
        <v>56.7</v>
      </c>
      <c r="BG226" s="35">
        <v>41.7</v>
      </c>
      <c r="BH226" s="35">
        <v>57.2</v>
      </c>
      <c r="BI226" s="35">
        <f t="shared" si="58"/>
        <v>62.2</v>
      </c>
      <c r="BJ226" s="35"/>
      <c r="BK226" s="35">
        <f t="shared" si="63"/>
        <v>62.2</v>
      </c>
      <c r="BL226" s="35">
        <v>0</v>
      </c>
      <c r="BM226" s="35">
        <f t="shared" si="59"/>
        <v>62.2</v>
      </c>
      <c r="BN226" s="35"/>
      <c r="BO226" s="35">
        <f t="shared" si="60"/>
        <v>62.2</v>
      </c>
      <c r="BP226" s="1"/>
      <c r="BQ226" s="79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10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10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10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10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10"/>
      <c r="HL226" s="9"/>
      <c r="HM226" s="9"/>
    </row>
    <row r="227" spans="1:221" s="2" customFormat="1" ht="17.149999999999999" customHeight="1">
      <c r="A227" s="14" t="s">
        <v>223</v>
      </c>
      <c r="B227" s="35">
        <v>0</v>
      </c>
      <c r="C227" s="35">
        <v>0</v>
      </c>
      <c r="D227" s="4">
        <f t="shared" si="51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5788</v>
      </c>
      <c r="O227" s="35">
        <v>6008.3</v>
      </c>
      <c r="P227" s="4">
        <f t="shared" si="52"/>
        <v>1.0380615065653076</v>
      </c>
      <c r="Q227" s="11">
        <v>20</v>
      </c>
      <c r="R227" s="35">
        <v>6</v>
      </c>
      <c r="S227" s="35">
        <v>6.5</v>
      </c>
      <c r="T227" s="4">
        <f t="shared" si="53"/>
        <v>1.0833333333333333</v>
      </c>
      <c r="U227" s="11">
        <v>25</v>
      </c>
      <c r="V227" s="35">
        <v>6</v>
      </c>
      <c r="W227" s="35">
        <v>6.6</v>
      </c>
      <c r="X227" s="4">
        <f t="shared" si="54"/>
        <v>1.0999999999999999</v>
      </c>
      <c r="Y227" s="11">
        <v>25</v>
      </c>
      <c r="Z227" s="11" t="s">
        <v>385</v>
      </c>
      <c r="AA227" s="11" t="s">
        <v>385</v>
      </c>
      <c r="AB227" s="11" t="s">
        <v>385</v>
      </c>
      <c r="AC227" s="11" t="s">
        <v>385</v>
      </c>
      <c r="AD227" s="11">
        <v>58</v>
      </c>
      <c r="AE227" s="11">
        <v>48</v>
      </c>
      <c r="AF227" s="4">
        <f t="shared" si="55"/>
        <v>0.82758620689655171</v>
      </c>
      <c r="AG227" s="11">
        <v>20</v>
      </c>
      <c r="AH227" s="5" t="s">
        <v>362</v>
      </c>
      <c r="AI227" s="5" t="s">
        <v>362</v>
      </c>
      <c r="AJ227" s="5" t="s">
        <v>362</v>
      </c>
      <c r="AK227" s="5" t="s">
        <v>362</v>
      </c>
      <c r="AL227" s="5" t="s">
        <v>362</v>
      </c>
      <c r="AM227" s="5" t="s">
        <v>362</v>
      </c>
      <c r="AN227" s="5" t="s">
        <v>362</v>
      </c>
      <c r="AO227" s="5" t="s">
        <v>362</v>
      </c>
      <c r="AP227" s="5" t="s">
        <v>362</v>
      </c>
      <c r="AQ227" s="5" t="s">
        <v>362</v>
      </c>
      <c r="AR227" s="5" t="s">
        <v>362</v>
      </c>
      <c r="AS227" s="5" t="s">
        <v>362</v>
      </c>
      <c r="AT227" s="44">
        <f t="shared" si="61"/>
        <v>1.0210698622507834</v>
      </c>
      <c r="AU227" s="45">
        <v>1446</v>
      </c>
      <c r="AV227" s="35">
        <f t="shared" si="62"/>
        <v>1183.0909090909092</v>
      </c>
      <c r="AW227" s="35">
        <f t="shared" si="56"/>
        <v>1208</v>
      </c>
      <c r="AX227" s="35">
        <f t="shared" si="57"/>
        <v>24.909090909090764</v>
      </c>
      <c r="AY227" s="35">
        <v>122.3</v>
      </c>
      <c r="AZ227" s="35">
        <v>135.19999999999999</v>
      </c>
      <c r="BA227" s="35">
        <v>136.80000000000001</v>
      </c>
      <c r="BB227" s="35">
        <v>137.9</v>
      </c>
      <c r="BC227" s="35">
        <v>124.5</v>
      </c>
      <c r="BD227" s="35"/>
      <c r="BE227" s="35">
        <v>134.80000000000001</v>
      </c>
      <c r="BF227" s="35">
        <v>138.6</v>
      </c>
      <c r="BG227" s="35">
        <v>124.2</v>
      </c>
      <c r="BH227" s="35"/>
      <c r="BI227" s="35">
        <f t="shared" si="58"/>
        <v>153.69999999999999</v>
      </c>
      <c r="BJ227" s="35"/>
      <c r="BK227" s="35">
        <f t="shared" si="63"/>
        <v>153.69999999999999</v>
      </c>
      <c r="BL227" s="35">
        <v>0</v>
      </c>
      <c r="BM227" s="35">
        <f t="shared" si="59"/>
        <v>153.69999999999999</v>
      </c>
      <c r="BN227" s="35"/>
      <c r="BO227" s="35">
        <f t="shared" si="60"/>
        <v>153.69999999999999</v>
      </c>
      <c r="BP227" s="1"/>
      <c r="BQ227" s="79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10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10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10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10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10"/>
      <c r="HL227" s="9"/>
      <c r="HM227" s="9"/>
    </row>
    <row r="228" spans="1:221" s="2" customFormat="1" ht="17.149999999999999" customHeight="1">
      <c r="A228" s="14" t="s">
        <v>224</v>
      </c>
      <c r="B228" s="35">
        <v>416100</v>
      </c>
      <c r="C228" s="35">
        <v>660566.5</v>
      </c>
      <c r="D228" s="4">
        <f t="shared" si="51"/>
        <v>1.2387518625330449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5976.5</v>
      </c>
      <c r="O228" s="35">
        <v>3978.7</v>
      </c>
      <c r="P228" s="4">
        <f t="shared" si="52"/>
        <v>0.66572408600351374</v>
      </c>
      <c r="Q228" s="11">
        <v>20</v>
      </c>
      <c r="R228" s="35">
        <v>52</v>
      </c>
      <c r="S228" s="35">
        <v>61.3</v>
      </c>
      <c r="T228" s="4">
        <f t="shared" si="53"/>
        <v>1.1788461538461539</v>
      </c>
      <c r="U228" s="11">
        <v>20</v>
      </c>
      <c r="V228" s="35">
        <v>41</v>
      </c>
      <c r="W228" s="35">
        <v>41.7</v>
      </c>
      <c r="X228" s="4">
        <f t="shared" si="54"/>
        <v>1.0170731707317073</v>
      </c>
      <c r="Y228" s="11">
        <v>30</v>
      </c>
      <c r="Z228" s="11" t="s">
        <v>385</v>
      </c>
      <c r="AA228" s="11" t="s">
        <v>385</v>
      </c>
      <c r="AB228" s="11" t="s">
        <v>385</v>
      </c>
      <c r="AC228" s="11" t="s">
        <v>385</v>
      </c>
      <c r="AD228" s="11">
        <v>265</v>
      </c>
      <c r="AE228" s="11">
        <v>270</v>
      </c>
      <c r="AF228" s="4">
        <f t="shared" si="55"/>
        <v>1.0188679245283019</v>
      </c>
      <c r="AG228" s="11">
        <v>20</v>
      </c>
      <c r="AH228" s="5" t="s">
        <v>362</v>
      </c>
      <c r="AI228" s="5" t="s">
        <v>362</v>
      </c>
      <c r="AJ228" s="5" t="s">
        <v>362</v>
      </c>
      <c r="AK228" s="5" t="s">
        <v>362</v>
      </c>
      <c r="AL228" s="5" t="s">
        <v>362</v>
      </c>
      <c r="AM228" s="5" t="s">
        <v>362</v>
      </c>
      <c r="AN228" s="5" t="s">
        <v>362</v>
      </c>
      <c r="AO228" s="5" t="s">
        <v>362</v>
      </c>
      <c r="AP228" s="5" t="s">
        <v>362</v>
      </c>
      <c r="AQ228" s="5" t="s">
        <v>362</v>
      </c>
      <c r="AR228" s="5" t="s">
        <v>362</v>
      </c>
      <c r="AS228" s="5" t="s">
        <v>362</v>
      </c>
      <c r="AT228" s="44">
        <f t="shared" si="61"/>
        <v>1.0016847703484106</v>
      </c>
      <c r="AU228" s="45">
        <v>1740</v>
      </c>
      <c r="AV228" s="35">
        <f t="shared" si="62"/>
        <v>1423.6363636363637</v>
      </c>
      <c r="AW228" s="35">
        <f t="shared" si="56"/>
        <v>1426</v>
      </c>
      <c r="AX228" s="35">
        <f t="shared" si="57"/>
        <v>2.3636363636362603</v>
      </c>
      <c r="AY228" s="35">
        <v>96.3</v>
      </c>
      <c r="AZ228" s="35">
        <v>102.1</v>
      </c>
      <c r="BA228" s="35">
        <v>100.7</v>
      </c>
      <c r="BB228" s="35">
        <v>76</v>
      </c>
      <c r="BC228" s="35">
        <v>164.79999999999998</v>
      </c>
      <c r="BD228" s="35"/>
      <c r="BE228" s="35">
        <v>181.8</v>
      </c>
      <c r="BF228" s="35">
        <v>173.2</v>
      </c>
      <c r="BG228" s="35">
        <v>164.4</v>
      </c>
      <c r="BH228" s="35">
        <v>165.5</v>
      </c>
      <c r="BI228" s="35">
        <f t="shared" si="58"/>
        <v>201.2</v>
      </c>
      <c r="BJ228" s="35"/>
      <c r="BK228" s="35">
        <f t="shared" si="63"/>
        <v>201.2</v>
      </c>
      <c r="BL228" s="35">
        <v>0</v>
      </c>
      <c r="BM228" s="35">
        <f t="shared" si="59"/>
        <v>201.2</v>
      </c>
      <c r="BN228" s="35"/>
      <c r="BO228" s="35">
        <f t="shared" si="60"/>
        <v>201.2</v>
      </c>
      <c r="BP228" s="1"/>
      <c r="BQ228" s="79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10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10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10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10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10"/>
      <c r="HL228" s="9"/>
      <c r="HM228" s="9"/>
    </row>
    <row r="229" spans="1:221" s="2" customFormat="1" ht="17.149999999999999" customHeight="1">
      <c r="A229" s="18" t="s">
        <v>225</v>
      </c>
      <c r="B229" s="62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35"/>
      <c r="BP229" s="1"/>
      <c r="BQ229" s="79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10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10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10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10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10"/>
      <c r="HL229" s="9"/>
      <c r="HM229" s="9"/>
    </row>
    <row r="230" spans="1:221" s="2" customFormat="1" ht="17.149999999999999" customHeight="1">
      <c r="A230" s="14" t="s">
        <v>226</v>
      </c>
      <c r="B230" s="35">
        <v>0</v>
      </c>
      <c r="C230" s="35">
        <v>0</v>
      </c>
      <c r="D230" s="4">
        <f t="shared" si="51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1247.9000000000001</v>
      </c>
      <c r="O230" s="35">
        <v>665.6</v>
      </c>
      <c r="P230" s="4">
        <f t="shared" si="52"/>
        <v>0.53337607180062507</v>
      </c>
      <c r="Q230" s="11">
        <v>20</v>
      </c>
      <c r="R230" s="35">
        <v>83</v>
      </c>
      <c r="S230" s="35">
        <v>103.9</v>
      </c>
      <c r="T230" s="4">
        <f t="shared" si="53"/>
        <v>1.2051807228915663</v>
      </c>
      <c r="U230" s="11">
        <v>20</v>
      </c>
      <c r="V230" s="35">
        <v>19</v>
      </c>
      <c r="W230" s="35">
        <v>35.799999999999997</v>
      </c>
      <c r="X230" s="4">
        <f t="shared" si="54"/>
        <v>1.2684210526315789</v>
      </c>
      <c r="Y230" s="11">
        <v>30</v>
      </c>
      <c r="Z230" s="11" t="s">
        <v>385</v>
      </c>
      <c r="AA230" s="11" t="s">
        <v>385</v>
      </c>
      <c r="AB230" s="11" t="s">
        <v>385</v>
      </c>
      <c r="AC230" s="11" t="s">
        <v>385</v>
      </c>
      <c r="AD230" s="11">
        <v>137</v>
      </c>
      <c r="AE230" s="11">
        <v>126</v>
      </c>
      <c r="AF230" s="4">
        <f t="shared" si="55"/>
        <v>0.91970802919708028</v>
      </c>
      <c r="AG230" s="11">
        <v>20</v>
      </c>
      <c r="AH230" s="5" t="s">
        <v>362</v>
      </c>
      <c r="AI230" s="5" t="s">
        <v>362</v>
      </c>
      <c r="AJ230" s="5" t="s">
        <v>362</v>
      </c>
      <c r="AK230" s="5" t="s">
        <v>362</v>
      </c>
      <c r="AL230" s="5" t="s">
        <v>362</v>
      </c>
      <c r="AM230" s="5" t="s">
        <v>362</v>
      </c>
      <c r="AN230" s="5" t="s">
        <v>362</v>
      </c>
      <c r="AO230" s="5" t="s">
        <v>362</v>
      </c>
      <c r="AP230" s="5" t="s">
        <v>362</v>
      </c>
      <c r="AQ230" s="5" t="s">
        <v>362</v>
      </c>
      <c r="AR230" s="5" t="s">
        <v>362</v>
      </c>
      <c r="AS230" s="5" t="s">
        <v>362</v>
      </c>
      <c r="AT230" s="44">
        <f t="shared" si="61"/>
        <v>1.0135325339636978</v>
      </c>
      <c r="AU230" s="45">
        <v>1904</v>
      </c>
      <c r="AV230" s="35">
        <f t="shared" si="62"/>
        <v>1557.8181818181818</v>
      </c>
      <c r="AW230" s="35">
        <f t="shared" si="56"/>
        <v>1578.9</v>
      </c>
      <c r="AX230" s="35">
        <f t="shared" si="57"/>
        <v>21.081818181818335</v>
      </c>
      <c r="AY230" s="35">
        <v>182.9</v>
      </c>
      <c r="AZ230" s="35">
        <v>177.9</v>
      </c>
      <c r="BA230" s="35">
        <v>167</v>
      </c>
      <c r="BB230" s="35">
        <v>109.10000000000001</v>
      </c>
      <c r="BC230" s="35">
        <v>176.2</v>
      </c>
      <c r="BD230" s="35"/>
      <c r="BE230" s="35">
        <v>259.39999999999998</v>
      </c>
      <c r="BF230" s="35">
        <v>172</v>
      </c>
      <c r="BG230" s="35">
        <v>182.6</v>
      </c>
      <c r="BH230" s="35"/>
      <c r="BI230" s="35">
        <f t="shared" si="58"/>
        <v>151.80000000000001</v>
      </c>
      <c r="BJ230" s="35"/>
      <c r="BK230" s="35">
        <f t="shared" si="63"/>
        <v>151.80000000000001</v>
      </c>
      <c r="BL230" s="35">
        <v>0</v>
      </c>
      <c r="BM230" s="35">
        <f t="shared" si="59"/>
        <v>151.80000000000001</v>
      </c>
      <c r="BN230" s="35"/>
      <c r="BO230" s="35">
        <f t="shared" si="60"/>
        <v>151.80000000000001</v>
      </c>
      <c r="BP230" s="1"/>
      <c r="BQ230" s="79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10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10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10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10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10"/>
      <c r="HL230" s="9"/>
      <c r="HM230" s="9"/>
    </row>
    <row r="231" spans="1:221" s="2" customFormat="1" ht="17.149999999999999" customHeight="1">
      <c r="A231" s="14" t="s">
        <v>227</v>
      </c>
      <c r="B231" s="35">
        <v>0</v>
      </c>
      <c r="C231" s="35">
        <v>0</v>
      </c>
      <c r="D231" s="4">
        <f t="shared" si="51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1329.6</v>
      </c>
      <c r="O231" s="35">
        <v>496.8</v>
      </c>
      <c r="P231" s="4">
        <f t="shared" si="52"/>
        <v>0.37364620938628162</v>
      </c>
      <c r="Q231" s="11">
        <v>20</v>
      </c>
      <c r="R231" s="35">
        <v>244</v>
      </c>
      <c r="S231" s="35">
        <v>424.7</v>
      </c>
      <c r="T231" s="4">
        <f t="shared" si="53"/>
        <v>1.2540573770491803</v>
      </c>
      <c r="U231" s="11">
        <v>25</v>
      </c>
      <c r="V231" s="35">
        <v>22</v>
      </c>
      <c r="W231" s="35">
        <v>22.1</v>
      </c>
      <c r="X231" s="4">
        <f t="shared" si="54"/>
        <v>1.0045454545454546</v>
      </c>
      <c r="Y231" s="11">
        <v>25</v>
      </c>
      <c r="Z231" s="11" t="s">
        <v>385</v>
      </c>
      <c r="AA231" s="11" t="s">
        <v>385</v>
      </c>
      <c r="AB231" s="11" t="s">
        <v>385</v>
      </c>
      <c r="AC231" s="11" t="s">
        <v>385</v>
      </c>
      <c r="AD231" s="11">
        <v>328</v>
      </c>
      <c r="AE231" s="11">
        <v>382</v>
      </c>
      <c r="AF231" s="4">
        <f t="shared" si="55"/>
        <v>1.1646341463414633</v>
      </c>
      <c r="AG231" s="11">
        <v>20</v>
      </c>
      <c r="AH231" s="5" t="s">
        <v>362</v>
      </c>
      <c r="AI231" s="5" t="s">
        <v>362</v>
      </c>
      <c r="AJ231" s="5" t="s">
        <v>362</v>
      </c>
      <c r="AK231" s="5" t="s">
        <v>362</v>
      </c>
      <c r="AL231" s="5" t="s">
        <v>362</v>
      </c>
      <c r="AM231" s="5" t="s">
        <v>362</v>
      </c>
      <c r="AN231" s="5" t="s">
        <v>362</v>
      </c>
      <c r="AO231" s="5" t="s">
        <v>362</v>
      </c>
      <c r="AP231" s="5" t="s">
        <v>362</v>
      </c>
      <c r="AQ231" s="5" t="s">
        <v>362</v>
      </c>
      <c r="AR231" s="5" t="s">
        <v>362</v>
      </c>
      <c r="AS231" s="5" t="s">
        <v>362</v>
      </c>
      <c r="AT231" s="44">
        <f t="shared" si="61"/>
        <v>0.96922975449356419</v>
      </c>
      <c r="AU231" s="45">
        <v>1216</v>
      </c>
      <c r="AV231" s="35">
        <f t="shared" si="62"/>
        <v>994.90909090909088</v>
      </c>
      <c r="AW231" s="35">
        <f t="shared" si="56"/>
        <v>964.3</v>
      </c>
      <c r="AX231" s="35">
        <f t="shared" si="57"/>
        <v>-30.609090909090924</v>
      </c>
      <c r="AY231" s="35">
        <v>71.400000000000006</v>
      </c>
      <c r="AZ231" s="35">
        <v>94.6</v>
      </c>
      <c r="BA231" s="35">
        <v>141.30000000000001</v>
      </c>
      <c r="BB231" s="35">
        <v>87.600000000000009</v>
      </c>
      <c r="BC231" s="35">
        <v>136.1</v>
      </c>
      <c r="BD231" s="35"/>
      <c r="BE231" s="35">
        <v>137.1</v>
      </c>
      <c r="BF231" s="35">
        <v>56.5</v>
      </c>
      <c r="BG231" s="35">
        <v>100.5</v>
      </c>
      <c r="BH231" s="35"/>
      <c r="BI231" s="35">
        <f t="shared" si="58"/>
        <v>139.19999999999999</v>
      </c>
      <c r="BJ231" s="35"/>
      <c r="BK231" s="35">
        <f t="shared" si="63"/>
        <v>139.19999999999999</v>
      </c>
      <c r="BL231" s="35">
        <v>0</v>
      </c>
      <c r="BM231" s="35">
        <f t="shared" si="59"/>
        <v>139.19999999999999</v>
      </c>
      <c r="BN231" s="35"/>
      <c r="BO231" s="35">
        <f t="shared" si="60"/>
        <v>139.19999999999999</v>
      </c>
      <c r="BP231" s="1"/>
      <c r="BQ231" s="79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10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10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10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10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10"/>
      <c r="HL231" s="9"/>
      <c r="HM231" s="9"/>
    </row>
    <row r="232" spans="1:221" s="2" customFormat="1" ht="17.149999999999999" customHeight="1">
      <c r="A232" s="14" t="s">
        <v>228</v>
      </c>
      <c r="B232" s="35">
        <v>0</v>
      </c>
      <c r="C232" s="35">
        <v>0</v>
      </c>
      <c r="D232" s="4">
        <f t="shared" si="51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2541.1</v>
      </c>
      <c r="O232" s="35">
        <v>2271.8000000000002</v>
      </c>
      <c r="P232" s="4">
        <f t="shared" si="52"/>
        <v>0.89402227381842525</v>
      </c>
      <c r="Q232" s="11">
        <v>20</v>
      </c>
      <c r="R232" s="35">
        <v>304</v>
      </c>
      <c r="S232" s="35">
        <v>453.5</v>
      </c>
      <c r="T232" s="4">
        <f t="shared" si="53"/>
        <v>1.2291776315789473</v>
      </c>
      <c r="U232" s="11">
        <v>15</v>
      </c>
      <c r="V232" s="35">
        <v>55</v>
      </c>
      <c r="W232" s="35">
        <v>78.8</v>
      </c>
      <c r="X232" s="4">
        <f t="shared" si="54"/>
        <v>1.2232727272727273</v>
      </c>
      <c r="Y232" s="11">
        <v>35</v>
      </c>
      <c r="Z232" s="11" t="s">
        <v>385</v>
      </c>
      <c r="AA232" s="11" t="s">
        <v>385</v>
      </c>
      <c r="AB232" s="11" t="s">
        <v>385</v>
      </c>
      <c r="AC232" s="11" t="s">
        <v>385</v>
      </c>
      <c r="AD232" s="11">
        <v>435</v>
      </c>
      <c r="AE232" s="11">
        <v>463</v>
      </c>
      <c r="AF232" s="4">
        <f t="shared" si="55"/>
        <v>1.0643678160919541</v>
      </c>
      <c r="AG232" s="11">
        <v>20</v>
      </c>
      <c r="AH232" s="5" t="s">
        <v>362</v>
      </c>
      <c r="AI232" s="5" t="s">
        <v>362</v>
      </c>
      <c r="AJ232" s="5" t="s">
        <v>362</v>
      </c>
      <c r="AK232" s="5" t="s">
        <v>362</v>
      </c>
      <c r="AL232" s="5" t="s">
        <v>362</v>
      </c>
      <c r="AM232" s="5" t="s">
        <v>362</v>
      </c>
      <c r="AN232" s="5" t="s">
        <v>362</v>
      </c>
      <c r="AO232" s="5" t="s">
        <v>362</v>
      </c>
      <c r="AP232" s="5" t="s">
        <v>362</v>
      </c>
      <c r="AQ232" s="5" t="s">
        <v>362</v>
      </c>
      <c r="AR232" s="5" t="s">
        <v>362</v>
      </c>
      <c r="AS232" s="5" t="s">
        <v>362</v>
      </c>
      <c r="AT232" s="44">
        <f t="shared" si="61"/>
        <v>1.1157779080715251</v>
      </c>
      <c r="AU232" s="45">
        <v>3117</v>
      </c>
      <c r="AV232" s="35">
        <f t="shared" si="62"/>
        <v>2550.2727272727275</v>
      </c>
      <c r="AW232" s="35">
        <f t="shared" si="56"/>
        <v>2845.5</v>
      </c>
      <c r="AX232" s="35">
        <f t="shared" si="57"/>
        <v>295.22727272727252</v>
      </c>
      <c r="AY232" s="35">
        <v>320.3</v>
      </c>
      <c r="AZ232" s="35">
        <v>261.39999999999998</v>
      </c>
      <c r="BA232" s="35">
        <v>362.6</v>
      </c>
      <c r="BB232" s="35">
        <v>246.20000000000002</v>
      </c>
      <c r="BC232" s="35">
        <v>345.5</v>
      </c>
      <c r="BD232" s="35"/>
      <c r="BE232" s="35">
        <v>377.7</v>
      </c>
      <c r="BF232" s="35">
        <v>319.20000000000005</v>
      </c>
      <c r="BG232" s="35">
        <v>314.5</v>
      </c>
      <c r="BH232" s="35"/>
      <c r="BI232" s="35">
        <f t="shared" si="58"/>
        <v>298.10000000000002</v>
      </c>
      <c r="BJ232" s="35"/>
      <c r="BK232" s="35">
        <f t="shared" si="63"/>
        <v>298.10000000000002</v>
      </c>
      <c r="BL232" s="35">
        <v>0</v>
      </c>
      <c r="BM232" s="35">
        <f t="shared" si="59"/>
        <v>298.10000000000002</v>
      </c>
      <c r="BN232" s="35"/>
      <c r="BO232" s="35">
        <f t="shared" si="60"/>
        <v>298.10000000000002</v>
      </c>
      <c r="BP232" s="1"/>
      <c r="BQ232" s="79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10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10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10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10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10"/>
      <c r="HL232" s="9"/>
      <c r="HM232" s="9"/>
    </row>
    <row r="233" spans="1:221" s="2" customFormat="1" ht="17.149999999999999" customHeight="1">
      <c r="A233" s="14" t="s">
        <v>229</v>
      </c>
      <c r="B233" s="35">
        <v>8968</v>
      </c>
      <c r="C233" s="35">
        <v>960.5</v>
      </c>
      <c r="D233" s="4">
        <f t="shared" si="51"/>
        <v>0.10710303300624442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3429.4</v>
      </c>
      <c r="O233" s="35">
        <v>1600.4</v>
      </c>
      <c r="P233" s="4">
        <f t="shared" si="52"/>
        <v>0.46667055461596785</v>
      </c>
      <c r="Q233" s="11">
        <v>20</v>
      </c>
      <c r="R233" s="35">
        <v>161</v>
      </c>
      <c r="S233" s="35">
        <v>200</v>
      </c>
      <c r="T233" s="4">
        <f t="shared" si="53"/>
        <v>1.2042236024844719</v>
      </c>
      <c r="U233" s="11">
        <v>15</v>
      </c>
      <c r="V233" s="35">
        <v>32</v>
      </c>
      <c r="W233" s="35">
        <v>37.799999999999997</v>
      </c>
      <c r="X233" s="4">
        <f t="shared" si="54"/>
        <v>1.1812499999999999</v>
      </c>
      <c r="Y233" s="11">
        <v>35</v>
      </c>
      <c r="Z233" s="11" t="s">
        <v>385</v>
      </c>
      <c r="AA233" s="11" t="s">
        <v>385</v>
      </c>
      <c r="AB233" s="11" t="s">
        <v>385</v>
      </c>
      <c r="AC233" s="11" t="s">
        <v>385</v>
      </c>
      <c r="AD233" s="11">
        <v>189</v>
      </c>
      <c r="AE233" s="11">
        <v>169</v>
      </c>
      <c r="AF233" s="4">
        <f t="shared" si="55"/>
        <v>0.89417989417989419</v>
      </c>
      <c r="AG233" s="11">
        <v>20</v>
      </c>
      <c r="AH233" s="5" t="s">
        <v>362</v>
      </c>
      <c r="AI233" s="5" t="s">
        <v>362</v>
      </c>
      <c r="AJ233" s="5" t="s">
        <v>362</v>
      </c>
      <c r="AK233" s="5" t="s">
        <v>362</v>
      </c>
      <c r="AL233" s="5" t="s">
        <v>362</v>
      </c>
      <c r="AM233" s="5" t="s">
        <v>362</v>
      </c>
      <c r="AN233" s="5" t="s">
        <v>362</v>
      </c>
      <c r="AO233" s="5" t="s">
        <v>362</v>
      </c>
      <c r="AP233" s="5" t="s">
        <v>362</v>
      </c>
      <c r="AQ233" s="5" t="s">
        <v>362</v>
      </c>
      <c r="AR233" s="5" t="s">
        <v>362</v>
      </c>
      <c r="AS233" s="5" t="s">
        <v>362</v>
      </c>
      <c r="AT233" s="44">
        <f t="shared" si="61"/>
        <v>0.87695143343246773</v>
      </c>
      <c r="AU233" s="45">
        <v>2200</v>
      </c>
      <c r="AV233" s="35">
        <f t="shared" si="62"/>
        <v>1800</v>
      </c>
      <c r="AW233" s="35">
        <f t="shared" si="56"/>
        <v>1578.5</v>
      </c>
      <c r="AX233" s="35">
        <f t="shared" si="57"/>
        <v>-221.5</v>
      </c>
      <c r="AY233" s="35">
        <v>161.69999999999999</v>
      </c>
      <c r="AZ233" s="35">
        <v>187.6</v>
      </c>
      <c r="BA233" s="35">
        <v>119.1</v>
      </c>
      <c r="BB233" s="35">
        <v>171.5</v>
      </c>
      <c r="BC233" s="35">
        <v>165</v>
      </c>
      <c r="BD233" s="35"/>
      <c r="BE233" s="35">
        <v>217.7</v>
      </c>
      <c r="BF233" s="35">
        <v>183.9</v>
      </c>
      <c r="BG233" s="35">
        <v>156.4</v>
      </c>
      <c r="BH233" s="35"/>
      <c r="BI233" s="35">
        <f t="shared" si="58"/>
        <v>215.6</v>
      </c>
      <c r="BJ233" s="35"/>
      <c r="BK233" s="35">
        <f t="shared" si="63"/>
        <v>215.6</v>
      </c>
      <c r="BL233" s="35">
        <v>0</v>
      </c>
      <c r="BM233" s="35">
        <f t="shared" si="59"/>
        <v>215.6</v>
      </c>
      <c r="BN233" s="35"/>
      <c r="BO233" s="35">
        <f t="shared" si="60"/>
        <v>215.6</v>
      </c>
      <c r="BP233" s="1"/>
      <c r="BQ233" s="79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10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10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10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10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10"/>
      <c r="HL233" s="9"/>
      <c r="HM233" s="9"/>
    </row>
    <row r="234" spans="1:221" s="2" customFormat="1" ht="17.149999999999999" customHeight="1">
      <c r="A234" s="14" t="s">
        <v>230</v>
      </c>
      <c r="B234" s="35">
        <v>0</v>
      </c>
      <c r="C234" s="35">
        <v>0</v>
      </c>
      <c r="D234" s="4">
        <f t="shared" si="51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812.4</v>
      </c>
      <c r="O234" s="35">
        <v>888.7</v>
      </c>
      <c r="P234" s="4">
        <f t="shared" si="52"/>
        <v>1.093919251600197</v>
      </c>
      <c r="Q234" s="11">
        <v>20</v>
      </c>
      <c r="R234" s="35">
        <v>139</v>
      </c>
      <c r="S234" s="35">
        <v>105.7</v>
      </c>
      <c r="T234" s="4">
        <f t="shared" si="53"/>
        <v>0.76043165467625906</v>
      </c>
      <c r="U234" s="11">
        <v>20</v>
      </c>
      <c r="V234" s="35">
        <v>19</v>
      </c>
      <c r="W234" s="35">
        <v>18.100000000000001</v>
      </c>
      <c r="X234" s="4">
        <f t="shared" si="54"/>
        <v>0.9526315789473685</v>
      </c>
      <c r="Y234" s="11">
        <v>30</v>
      </c>
      <c r="Z234" s="11" t="s">
        <v>385</v>
      </c>
      <c r="AA234" s="11" t="s">
        <v>385</v>
      </c>
      <c r="AB234" s="11" t="s">
        <v>385</v>
      </c>
      <c r="AC234" s="11" t="s">
        <v>385</v>
      </c>
      <c r="AD234" s="11">
        <v>214</v>
      </c>
      <c r="AE234" s="11">
        <v>292</v>
      </c>
      <c r="AF234" s="4">
        <f t="shared" si="55"/>
        <v>1.2164485981308411</v>
      </c>
      <c r="AG234" s="11">
        <v>20</v>
      </c>
      <c r="AH234" s="5" t="s">
        <v>362</v>
      </c>
      <c r="AI234" s="5" t="s">
        <v>362</v>
      </c>
      <c r="AJ234" s="5" t="s">
        <v>362</v>
      </c>
      <c r="AK234" s="5" t="s">
        <v>362</v>
      </c>
      <c r="AL234" s="5" t="s">
        <v>362</v>
      </c>
      <c r="AM234" s="5" t="s">
        <v>362</v>
      </c>
      <c r="AN234" s="5" t="s">
        <v>362</v>
      </c>
      <c r="AO234" s="5" t="s">
        <v>362</v>
      </c>
      <c r="AP234" s="5" t="s">
        <v>362</v>
      </c>
      <c r="AQ234" s="5" t="s">
        <v>362</v>
      </c>
      <c r="AR234" s="5" t="s">
        <v>362</v>
      </c>
      <c r="AS234" s="5" t="s">
        <v>362</v>
      </c>
      <c r="AT234" s="44">
        <f t="shared" si="61"/>
        <v>0.99994374951741116</v>
      </c>
      <c r="AU234" s="45">
        <v>870</v>
      </c>
      <c r="AV234" s="35">
        <f t="shared" si="62"/>
        <v>711.81818181818187</v>
      </c>
      <c r="AW234" s="35">
        <f t="shared" si="56"/>
        <v>711.8</v>
      </c>
      <c r="AX234" s="35">
        <f t="shared" si="57"/>
        <v>-1.8181818181915332E-2</v>
      </c>
      <c r="AY234" s="35">
        <v>80.2</v>
      </c>
      <c r="AZ234" s="35">
        <v>49.1</v>
      </c>
      <c r="BA234" s="35">
        <v>91.9</v>
      </c>
      <c r="BB234" s="35">
        <v>36.6</v>
      </c>
      <c r="BC234" s="35">
        <v>33.1</v>
      </c>
      <c r="BD234" s="35"/>
      <c r="BE234" s="35">
        <v>101.2</v>
      </c>
      <c r="BF234" s="35">
        <v>87.2</v>
      </c>
      <c r="BG234" s="35">
        <v>54.2</v>
      </c>
      <c r="BH234" s="35"/>
      <c r="BI234" s="35">
        <f t="shared" si="58"/>
        <v>178.3</v>
      </c>
      <c r="BJ234" s="35"/>
      <c r="BK234" s="35">
        <f t="shared" si="63"/>
        <v>178.3</v>
      </c>
      <c r="BL234" s="35">
        <v>0</v>
      </c>
      <c r="BM234" s="35">
        <f t="shared" si="59"/>
        <v>178.3</v>
      </c>
      <c r="BN234" s="35"/>
      <c r="BO234" s="35">
        <f t="shared" si="60"/>
        <v>178.3</v>
      </c>
      <c r="BP234" s="1"/>
      <c r="BQ234" s="79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10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10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10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10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10"/>
      <c r="HL234" s="9"/>
      <c r="HM234" s="9"/>
    </row>
    <row r="235" spans="1:221" s="2" customFormat="1" ht="17.149999999999999" customHeight="1">
      <c r="A235" s="14" t="s">
        <v>231</v>
      </c>
      <c r="B235" s="35">
        <v>0</v>
      </c>
      <c r="C235" s="35">
        <v>0</v>
      </c>
      <c r="D235" s="4">
        <f t="shared" si="51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1608.5</v>
      </c>
      <c r="O235" s="35">
        <v>767.4</v>
      </c>
      <c r="P235" s="4">
        <f t="shared" si="52"/>
        <v>0.47709045694746655</v>
      </c>
      <c r="Q235" s="11">
        <v>20</v>
      </c>
      <c r="R235" s="35">
        <v>228</v>
      </c>
      <c r="S235" s="35">
        <v>261.39999999999998</v>
      </c>
      <c r="T235" s="4">
        <f t="shared" si="53"/>
        <v>1.1464912280701753</v>
      </c>
      <c r="U235" s="11">
        <v>20</v>
      </c>
      <c r="V235" s="35">
        <v>26</v>
      </c>
      <c r="W235" s="35">
        <v>30.9</v>
      </c>
      <c r="X235" s="4">
        <f t="shared" si="54"/>
        <v>1.1884615384615385</v>
      </c>
      <c r="Y235" s="11">
        <v>30</v>
      </c>
      <c r="Z235" s="11" t="s">
        <v>385</v>
      </c>
      <c r="AA235" s="11" t="s">
        <v>385</v>
      </c>
      <c r="AB235" s="11" t="s">
        <v>385</v>
      </c>
      <c r="AC235" s="11" t="s">
        <v>385</v>
      </c>
      <c r="AD235" s="11">
        <v>276</v>
      </c>
      <c r="AE235" s="11">
        <v>201</v>
      </c>
      <c r="AF235" s="4">
        <f t="shared" si="55"/>
        <v>0.72826086956521741</v>
      </c>
      <c r="AG235" s="11">
        <v>20</v>
      </c>
      <c r="AH235" s="5" t="s">
        <v>362</v>
      </c>
      <c r="AI235" s="5" t="s">
        <v>362</v>
      </c>
      <c r="AJ235" s="5" t="s">
        <v>362</v>
      </c>
      <c r="AK235" s="5" t="s">
        <v>362</v>
      </c>
      <c r="AL235" s="5" t="s">
        <v>362</v>
      </c>
      <c r="AM235" s="5" t="s">
        <v>362</v>
      </c>
      <c r="AN235" s="5" t="s">
        <v>362</v>
      </c>
      <c r="AO235" s="5" t="s">
        <v>362</v>
      </c>
      <c r="AP235" s="5" t="s">
        <v>362</v>
      </c>
      <c r="AQ235" s="5" t="s">
        <v>362</v>
      </c>
      <c r="AR235" s="5" t="s">
        <v>362</v>
      </c>
      <c r="AS235" s="5" t="s">
        <v>362</v>
      </c>
      <c r="AT235" s="44">
        <f t="shared" si="61"/>
        <v>0.91878552495003718</v>
      </c>
      <c r="AU235" s="45">
        <v>2098</v>
      </c>
      <c r="AV235" s="35">
        <f t="shared" si="62"/>
        <v>1716.5454545454545</v>
      </c>
      <c r="AW235" s="35">
        <f t="shared" si="56"/>
        <v>1577.1</v>
      </c>
      <c r="AX235" s="35">
        <f t="shared" si="57"/>
        <v>-139.4454545454546</v>
      </c>
      <c r="AY235" s="35">
        <v>200.7</v>
      </c>
      <c r="AZ235" s="35">
        <v>162.69999999999999</v>
      </c>
      <c r="BA235" s="35">
        <v>127.9</v>
      </c>
      <c r="BB235" s="35">
        <v>174.6</v>
      </c>
      <c r="BC235" s="35">
        <v>226.7</v>
      </c>
      <c r="BD235" s="35"/>
      <c r="BE235" s="35">
        <v>171.4</v>
      </c>
      <c r="BF235" s="35">
        <v>98.399999999999991</v>
      </c>
      <c r="BG235" s="35">
        <v>80.2</v>
      </c>
      <c r="BH235" s="35">
        <v>14.7</v>
      </c>
      <c r="BI235" s="35">
        <f t="shared" si="58"/>
        <v>319.8</v>
      </c>
      <c r="BJ235" s="35"/>
      <c r="BK235" s="35">
        <f t="shared" si="63"/>
        <v>319.8</v>
      </c>
      <c r="BL235" s="35">
        <v>0</v>
      </c>
      <c r="BM235" s="35">
        <f t="shared" si="59"/>
        <v>319.8</v>
      </c>
      <c r="BN235" s="35"/>
      <c r="BO235" s="35">
        <f t="shared" si="60"/>
        <v>319.8</v>
      </c>
      <c r="BP235" s="1"/>
      <c r="BQ235" s="79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10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10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10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10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10"/>
      <c r="HL235" s="9"/>
      <c r="HM235" s="9"/>
    </row>
    <row r="236" spans="1:221" s="2" customFormat="1" ht="17.149999999999999" customHeight="1">
      <c r="A236" s="14" t="s">
        <v>232</v>
      </c>
      <c r="B236" s="35">
        <v>20742</v>
      </c>
      <c r="C236" s="35">
        <v>27859</v>
      </c>
      <c r="D236" s="4">
        <f t="shared" si="51"/>
        <v>1.2143120239128338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889.5</v>
      </c>
      <c r="O236" s="35">
        <v>837.3</v>
      </c>
      <c r="P236" s="4">
        <f t="shared" si="52"/>
        <v>0.94131534569983133</v>
      </c>
      <c r="Q236" s="11">
        <v>20</v>
      </c>
      <c r="R236" s="35">
        <v>161</v>
      </c>
      <c r="S236" s="35">
        <v>179.9</v>
      </c>
      <c r="T236" s="4">
        <f t="shared" si="53"/>
        <v>1.1173913043478261</v>
      </c>
      <c r="U236" s="11">
        <v>15</v>
      </c>
      <c r="V236" s="35">
        <v>35</v>
      </c>
      <c r="W236" s="35">
        <v>40.700000000000003</v>
      </c>
      <c r="X236" s="4">
        <f t="shared" si="54"/>
        <v>1.162857142857143</v>
      </c>
      <c r="Y236" s="11">
        <v>35</v>
      </c>
      <c r="Z236" s="11" t="s">
        <v>385</v>
      </c>
      <c r="AA236" s="11" t="s">
        <v>385</v>
      </c>
      <c r="AB236" s="11" t="s">
        <v>385</v>
      </c>
      <c r="AC236" s="11" t="s">
        <v>385</v>
      </c>
      <c r="AD236" s="11">
        <v>335</v>
      </c>
      <c r="AE236" s="11">
        <v>200</v>
      </c>
      <c r="AF236" s="4">
        <f t="shared" si="55"/>
        <v>0.59701492537313428</v>
      </c>
      <c r="AG236" s="11">
        <v>20</v>
      </c>
      <c r="AH236" s="5" t="s">
        <v>362</v>
      </c>
      <c r="AI236" s="5" t="s">
        <v>362</v>
      </c>
      <c r="AJ236" s="5" t="s">
        <v>362</v>
      </c>
      <c r="AK236" s="5" t="s">
        <v>362</v>
      </c>
      <c r="AL236" s="5" t="s">
        <v>362</v>
      </c>
      <c r="AM236" s="5" t="s">
        <v>362</v>
      </c>
      <c r="AN236" s="5" t="s">
        <v>362</v>
      </c>
      <c r="AO236" s="5" t="s">
        <v>362</v>
      </c>
      <c r="AP236" s="5" t="s">
        <v>362</v>
      </c>
      <c r="AQ236" s="5" t="s">
        <v>362</v>
      </c>
      <c r="AR236" s="5" t="s">
        <v>362</v>
      </c>
      <c r="AS236" s="5" t="s">
        <v>362</v>
      </c>
      <c r="AT236" s="44">
        <f t="shared" si="61"/>
        <v>1.0037059522580505</v>
      </c>
      <c r="AU236" s="45">
        <v>4903</v>
      </c>
      <c r="AV236" s="35">
        <f t="shared" si="62"/>
        <v>4011.545454545455</v>
      </c>
      <c r="AW236" s="35">
        <f t="shared" si="56"/>
        <v>4026.4</v>
      </c>
      <c r="AX236" s="35">
        <f t="shared" si="57"/>
        <v>14.854545454545132</v>
      </c>
      <c r="AY236" s="35">
        <v>445.3</v>
      </c>
      <c r="AZ236" s="35">
        <v>507.3</v>
      </c>
      <c r="BA236" s="35">
        <v>547</v>
      </c>
      <c r="BB236" s="35">
        <v>471.79999999999995</v>
      </c>
      <c r="BC236" s="35">
        <v>476</v>
      </c>
      <c r="BD236" s="35"/>
      <c r="BE236" s="35">
        <v>517.29999999999995</v>
      </c>
      <c r="BF236" s="35">
        <v>406</v>
      </c>
      <c r="BG236" s="35">
        <v>434.1</v>
      </c>
      <c r="BH236" s="35"/>
      <c r="BI236" s="35">
        <f t="shared" si="58"/>
        <v>221.6</v>
      </c>
      <c r="BJ236" s="35"/>
      <c r="BK236" s="35">
        <f t="shared" si="63"/>
        <v>221.6</v>
      </c>
      <c r="BL236" s="35">
        <v>0</v>
      </c>
      <c r="BM236" s="35">
        <f t="shared" si="59"/>
        <v>221.6</v>
      </c>
      <c r="BN236" s="35"/>
      <c r="BO236" s="35">
        <f t="shared" si="60"/>
        <v>221.6</v>
      </c>
      <c r="BP236" s="1"/>
      <c r="BQ236" s="79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10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10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10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10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10"/>
      <c r="HL236" s="9"/>
      <c r="HM236" s="9"/>
    </row>
    <row r="237" spans="1:221" s="2" customFormat="1" ht="17.149999999999999" customHeight="1">
      <c r="A237" s="14" t="s">
        <v>233</v>
      </c>
      <c r="B237" s="35">
        <v>1066523</v>
      </c>
      <c r="C237" s="35">
        <v>1198550.5</v>
      </c>
      <c r="D237" s="4">
        <f t="shared" si="51"/>
        <v>1.1237924545462217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11222.2</v>
      </c>
      <c r="O237" s="35">
        <v>9168.9</v>
      </c>
      <c r="P237" s="4">
        <f t="shared" si="52"/>
        <v>0.81703231095507112</v>
      </c>
      <c r="Q237" s="11">
        <v>20</v>
      </c>
      <c r="R237" s="35">
        <v>131</v>
      </c>
      <c r="S237" s="35">
        <v>137</v>
      </c>
      <c r="T237" s="4">
        <f t="shared" si="53"/>
        <v>1.0458015267175573</v>
      </c>
      <c r="U237" s="11">
        <v>10</v>
      </c>
      <c r="V237" s="35">
        <v>28</v>
      </c>
      <c r="W237" s="35">
        <v>32.6</v>
      </c>
      <c r="X237" s="4">
        <f t="shared" si="54"/>
        <v>1.1642857142857144</v>
      </c>
      <c r="Y237" s="11">
        <v>40</v>
      </c>
      <c r="Z237" s="11" t="s">
        <v>385</v>
      </c>
      <c r="AA237" s="11" t="s">
        <v>385</v>
      </c>
      <c r="AB237" s="11" t="s">
        <v>385</v>
      </c>
      <c r="AC237" s="11" t="s">
        <v>385</v>
      </c>
      <c r="AD237" s="11">
        <v>177</v>
      </c>
      <c r="AE237" s="11">
        <v>177</v>
      </c>
      <c r="AF237" s="4">
        <f t="shared" si="55"/>
        <v>1</v>
      </c>
      <c r="AG237" s="11">
        <v>20</v>
      </c>
      <c r="AH237" s="5" t="s">
        <v>362</v>
      </c>
      <c r="AI237" s="5" t="s">
        <v>362</v>
      </c>
      <c r="AJ237" s="5" t="s">
        <v>362</v>
      </c>
      <c r="AK237" s="5" t="s">
        <v>362</v>
      </c>
      <c r="AL237" s="5" t="s">
        <v>362</v>
      </c>
      <c r="AM237" s="5" t="s">
        <v>362</v>
      </c>
      <c r="AN237" s="5" t="s">
        <v>362</v>
      </c>
      <c r="AO237" s="5" t="s">
        <v>362</v>
      </c>
      <c r="AP237" s="5" t="s">
        <v>362</v>
      </c>
      <c r="AQ237" s="5" t="s">
        <v>362</v>
      </c>
      <c r="AR237" s="5" t="s">
        <v>362</v>
      </c>
      <c r="AS237" s="5" t="s">
        <v>362</v>
      </c>
      <c r="AT237" s="44">
        <f t="shared" si="61"/>
        <v>1.046080146031678</v>
      </c>
      <c r="AU237" s="45">
        <v>2218</v>
      </c>
      <c r="AV237" s="35">
        <f t="shared" si="62"/>
        <v>1814.7272727272725</v>
      </c>
      <c r="AW237" s="35">
        <f t="shared" si="56"/>
        <v>1898.4</v>
      </c>
      <c r="AX237" s="35">
        <f t="shared" si="57"/>
        <v>83.67272727272757</v>
      </c>
      <c r="AY237" s="35">
        <v>196.5</v>
      </c>
      <c r="AZ237" s="35">
        <v>213.3</v>
      </c>
      <c r="BA237" s="35">
        <v>184</v>
      </c>
      <c r="BB237" s="35">
        <v>196.2</v>
      </c>
      <c r="BC237" s="35">
        <v>206.3</v>
      </c>
      <c r="BD237" s="35"/>
      <c r="BE237" s="35">
        <v>265.89999999999998</v>
      </c>
      <c r="BF237" s="35">
        <v>178.8</v>
      </c>
      <c r="BG237" s="35">
        <v>210.9</v>
      </c>
      <c r="BH237" s="35">
        <v>29.5</v>
      </c>
      <c r="BI237" s="35">
        <f t="shared" si="58"/>
        <v>217</v>
      </c>
      <c r="BJ237" s="35"/>
      <c r="BK237" s="35">
        <f t="shared" si="63"/>
        <v>217</v>
      </c>
      <c r="BL237" s="35">
        <v>0</v>
      </c>
      <c r="BM237" s="35">
        <f t="shared" si="59"/>
        <v>217</v>
      </c>
      <c r="BN237" s="35"/>
      <c r="BO237" s="35">
        <f t="shared" si="60"/>
        <v>217</v>
      </c>
      <c r="BP237" s="1"/>
      <c r="BQ237" s="79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10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10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10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10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10"/>
      <c r="HL237" s="9"/>
      <c r="HM237" s="9"/>
    </row>
    <row r="238" spans="1:221" s="2" customFormat="1" ht="17.149999999999999" customHeight="1">
      <c r="A238" s="18" t="s">
        <v>234</v>
      </c>
      <c r="B238" s="62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35"/>
      <c r="BP238" s="1"/>
      <c r="BQ238" s="79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10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10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10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10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10"/>
      <c r="HL238" s="9"/>
      <c r="HM238" s="9"/>
    </row>
    <row r="239" spans="1:221" s="2" customFormat="1" ht="17.149999999999999" customHeight="1">
      <c r="A239" s="14" t="s">
        <v>235</v>
      </c>
      <c r="B239" s="35">
        <v>17681</v>
      </c>
      <c r="C239" s="35">
        <v>17941</v>
      </c>
      <c r="D239" s="4">
        <f t="shared" ref="D239:D302" si="64">IF(E239=0,0,IF(B239=0,1,IF(C239&lt;0,0,IF(C239/B239&gt;1.2,IF((C239/B239-1.2)*0.1+1.2&gt;1.3,1.3,(C239/B239-1.2)*0.1+1.2),C239/B239))))</f>
        <v>1.0147050506193089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1396.3</v>
      </c>
      <c r="O239" s="35">
        <v>810.7</v>
      </c>
      <c r="P239" s="4">
        <f t="shared" ref="P239:P302" si="65">IF(Q239=0,0,IF(N239=0,1,IF(O239&lt;0,0,IF(O239/N239&gt;1.2,IF((O239/N239-1.2)*0.1+1.2&gt;1.3,1.3,(O239/N239-1.2)*0.1+1.2),O239/N239))))</f>
        <v>0.58060588698703719</v>
      </c>
      <c r="Q239" s="11">
        <v>20</v>
      </c>
      <c r="R239" s="35">
        <v>848.7</v>
      </c>
      <c r="S239" s="35">
        <v>1062.9000000000001</v>
      </c>
      <c r="T239" s="4">
        <f t="shared" ref="T239:T302" si="66">IF(U239=0,0,IF(R239=0,1,IF(S239&lt;0,0,IF(S239/R239&gt;1.2,IF((S239/R239-1.2)*0.1+1.2&gt;1.3,1.3,(S239/R239-1.2)*0.1+1.2),S239/R239))))</f>
        <v>1.205238600212089</v>
      </c>
      <c r="U239" s="11">
        <v>20</v>
      </c>
      <c r="V239" s="35">
        <v>35</v>
      </c>
      <c r="W239" s="35">
        <v>117.4</v>
      </c>
      <c r="X239" s="4">
        <f t="shared" ref="X239:X302" si="67">IF(Y239=0,0,IF(V239=0,1,IF(W239&lt;0,0,IF(W239/V239&gt;1.2,IF((W239/V239-1.2)*0.1+1.2&gt;1.3,1.3,(W239/V239-1.2)*0.1+1.2),W239/V239))))</f>
        <v>1.3</v>
      </c>
      <c r="Y239" s="11">
        <v>30</v>
      </c>
      <c r="Z239" s="11" t="s">
        <v>385</v>
      </c>
      <c r="AA239" s="11" t="s">
        <v>385</v>
      </c>
      <c r="AB239" s="11" t="s">
        <v>385</v>
      </c>
      <c r="AC239" s="11" t="s">
        <v>385</v>
      </c>
      <c r="AD239" s="11">
        <v>486</v>
      </c>
      <c r="AE239" s="11">
        <v>735</v>
      </c>
      <c r="AF239" s="4">
        <f t="shared" ref="AF239:AF302" si="68">IF(AG239=0,0,IF(AD239=0,1,IF(AE239&lt;0,0,IF(AE239/AD239&gt;1.2,IF((AE239/AD239-1.2)*0.1+1.2&gt;1.3,1.3,(AE239/AD239-1.2)*0.1+1.2),AE239/AD239))))</f>
        <v>1.2312345679012346</v>
      </c>
      <c r="AG239" s="11">
        <v>20</v>
      </c>
      <c r="AH239" s="5" t="s">
        <v>362</v>
      </c>
      <c r="AI239" s="5" t="s">
        <v>362</v>
      </c>
      <c r="AJ239" s="5" t="s">
        <v>362</v>
      </c>
      <c r="AK239" s="5" t="s">
        <v>362</v>
      </c>
      <c r="AL239" s="5" t="s">
        <v>362</v>
      </c>
      <c r="AM239" s="5" t="s">
        <v>362</v>
      </c>
      <c r="AN239" s="5" t="s">
        <v>362</v>
      </c>
      <c r="AO239" s="5" t="s">
        <v>362</v>
      </c>
      <c r="AP239" s="5" t="s">
        <v>362</v>
      </c>
      <c r="AQ239" s="5" t="s">
        <v>362</v>
      </c>
      <c r="AR239" s="5" t="s">
        <v>362</v>
      </c>
      <c r="AS239" s="5" t="s">
        <v>362</v>
      </c>
      <c r="AT239" s="44">
        <f t="shared" si="61"/>
        <v>1.094886316082003</v>
      </c>
      <c r="AU239" s="45">
        <v>985</v>
      </c>
      <c r="AV239" s="35">
        <f t="shared" si="62"/>
        <v>805.90909090909088</v>
      </c>
      <c r="AW239" s="35">
        <f t="shared" ref="AW239:AW302" si="69">ROUND(AT239*AV239,1)</f>
        <v>882.4</v>
      </c>
      <c r="AX239" s="35">
        <f t="shared" ref="AX239:AX302" si="70">AW239-AV239</f>
        <v>76.490909090909099</v>
      </c>
      <c r="AY239" s="35">
        <v>78</v>
      </c>
      <c r="AZ239" s="35">
        <v>89</v>
      </c>
      <c r="BA239" s="35">
        <v>110.5</v>
      </c>
      <c r="BB239" s="35">
        <v>106.1</v>
      </c>
      <c r="BC239" s="35">
        <v>111.3</v>
      </c>
      <c r="BD239" s="35"/>
      <c r="BE239" s="35">
        <v>100.7</v>
      </c>
      <c r="BF239" s="35">
        <v>80.8</v>
      </c>
      <c r="BG239" s="35">
        <v>87.6</v>
      </c>
      <c r="BH239" s="35"/>
      <c r="BI239" s="35">
        <f t="shared" ref="BI239:BI302" si="71">ROUND(AW239-SUM(AY239:BH239),1)</f>
        <v>118.4</v>
      </c>
      <c r="BJ239" s="35"/>
      <c r="BK239" s="35">
        <f t="shared" si="63"/>
        <v>118.4</v>
      </c>
      <c r="BL239" s="35">
        <v>0</v>
      </c>
      <c r="BM239" s="35">
        <f t="shared" ref="BM239:BM302" si="72">BK239+BL239</f>
        <v>118.4</v>
      </c>
      <c r="BN239" s="35"/>
      <c r="BO239" s="35">
        <f t="shared" ref="BO239:BO302" si="73">IF((BM239-BN239)&gt;0,ROUND(BM239-BN239,1),0)</f>
        <v>118.4</v>
      </c>
      <c r="BP239" s="1"/>
      <c r="BQ239" s="79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10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10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10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10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10"/>
      <c r="HL239" s="9"/>
      <c r="HM239" s="9"/>
    </row>
    <row r="240" spans="1:221" s="2" customFormat="1" ht="17.149999999999999" customHeight="1">
      <c r="A240" s="14" t="s">
        <v>236</v>
      </c>
      <c r="B240" s="35">
        <v>0</v>
      </c>
      <c r="C240" s="35">
        <v>0</v>
      </c>
      <c r="D240" s="4">
        <f t="shared" si="64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2304.6</v>
      </c>
      <c r="O240" s="35">
        <v>997.2</v>
      </c>
      <c r="P240" s="4">
        <f t="shared" si="65"/>
        <v>0.4326998177557928</v>
      </c>
      <c r="Q240" s="11">
        <v>20</v>
      </c>
      <c r="R240" s="35">
        <v>60.2</v>
      </c>
      <c r="S240" s="35">
        <v>61.6</v>
      </c>
      <c r="T240" s="4">
        <f t="shared" si="66"/>
        <v>1.0232558139534884</v>
      </c>
      <c r="U240" s="11">
        <v>10</v>
      </c>
      <c r="V240" s="35">
        <v>46.7</v>
      </c>
      <c r="W240" s="35">
        <v>53.9</v>
      </c>
      <c r="X240" s="4">
        <f t="shared" si="67"/>
        <v>1.1541755888650962</v>
      </c>
      <c r="Y240" s="11">
        <v>40</v>
      </c>
      <c r="Z240" s="11" t="s">
        <v>385</v>
      </c>
      <c r="AA240" s="11" t="s">
        <v>385</v>
      </c>
      <c r="AB240" s="11" t="s">
        <v>385</v>
      </c>
      <c r="AC240" s="11" t="s">
        <v>385</v>
      </c>
      <c r="AD240" s="11">
        <v>70</v>
      </c>
      <c r="AE240" s="11">
        <v>80</v>
      </c>
      <c r="AF240" s="4">
        <f t="shared" si="68"/>
        <v>1.1428571428571428</v>
      </c>
      <c r="AG240" s="11">
        <v>20</v>
      </c>
      <c r="AH240" s="5" t="s">
        <v>362</v>
      </c>
      <c r="AI240" s="5" t="s">
        <v>362</v>
      </c>
      <c r="AJ240" s="5" t="s">
        <v>362</v>
      </c>
      <c r="AK240" s="5" t="s">
        <v>362</v>
      </c>
      <c r="AL240" s="5" t="s">
        <v>362</v>
      </c>
      <c r="AM240" s="5" t="s">
        <v>362</v>
      </c>
      <c r="AN240" s="5" t="s">
        <v>362</v>
      </c>
      <c r="AO240" s="5" t="s">
        <v>362</v>
      </c>
      <c r="AP240" s="5" t="s">
        <v>362</v>
      </c>
      <c r="AQ240" s="5" t="s">
        <v>362</v>
      </c>
      <c r="AR240" s="5" t="s">
        <v>362</v>
      </c>
      <c r="AS240" s="5" t="s">
        <v>362</v>
      </c>
      <c r="AT240" s="44">
        <f t="shared" ref="AT240:AT303" si="74">(D240*E240+P240*Q240+T240*U240+X240*Y240+AF240*AG240)/(E240+Q240+U240+Y240+AG240)</f>
        <v>0.9767857878488605</v>
      </c>
      <c r="AU240" s="45">
        <v>1413</v>
      </c>
      <c r="AV240" s="35">
        <f t="shared" ref="AV240:AV303" si="75">AU240/11*9</f>
        <v>1156.0909090909092</v>
      </c>
      <c r="AW240" s="35">
        <f t="shared" si="69"/>
        <v>1129.3</v>
      </c>
      <c r="AX240" s="35">
        <f t="shared" si="70"/>
        <v>-26.790909090909281</v>
      </c>
      <c r="AY240" s="35">
        <v>161.80000000000001</v>
      </c>
      <c r="AZ240" s="35">
        <v>119.4</v>
      </c>
      <c r="BA240" s="35">
        <v>111.6</v>
      </c>
      <c r="BB240" s="35">
        <v>163.4</v>
      </c>
      <c r="BC240" s="35">
        <v>121</v>
      </c>
      <c r="BD240" s="35"/>
      <c r="BE240" s="35">
        <v>105.5</v>
      </c>
      <c r="BF240" s="35">
        <v>134.4</v>
      </c>
      <c r="BG240" s="35">
        <v>124.5</v>
      </c>
      <c r="BH240" s="35"/>
      <c r="BI240" s="35">
        <f t="shared" si="71"/>
        <v>87.7</v>
      </c>
      <c r="BJ240" s="35"/>
      <c r="BK240" s="35">
        <f t="shared" ref="BK240:BK303" si="76">IF(OR(BI240&lt;0,BJ240="+"),0,BI240)</f>
        <v>87.7</v>
      </c>
      <c r="BL240" s="35">
        <v>0</v>
      </c>
      <c r="BM240" s="35">
        <f t="shared" si="72"/>
        <v>87.7</v>
      </c>
      <c r="BN240" s="35"/>
      <c r="BO240" s="35">
        <f t="shared" si="73"/>
        <v>87.7</v>
      </c>
      <c r="BP240" s="1"/>
      <c r="BQ240" s="79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10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10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10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10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10"/>
      <c r="HL240" s="9"/>
      <c r="HM240" s="9"/>
    </row>
    <row r="241" spans="1:221" s="2" customFormat="1" ht="17.149999999999999" customHeight="1">
      <c r="A241" s="14" t="s">
        <v>237</v>
      </c>
      <c r="B241" s="35">
        <v>8997</v>
      </c>
      <c r="C241" s="35">
        <v>4207.1000000000004</v>
      </c>
      <c r="D241" s="4">
        <f t="shared" si="64"/>
        <v>0.46761142603089922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1286.8</v>
      </c>
      <c r="O241" s="35">
        <v>786.5</v>
      </c>
      <c r="P241" s="4">
        <f t="shared" si="65"/>
        <v>0.61120609263288783</v>
      </c>
      <c r="Q241" s="11">
        <v>20</v>
      </c>
      <c r="R241" s="35">
        <v>378.5</v>
      </c>
      <c r="S241" s="35">
        <v>382.9</v>
      </c>
      <c r="T241" s="4">
        <f t="shared" si="66"/>
        <v>1.0116248348745045</v>
      </c>
      <c r="U241" s="11">
        <v>25</v>
      </c>
      <c r="V241" s="35">
        <v>28.3</v>
      </c>
      <c r="W241" s="35">
        <v>30.7</v>
      </c>
      <c r="X241" s="4">
        <f t="shared" si="67"/>
        <v>1.0848056537102473</v>
      </c>
      <c r="Y241" s="11">
        <v>25</v>
      </c>
      <c r="Z241" s="11" t="s">
        <v>385</v>
      </c>
      <c r="AA241" s="11" t="s">
        <v>385</v>
      </c>
      <c r="AB241" s="11" t="s">
        <v>385</v>
      </c>
      <c r="AC241" s="11" t="s">
        <v>385</v>
      </c>
      <c r="AD241" s="11">
        <v>237</v>
      </c>
      <c r="AE241" s="11">
        <v>237</v>
      </c>
      <c r="AF241" s="4">
        <f t="shared" si="68"/>
        <v>1</v>
      </c>
      <c r="AG241" s="11">
        <v>20</v>
      </c>
      <c r="AH241" s="5" t="s">
        <v>362</v>
      </c>
      <c r="AI241" s="5" t="s">
        <v>362</v>
      </c>
      <c r="AJ241" s="5" t="s">
        <v>362</v>
      </c>
      <c r="AK241" s="5" t="s">
        <v>362</v>
      </c>
      <c r="AL241" s="5" t="s">
        <v>362</v>
      </c>
      <c r="AM241" s="5" t="s">
        <v>362</v>
      </c>
      <c r="AN241" s="5" t="s">
        <v>362</v>
      </c>
      <c r="AO241" s="5" t="s">
        <v>362</v>
      </c>
      <c r="AP241" s="5" t="s">
        <v>362</v>
      </c>
      <c r="AQ241" s="5" t="s">
        <v>362</v>
      </c>
      <c r="AR241" s="5" t="s">
        <v>362</v>
      </c>
      <c r="AS241" s="5" t="s">
        <v>362</v>
      </c>
      <c r="AT241" s="44">
        <f t="shared" si="74"/>
        <v>0.89310998327585533</v>
      </c>
      <c r="AU241" s="45">
        <v>1091</v>
      </c>
      <c r="AV241" s="35">
        <f t="shared" si="75"/>
        <v>892.63636363636374</v>
      </c>
      <c r="AW241" s="35">
        <f t="shared" si="69"/>
        <v>797.2</v>
      </c>
      <c r="AX241" s="35">
        <f t="shared" si="70"/>
        <v>-95.436363636363694</v>
      </c>
      <c r="AY241" s="35">
        <v>102.2</v>
      </c>
      <c r="AZ241" s="35">
        <v>86.1</v>
      </c>
      <c r="BA241" s="35">
        <v>76.400000000000006</v>
      </c>
      <c r="BB241" s="35">
        <v>90.9</v>
      </c>
      <c r="BC241" s="35">
        <v>83.9</v>
      </c>
      <c r="BD241" s="35"/>
      <c r="BE241" s="35">
        <v>80.8</v>
      </c>
      <c r="BF241" s="35">
        <v>88.3</v>
      </c>
      <c r="BG241" s="35">
        <v>79.599999999999994</v>
      </c>
      <c r="BH241" s="35">
        <v>27.4</v>
      </c>
      <c r="BI241" s="35">
        <f t="shared" si="71"/>
        <v>81.599999999999994</v>
      </c>
      <c r="BJ241" s="35"/>
      <c r="BK241" s="35">
        <f t="shared" si="76"/>
        <v>81.599999999999994</v>
      </c>
      <c r="BL241" s="35">
        <v>0</v>
      </c>
      <c r="BM241" s="35">
        <f t="shared" si="72"/>
        <v>81.599999999999994</v>
      </c>
      <c r="BN241" s="35"/>
      <c r="BO241" s="35">
        <f t="shared" si="73"/>
        <v>81.599999999999994</v>
      </c>
      <c r="BP241" s="1"/>
      <c r="BQ241" s="79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10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10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10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10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10"/>
      <c r="HL241" s="9"/>
      <c r="HM241" s="9"/>
    </row>
    <row r="242" spans="1:221" s="2" customFormat="1" ht="17.149999999999999" customHeight="1">
      <c r="A242" s="14" t="s">
        <v>238</v>
      </c>
      <c r="B242" s="35">
        <v>0</v>
      </c>
      <c r="C242" s="35">
        <v>0</v>
      </c>
      <c r="D242" s="4">
        <f t="shared" si="64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1339.3</v>
      </c>
      <c r="O242" s="35">
        <v>683.3</v>
      </c>
      <c r="P242" s="4">
        <f t="shared" si="65"/>
        <v>0.51019189128649289</v>
      </c>
      <c r="Q242" s="11">
        <v>20</v>
      </c>
      <c r="R242" s="35">
        <v>196.8</v>
      </c>
      <c r="S242" s="35">
        <v>213</v>
      </c>
      <c r="T242" s="4">
        <f t="shared" si="66"/>
        <v>1.0823170731707317</v>
      </c>
      <c r="U242" s="11">
        <v>20</v>
      </c>
      <c r="V242" s="35">
        <v>21.1</v>
      </c>
      <c r="W242" s="35">
        <v>27</v>
      </c>
      <c r="X242" s="4">
        <f t="shared" si="67"/>
        <v>1.2079620853080568</v>
      </c>
      <c r="Y242" s="11">
        <v>30</v>
      </c>
      <c r="Z242" s="11" t="s">
        <v>385</v>
      </c>
      <c r="AA242" s="11" t="s">
        <v>385</v>
      </c>
      <c r="AB242" s="11" t="s">
        <v>385</v>
      </c>
      <c r="AC242" s="11" t="s">
        <v>385</v>
      </c>
      <c r="AD242" s="11">
        <v>326</v>
      </c>
      <c r="AE242" s="11">
        <v>331</v>
      </c>
      <c r="AF242" s="4">
        <f t="shared" si="68"/>
        <v>1.0153374233128833</v>
      </c>
      <c r="AG242" s="11">
        <v>20</v>
      </c>
      <c r="AH242" s="5" t="s">
        <v>362</v>
      </c>
      <c r="AI242" s="5" t="s">
        <v>362</v>
      </c>
      <c r="AJ242" s="5" t="s">
        <v>362</v>
      </c>
      <c r="AK242" s="5" t="s">
        <v>362</v>
      </c>
      <c r="AL242" s="5" t="s">
        <v>362</v>
      </c>
      <c r="AM242" s="5" t="s">
        <v>362</v>
      </c>
      <c r="AN242" s="5" t="s">
        <v>362</v>
      </c>
      <c r="AO242" s="5" t="s">
        <v>362</v>
      </c>
      <c r="AP242" s="5" t="s">
        <v>362</v>
      </c>
      <c r="AQ242" s="5" t="s">
        <v>362</v>
      </c>
      <c r="AR242" s="5" t="s">
        <v>362</v>
      </c>
      <c r="AS242" s="5" t="s">
        <v>362</v>
      </c>
      <c r="AT242" s="44">
        <f t="shared" si="74"/>
        <v>0.98217544794048717</v>
      </c>
      <c r="AU242" s="45">
        <v>1348</v>
      </c>
      <c r="AV242" s="35">
        <f t="shared" si="75"/>
        <v>1102.909090909091</v>
      </c>
      <c r="AW242" s="35">
        <f t="shared" si="69"/>
        <v>1083.3</v>
      </c>
      <c r="AX242" s="35">
        <f t="shared" si="70"/>
        <v>-19.609090909091037</v>
      </c>
      <c r="AY242" s="35">
        <v>129.9</v>
      </c>
      <c r="AZ242" s="35">
        <v>143.80000000000001</v>
      </c>
      <c r="BA242" s="35">
        <v>118.1</v>
      </c>
      <c r="BB242" s="35">
        <v>115</v>
      </c>
      <c r="BC242" s="35">
        <v>127.2</v>
      </c>
      <c r="BD242" s="35"/>
      <c r="BE242" s="35">
        <v>92.2</v>
      </c>
      <c r="BF242" s="35">
        <v>117.8</v>
      </c>
      <c r="BG242" s="35">
        <v>112.3</v>
      </c>
      <c r="BH242" s="35">
        <v>16.600000000000001</v>
      </c>
      <c r="BI242" s="35">
        <f t="shared" si="71"/>
        <v>110.4</v>
      </c>
      <c r="BJ242" s="35"/>
      <c r="BK242" s="35">
        <f t="shared" si="76"/>
        <v>110.4</v>
      </c>
      <c r="BL242" s="35">
        <v>0</v>
      </c>
      <c r="BM242" s="35">
        <f t="shared" si="72"/>
        <v>110.4</v>
      </c>
      <c r="BN242" s="35"/>
      <c r="BO242" s="35">
        <f t="shared" si="73"/>
        <v>110.4</v>
      </c>
      <c r="BP242" s="1"/>
      <c r="BQ242" s="79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10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10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10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10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10"/>
      <c r="HL242" s="9"/>
      <c r="HM242" s="9"/>
    </row>
    <row r="243" spans="1:221" s="2" customFormat="1" ht="17.149999999999999" customHeight="1">
      <c r="A243" s="14" t="s">
        <v>239</v>
      </c>
      <c r="B243" s="35">
        <v>0</v>
      </c>
      <c r="C243" s="35">
        <v>0</v>
      </c>
      <c r="D243" s="4">
        <f t="shared" si="64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992.4</v>
      </c>
      <c r="O243" s="35">
        <v>484.2</v>
      </c>
      <c r="P243" s="4">
        <f t="shared" si="65"/>
        <v>0.48790810157194681</v>
      </c>
      <c r="Q243" s="11">
        <v>20</v>
      </c>
      <c r="R243" s="35">
        <v>29.1</v>
      </c>
      <c r="S243" s="35">
        <v>31.6</v>
      </c>
      <c r="T243" s="4">
        <f t="shared" si="66"/>
        <v>1.0859106529209621</v>
      </c>
      <c r="U243" s="11">
        <v>25</v>
      </c>
      <c r="V243" s="35">
        <v>1.9</v>
      </c>
      <c r="W243" s="35">
        <v>6</v>
      </c>
      <c r="X243" s="4">
        <f t="shared" si="67"/>
        <v>1.3</v>
      </c>
      <c r="Y243" s="11">
        <v>25</v>
      </c>
      <c r="Z243" s="11" t="s">
        <v>385</v>
      </c>
      <c r="AA243" s="11" t="s">
        <v>385</v>
      </c>
      <c r="AB243" s="11" t="s">
        <v>385</v>
      </c>
      <c r="AC243" s="11" t="s">
        <v>385</v>
      </c>
      <c r="AD243" s="11">
        <v>100</v>
      </c>
      <c r="AE243" s="11">
        <v>102</v>
      </c>
      <c r="AF243" s="4">
        <f t="shared" si="68"/>
        <v>1.02</v>
      </c>
      <c r="AG243" s="11">
        <v>20</v>
      </c>
      <c r="AH243" s="5" t="s">
        <v>362</v>
      </c>
      <c r="AI243" s="5" t="s">
        <v>362</v>
      </c>
      <c r="AJ243" s="5" t="s">
        <v>362</v>
      </c>
      <c r="AK243" s="5" t="s">
        <v>362</v>
      </c>
      <c r="AL243" s="5" t="s">
        <v>362</v>
      </c>
      <c r="AM243" s="5" t="s">
        <v>362</v>
      </c>
      <c r="AN243" s="5" t="s">
        <v>362</v>
      </c>
      <c r="AO243" s="5" t="s">
        <v>362</v>
      </c>
      <c r="AP243" s="5" t="s">
        <v>362</v>
      </c>
      <c r="AQ243" s="5" t="s">
        <v>362</v>
      </c>
      <c r="AR243" s="5" t="s">
        <v>362</v>
      </c>
      <c r="AS243" s="5" t="s">
        <v>362</v>
      </c>
      <c r="AT243" s="44">
        <f t="shared" si="74"/>
        <v>0.99784364838292217</v>
      </c>
      <c r="AU243" s="45">
        <v>819</v>
      </c>
      <c r="AV243" s="35">
        <f t="shared" si="75"/>
        <v>670.09090909090912</v>
      </c>
      <c r="AW243" s="35">
        <f t="shared" si="69"/>
        <v>668.6</v>
      </c>
      <c r="AX243" s="35">
        <f t="shared" si="70"/>
        <v>-1.4909090909090992</v>
      </c>
      <c r="AY243" s="35">
        <v>89.3</v>
      </c>
      <c r="AZ243" s="35">
        <v>91.3</v>
      </c>
      <c r="BA243" s="35">
        <v>27.8</v>
      </c>
      <c r="BB243" s="35">
        <v>25.099999999999994</v>
      </c>
      <c r="BC243" s="35">
        <v>54.899999999999991</v>
      </c>
      <c r="BD243" s="35"/>
      <c r="BE243" s="35">
        <v>21.9</v>
      </c>
      <c r="BF243" s="35">
        <v>21.799999999999997</v>
      </c>
      <c r="BG243" s="35">
        <v>40</v>
      </c>
      <c r="BH243" s="35">
        <v>206.4</v>
      </c>
      <c r="BI243" s="35">
        <f t="shared" si="71"/>
        <v>90.1</v>
      </c>
      <c r="BJ243" s="35"/>
      <c r="BK243" s="35">
        <f t="shared" si="76"/>
        <v>90.1</v>
      </c>
      <c r="BL243" s="35">
        <v>0</v>
      </c>
      <c r="BM243" s="35">
        <f t="shared" si="72"/>
        <v>90.1</v>
      </c>
      <c r="BN243" s="35"/>
      <c r="BO243" s="35">
        <f t="shared" si="73"/>
        <v>90.1</v>
      </c>
      <c r="BP243" s="1"/>
      <c r="BQ243" s="79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10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10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10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10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10"/>
      <c r="HL243" s="9"/>
      <c r="HM243" s="9"/>
    </row>
    <row r="244" spans="1:221" s="2" customFormat="1" ht="17.149999999999999" customHeight="1">
      <c r="A244" s="14" t="s">
        <v>240</v>
      </c>
      <c r="B244" s="35">
        <v>0</v>
      </c>
      <c r="C244" s="35">
        <v>0</v>
      </c>
      <c r="D244" s="4">
        <f t="shared" si="64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1345.4</v>
      </c>
      <c r="O244" s="35">
        <v>597.4</v>
      </c>
      <c r="P244" s="4">
        <f t="shared" si="65"/>
        <v>0.44403151479114011</v>
      </c>
      <c r="Q244" s="11">
        <v>20</v>
      </c>
      <c r="R244" s="35">
        <v>406.3</v>
      </c>
      <c r="S244" s="35">
        <v>423.8</v>
      </c>
      <c r="T244" s="4">
        <f t="shared" si="66"/>
        <v>1.0430716219542211</v>
      </c>
      <c r="U244" s="11">
        <v>40</v>
      </c>
      <c r="V244" s="35">
        <v>7.4</v>
      </c>
      <c r="W244" s="35">
        <v>14</v>
      </c>
      <c r="X244" s="4">
        <f t="shared" si="67"/>
        <v>1.2691891891891891</v>
      </c>
      <c r="Y244" s="11">
        <v>10</v>
      </c>
      <c r="Z244" s="11" t="s">
        <v>385</v>
      </c>
      <c r="AA244" s="11" t="s">
        <v>385</v>
      </c>
      <c r="AB244" s="11" t="s">
        <v>385</v>
      </c>
      <c r="AC244" s="11" t="s">
        <v>385</v>
      </c>
      <c r="AD244" s="11">
        <v>216</v>
      </c>
      <c r="AE244" s="11">
        <v>206</v>
      </c>
      <c r="AF244" s="4">
        <f t="shared" si="68"/>
        <v>0.95370370370370372</v>
      </c>
      <c r="AG244" s="11">
        <v>20</v>
      </c>
      <c r="AH244" s="5" t="s">
        <v>362</v>
      </c>
      <c r="AI244" s="5" t="s">
        <v>362</v>
      </c>
      <c r="AJ244" s="5" t="s">
        <v>362</v>
      </c>
      <c r="AK244" s="5" t="s">
        <v>362</v>
      </c>
      <c r="AL244" s="5" t="s">
        <v>362</v>
      </c>
      <c r="AM244" s="5" t="s">
        <v>362</v>
      </c>
      <c r="AN244" s="5" t="s">
        <v>362</v>
      </c>
      <c r="AO244" s="5" t="s">
        <v>362</v>
      </c>
      <c r="AP244" s="5" t="s">
        <v>362</v>
      </c>
      <c r="AQ244" s="5" t="s">
        <v>362</v>
      </c>
      <c r="AR244" s="5" t="s">
        <v>362</v>
      </c>
      <c r="AS244" s="5" t="s">
        <v>362</v>
      </c>
      <c r="AT244" s="44">
        <f t="shared" si="74"/>
        <v>0.91521623488841797</v>
      </c>
      <c r="AU244" s="45">
        <v>1098</v>
      </c>
      <c r="AV244" s="35">
        <f t="shared" si="75"/>
        <v>898.36363636363626</v>
      </c>
      <c r="AW244" s="35">
        <f t="shared" si="69"/>
        <v>822.2</v>
      </c>
      <c r="AX244" s="35">
        <f t="shared" si="70"/>
        <v>-76.163636363636215</v>
      </c>
      <c r="AY244" s="35">
        <v>109.6</v>
      </c>
      <c r="AZ244" s="35">
        <v>112</v>
      </c>
      <c r="BA244" s="35">
        <v>29.8</v>
      </c>
      <c r="BB244" s="35">
        <v>44.5</v>
      </c>
      <c r="BC244" s="35">
        <v>112.1</v>
      </c>
      <c r="BD244" s="35"/>
      <c r="BE244" s="35">
        <v>65.8</v>
      </c>
      <c r="BF244" s="35">
        <v>74.900000000000006</v>
      </c>
      <c r="BG244" s="35">
        <v>85.3</v>
      </c>
      <c r="BH244" s="35">
        <v>75.400000000000006</v>
      </c>
      <c r="BI244" s="35">
        <f t="shared" si="71"/>
        <v>112.8</v>
      </c>
      <c r="BJ244" s="35"/>
      <c r="BK244" s="35">
        <f t="shared" si="76"/>
        <v>112.8</v>
      </c>
      <c r="BL244" s="35">
        <v>0</v>
      </c>
      <c r="BM244" s="35">
        <f t="shared" si="72"/>
        <v>112.8</v>
      </c>
      <c r="BN244" s="35"/>
      <c r="BO244" s="35">
        <f t="shared" si="73"/>
        <v>112.8</v>
      </c>
      <c r="BP244" s="1"/>
      <c r="BQ244" s="79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10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10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10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10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10"/>
      <c r="HL244" s="9"/>
      <c r="HM244" s="9"/>
    </row>
    <row r="245" spans="1:221" s="2" customFormat="1" ht="17.149999999999999" customHeight="1">
      <c r="A245" s="14" t="s">
        <v>241</v>
      </c>
      <c r="B245" s="35">
        <v>0</v>
      </c>
      <c r="C245" s="35">
        <v>0</v>
      </c>
      <c r="D245" s="4">
        <f t="shared" si="64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1630</v>
      </c>
      <c r="O245" s="35">
        <v>1015.8</v>
      </c>
      <c r="P245" s="4">
        <f t="shared" si="65"/>
        <v>0.62319018404907978</v>
      </c>
      <c r="Q245" s="11">
        <v>20</v>
      </c>
      <c r="R245" s="35">
        <v>203</v>
      </c>
      <c r="S245" s="35">
        <v>230.4</v>
      </c>
      <c r="T245" s="4">
        <f t="shared" si="66"/>
        <v>1.1349753694581282</v>
      </c>
      <c r="U245" s="11">
        <v>25</v>
      </c>
      <c r="V245" s="35">
        <v>8.4</v>
      </c>
      <c r="W245" s="35">
        <v>54.4</v>
      </c>
      <c r="X245" s="4">
        <f t="shared" si="67"/>
        <v>1.3</v>
      </c>
      <c r="Y245" s="11">
        <v>25</v>
      </c>
      <c r="Z245" s="11" t="s">
        <v>385</v>
      </c>
      <c r="AA245" s="11" t="s">
        <v>385</v>
      </c>
      <c r="AB245" s="11" t="s">
        <v>385</v>
      </c>
      <c r="AC245" s="11" t="s">
        <v>385</v>
      </c>
      <c r="AD245" s="11">
        <v>191</v>
      </c>
      <c r="AE245" s="11">
        <v>234</v>
      </c>
      <c r="AF245" s="4">
        <f t="shared" si="68"/>
        <v>1.2025130890052356</v>
      </c>
      <c r="AG245" s="11">
        <v>20</v>
      </c>
      <c r="AH245" s="5" t="s">
        <v>362</v>
      </c>
      <c r="AI245" s="5" t="s">
        <v>362</v>
      </c>
      <c r="AJ245" s="5" t="s">
        <v>362</v>
      </c>
      <c r="AK245" s="5" t="s">
        <v>362</v>
      </c>
      <c r="AL245" s="5" t="s">
        <v>362</v>
      </c>
      <c r="AM245" s="5" t="s">
        <v>362</v>
      </c>
      <c r="AN245" s="5" t="s">
        <v>362</v>
      </c>
      <c r="AO245" s="5" t="s">
        <v>362</v>
      </c>
      <c r="AP245" s="5" t="s">
        <v>362</v>
      </c>
      <c r="AQ245" s="5" t="s">
        <v>362</v>
      </c>
      <c r="AR245" s="5" t="s">
        <v>362</v>
      </c>
      <c r="AS245" s="5" t="s">
        <v>362</v>
      </c>
      <c r="AT245" s="44">
        <f t="shared" si="74"/>
        <v>1.0820938855282167</v>
      </c>
      <c r="AU245" s="45">
        <v>1336</v>
      </c>
      <c r="AV245" s="35">
        <f t="shared" si="75"/>
        <v>1093.090909090909</v>
      </c>
      <c r="AW245" s="35">
        <f t="shared" si="69"/>
        <v>1182.8</v>
      </c>
      <c r="AX245" s="35">
        <f t="shared" si="70"/>
        <v>89.709090909090946</v>
      </c>
      <c r="AY245" s="35">
        <v>141.19999999999999</v>
      </c>
      <c r="AZ245" s="35">
        <v>147.9</v>
      </c>
      <c r="BA245" s="35">
        <v>81.5</v>
      </c>
      <c r="BB245" s="35">
        <v>118.39999999999998</v>
      </c>
      <c r="BC245" s="35">
        <v>153.4</v>
      </c>
      <c r="BD245" s="35"/>
      <c r="BE245" s="35">
        <v>99.8</v>
      </c>
      <c r="BF245" s="35">
        <v>114.10000000000001</v>
      </c>
      <c r="BG245" s="35">
        <v>107</v>
      </c>
      <c r="BH245" s="35">
        <v>89.2</v>
      </c>
      <c r="BI245" s="35">
        <f t="shared" si="71"/>
        <v>130.30000000000001</v>
      </c>
      <c r="BJ245" s="35"/>
      <c r="BK245" s="35">
        <f t="shared" si="76"/>
        <v>130.30000000000001</v>
      </c>
      <c r="BL245" s="35">
        <v>0</v>
      </c>
      <c r="BM245" s="35">
        <f t="shared" si="72"/>
        <v>130.30000000000001</v>
      </c>
      <c r="BN245" s="35"/>
      <c r="BO245" s="35">
        <f t="shared" si="73"/>
        <v>130.30000000000001</v>
      </c>
      <c r="BP245" s="1"/>
      <c r="BQ245" s="79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10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10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10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10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10"/>
      <c r="HL245" s="9"/>
      <c r="HM245" s="9"/>
    </row>
    <row r="246" spans="1:221" s="2" customFormat="1" ht="17.149999999999999" customHeight="1">
      <c r="A246" s="14" t="s">
        <v>242</v>
      </c>
      <c r="B246" s="35">
        <v>0</v>
      </c>
      <c r="C246" s="35">
        <v>0</v>
      </c>
      <c r="D246" s="4">
        <f t="shared" si="64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2280.9</v>
      </c>
      <c r="O246" s="35">
        <v>1315.5</v>
      </c>
      <c r="P246" s="4">
        <f t="shared" si="65"/>
        <v>0.57674602130737862</v>
      </c>
      <c r="Q246" s="11">
        <v>20</v>
      </c>
      <c r="R246" s="35">
        <v>1571.4</v>
      </c>
      <c r="S246" s="35">
        <v>1679.7</v>
      </c>
      <c r="T246" s="4">
        <f t="shared" si="66"/>
        <v>1.0689194348988162</v>
      </c>
      <c r="U246" s="11">
        <v>20</v>
      </c>
      <c r="V246" s="35">
        <v>11.1</v>
      </c>
      <c r="W246" s="35">
        <v>37.1</v>
      </c>
      <c r="X246" s="4">
        <f t="shared" si="67"/>
        <v>1.3</v>
      </c>
      <c r="Y246" s="11">
        <v>30</v>
      </c>
      <c r="Z246" s="11" t="s">
        <v>385</v>
      </c>
      <c r="AA246" s="11" t="s">
        <v>385</v>
      </c>
      <c r="AB246" s="11" t="s">
        <v>385</v>
      </c>
      <c r="AC246" s="11" t="s">
        <v>385</v>
      </c>
      <c r="AD246" s="11">
        <v>637</v>
      </c>
      <c r="AE246" s="11">
        <v>730</v>
      </c>
      <c r="AF246" s="4">
        <f t="shared" si="68"/>
        <v>1.1459968602825745</v>
      </c>
      <c r="AG246" s="11">
        <v>20</v>
      </c>
      <c r="AH246" s="5" t="s">
        <v>362</v>
      </c>
      <c r="AI246" s="5" t="s">
        <v>362</v>
      </c>
      <c r="AJ246" s="5" t="s">
        <v>362</v>
      </c>
      <c r="AK246" s="5" t="s">
        <v>362</v>
      </c>
      <c r="AL246" s="5" t="s">
        <v>362</v>
      </c>
      <c r="AM246" s="5" t="s">
        <v>362</v>
      </c>
      <c r="AN246" s="5" t="s">
        <v>362</v>
      </c>
      <c r="AO246" s="5" t="s">
        <v>362</v>
      </c>
      <c r="AP246" s="5" t="s">
        <v>362</v>
      </c>
      <c r="AQ246" s="5" t="s">
        <v>362</v>
      </c>
      <c r="AR246" s="5" t="s">
        <v>362</v>
      </c>
      <c r="AS246" s="5" t="s">
        <v>362</v>
      </c>
      <c r="AT246" s="44">
        <f t="shared" si="74"/>
        <v>1.0537027369975043</v>
      </c>
      <c r="AU246" s="45">
        <v>1194</v>
      </c>
      <c r="AV246" s="35">
        <f t="shared" si="75"/>
        <v>976.90909090909088</v>
      </c>
      <c r="AW246" s="35">
        <f t="shared" si="69"/>
        <v>1029.4000000000001</v>
      </c>
      <c r="AX246" s="35">
        <f t="shared" si="70"/>
        <v>52.490909090909213</v>
      </c>
      <c r="AY246" s="35">
        <v>112.1</v>
      </c>
      <c r="AZ246" s="35">
        <v>136.30000000000001</v>
      </c>
      <c r="BA246" s="35">
        <v>117.6</v>
      </c>
      <c r="BB246" s="35">
        <v>108.4</v>
      </c>
      <c r="BC246" s="35">
        <v>131.19999999999999</v>
      </c>
      <c r="BD246" s="35"/>
      <c r="BE246" s="35">
        <v>79.599999999999994</v>
      </c>
      <c r="BF246" s="35">
        <v>114.3</v>
      </c>
      <c r="BG246" s="35">
        <v>112.1</v>
      </c>
      <c r="BH246" s="35"/>
      <c r="BI246" s="35">
        <f t="shared" si="71"/>
        <v>117.8</v>
      </c>
      <c r="BJ246" s="35"/>
      <c r="BK246" s="35">
        <f t="shared" si="76"/>
        <v>117.8</v>
      </c>
      <c r="BL246" s="35">
        <v>0</v>
      </c>
      <c r="BM246" s="35">
        <f t="shared" si="72"/>
        <v>117.8</v>
      </c>
      <c r="BN246" s="35"/>
      <c r="BO246" s="35">
        <f t="shared" si="73"/>
        <v>117.8</v>
      </c>
      <c r="BP246" s="1"/>
      <c r="BQ246" s="79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10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10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10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10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10"/>
      <c r="HL246" s="9"/>
      <c r="HM246" s="9"/>
    </row>
    <row r="247" spans="1:221" s="2" customFormat="1" ht="17.149999999999999" customHeight="1">
      <c r="A247" s="14" t="s">
        <v>243</v>
      </c>
      <c r="B247" s="35">
        <v>70099</v>
      </c>
      <c r="C247" s="35">
        <v>59597</v>
      </c>
      <c r="D247" s="4">
        <f t="shared" si="64"/>
        <v>0.8501833121727842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2782.8</v>
      </c>
      <c r="O247" s="35">
        <v>2424.8000000000002</v>
      </c>
      <c r="P247" s="4">
        <f t="shared" si="65"/>
        <v>0.8713525945091275</v>
      </c>
      <c r="Q247" s="11">
        <v>20</v>
      </c>
      <c r="R247" s="35">
        <v>210</v>
      </c>
      <c r="S247" s="35">
        <v>192.7</v>
      </c>
      <c r="T247" s="4">
        <f t="shared" si="66"/>
        <v>0.91761904761904756</v>
      </c>
      <c r="U247" s="11">
        <v>25</v>
      </c>
      <c r="V247" s="35">
        <v>4.0999999999999996</v>
      </c>
      <c r="W247" s="35">
        <v>27.4</v>
      </c>
      <c r="X247" s="4">
        <f t="shared" si="67"/>
        <v>1.3</v>
      </c>
      <c r="Y247" s="11">
        <v>25</v>
      </c>
      <c r="Z247" s="11" t="s">
        <v>385</v>
      </c>
      <c r="AA247" s="11" t="s">
        <v>385</v>
      </c>
      <c r="AB247" s="11" t="s">
        <v>385</v>
      </c>
      <c r="AC247" s="11" t="s">
        <v>385</v>
      </c>
      <c r="AD247" s="11">
        <v>135</v>
      </c>
      <c r="AE247" s="11">
        <v>59</v>
      </c>
      <c r="AF247" s="4">
        <f t="shared" si="68"/>
        <v>0.43703703703703706</v>
      </c>
      <c r="AG247" s="11">
        <v>20</v>
      </c>
      <c r="AH247" s="5" t="s">
        <v>362</v>
      </c>
      <c r="AI247" s="5" t="s">
        <v>362</v>
      </c>
      <c r="AJ247" s="5" t="s">
        <v>362</v>
      </c>
      <c r="AK247" s="5" t="s">
        <v>362</v>
      </c>
      <c r="AL247" s="5" t="s">
        <v>362</v>
      </c>
      <c r="AM247" s="5" t="s">
        <v>362</v>
      </c>
      <c r="AN247" s="5" t="s">
        <v>362</v>
      </c>
      <c r="AO247" s="5" t="s">
        <v>362</v>
      </c>
      <c r="AP247" s="5" t="s">
        <v>362</v>
      </c>
      <c r="AQ247" s="5" t="s">
        <v>362</v>
      </c>
      <c r="AR247" s="5" t="s">
        <v>362</v>
      </c>
      <c r="AS247" s="5" t="s">
        <v>362</v>
      </c>
      <c r="AT247" s="44">
        <f t="shared" si="74"/>
        <v>0.90110101943127319</v>
      </c>
      <c r="AU247" s="45">
        <v>1325</v>
      </c>
      <c r="AV247" s="35">
        <f t="shared" si="75"/>
        <v>1084.090909090909</v>
      </c>
      <c r="AW247" s="35">
        <f t="shared" si="69"/>
        <v>976.9</v>
      </c>
      <c r="AX247" s="35">
        <f t="shared" si="70"/>
        <v>-107.19090909090903</v>
      </c>
      <c r="AY247" s="35">
        <v>136.19999999999999</v>
      </c>
      <c r="AZ247" s="35">
        <v>112.8</v>
      </c>
      <c r="BA247" s="35">
        <v>139.4</v>
      </c>
      <c r="BB247" s="35">
        <v>115</v>
      </c>
      <c r="BC247" s="35">
        <v>130.4</v>
      </c>
      <c r="BD247" s="35"/>
      <c r="BE247" s="35">
        <v>113.2</v>
      </c>
      <c r="BF247" s="35">
        <v>112.8</v>
      </c>
      <c r="BG247" s="35">
        <v>119.2</v>
      </c>
      <c r="BH247" s="35"/>
      <c r="BI247" s="35">
        <f t="shared" si="71"/>
        <v>-2.1</v>
      </c>
      <c r="BJ247" s="35"/>
      <c r="BK247" s="35">
        <f t="shared" si="76"/>
        <v>0</v>
      </c>
      <c r="BL247" s="35">
        <v>0</v>
      </c>
      <c r="BM247" s="35">
        <f t="shared" si="72"/>
        <v>0</v>
      </c>
      <c r="BN247" s="35"/>
      <c r="BO247" s="35">
        <f t="shared" si="73"/>
        <v>0</v>
      </c>
      <c r="BP247" s="1"/>
      <c r="BQ247" s="79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10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10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10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10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10"/>
      <c r="HL247" s="9"/>
      <c r="HM247" s="9"/>
    </row>
    <row r="248" spans="1:221" s="2" customFormat="1" ht="17.149999999999999" customHeight="1">
      <c r="A248" s="14" t="s">
        <v>244</v>
      </c>
      <c r="B248" s="35">
        <v>0</v>
      </c>
      <c r="C248" s="35">
        <v>0</v>
      </c>
      <c r="D248" s="4">
        <f t="shared" si="64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1458.3</v>
      </c>
      <c r="O248" s="35">
        <v>790.3</v>
      </c>
      <c r="P248" s="4">
        <f t="shared" si="65"/>
        <v>0.54193238702598912</v>
      </c>
      <c r="Q248" s="11">
        <v>20</v>
      </c>
      <c r="R248" s="35">
        <v>102.6</v>
      </c>
      <c r="S248" s="35">
        <v>105.2</v>
      </c>
      <c r="T248" s="4">
        <f t="shared" si="66"/>
        <v>1.0253411306042886</v>
      </c>
      <c r="U248" s="11">
        <v>20</v>
      </c>
      <c r="V248" s="35">
        <v>6.3</v>
      </c>
      <c r="W248" s="35">
        <v>7.5</v>
      </c>
      <c r="X248" s="4">
        <f t="shared" si="67"/>
        <v>1.1904761904761905</v>
      </c>
      <c r="Y248" s="11">
        <v>30</v>
      </c>
      <c r="Z248" s="11" t="s">
        <v>385</v>
      </c>
      <c r="AA248" s="11" t="s">
        <v>385</v>
      </c>
      <c r="AB248" s="11" t="s">
        <v>385</v>
      </c>
      <c r="AC248" s="11" t="s">
        <v>385</v>
      </c>
      <c r="AD248" s="11">
        <v>133</v>
      </c>
      <c r="AE248" s="11">
        <v>133</v>
      </c>
      <c r="AF248" s="4">
        <f t="shared" si="68"/>
        <v>1</v>
      </c>
      <c r="AG248" s="11">
        <v>20</v>
      </c>
      <c r="AH248" s="5" t="s">
        <v>362</v>
      </c>
      <c r="AI248" s="5" t="s">
        <v>362</v>
      </c>
      <c r="AJ248" s="5" t="s">
        <v>362</v>
      </c>
      <c r="AK248" s="5" t="s">
        <v>362</v>
      </c>
      <c r="AL248" s="5" t="s">
        <v>362</v>
      </c>
      <c r="AM248" s="5" t="s">
        <v>362</v>
      </c>
      <c r="AN248" s="5" t="s">
        <v>362</v>
      </c>
      <c r="AO248" s="5" t="s">
        <v>362</v>
      </c>
      <c r="AP248" s="5" t="s">
        <v>362</v>
      </c>
      <c r="AQ248" s="5" t="s">
        <v>362</v>
      </c>
      <c r="AR248" s="5" t="s">
        <v>362</v>
      </c>
      <c r="AS248" s="5" t="s">
        <v>362</v>
      </c>
      <c r="AT248" s="44">
        <f t="shared" si="74"/>
        <v>0.96733062296545858</v>
      </c>
      <c r="AU248" s="45">
        <v>966</v>
      </c>
      <c r="AV248" s="35">
        <f t="shared" si="75"/>
        <v>790.36363636363626</v>
      </c>
      <c r="AW248" s="35">
        <f t="shared" si="69"/>
        <v>764.5</v>
      </c>
      <c r="AX248" s="35">
        <f t="shared" si="70"/>
        <v>-25.86363636363626</v>
      </c>
      <c r="AY248" s="35">
        <v>80.8</v>
      </c>
      <c r="AZ248" s="35">
        <v>87.6</v>
      </c>
      <c r="BA248" s="35">
        <v>36.1</v>
      </c>
      <c r="BB248" s="35">
        <v>41.100000000000009</v>
      </c>
      <c r="BC248" s="35">
        <v>99.1</v>
      </c>
      <c r="BD248" s="35"/>
      <c r="BE248" s="35">
        <v>61.7</v>
      </c>
      <c r="BF248" s="35">
        <v>98</v>
      </c>
      <c r="BG248" s="35">
        <v>86.8</v>
      </c>
      <c r="BH248" s="35">
        <v>84.699999999999989</v>
      </c>
      <c r="BI248" s="35">
        <f t="shared" si="71"/>
        <v>88.6</v>
      </c>
      <c r="BJ248" s="35"/>
      <c r="BK248" s="35">
        <f t="shared" si="76"/>
        <v>88.6</v>
      </c>
      <c r="BL248" s="35">
        <v>0</v>
      </c>
      <c r="BM248" s="35">
        <f t="shared" si="72"/>
        <v>88.6</v>
      </c>
      <c r="BN248" s="35"/>
      <c r="BO248" s="35">
        <f t="shared" si="73"/>
        <v>88.6</v>
      </c>
      <c r="BP248" s="1"/>
      <c r="BQ248" s="79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10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10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10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10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10"/>
      <c r="HL248" s="9"/>
      <c r="HM248" s="9"/>
    </row>
    <row r="249" spans="1:221" s="2" customFormat="1" ht="17.149999999999999" customHeight="1">
      <c r="A249" s="14" t="s">
        <v>245</v>
      </c>
      <c r="B249" s="35">
        <v>14344</v>
      </c>
      <c r="C249" s="35">
        <v>13684</v>
      </c>
      <c r="D249" s="4">
        <f t="shared" si="64"/>
        <v>0.95398773006134974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4125.3</v>
      </c>
      <c r="O249" s="35">
        <v>4059.5</v>
      </c>
      <c r="P249" s="4">
        <f t="shared" si="65"/>
        <v>0.98404964487431212</v>
      </c>
      <c r="Q249" s="11">
        <v>20</v>
      </c>
      <c r="R249" s="35">
        <v>4147.5</v>
      </c>
      <c r="S249" s="35">
        <v>3691</v>
      </c>
      <c r="T249" s="4">
        <f t="shared" si="66"/>
        <v>0.88993369499698616</v>
      </c>
      <c r="U249" s="11">
        <v>10</v>
      </c>
      <c r="V249" s="35">
        <v>3322.3</v>
      </c>
      <c r="W249" s="35">
        <v>3816</v>
      </c>
      <c r="X249" s="4">
        <f t="shared" si="67"/>
        <v>1.148601872196972</v>
      </c>
      <c r="Y249" s="11">
        <v>40</v>
      </c>
      <c r="Z249" s="11" t="s">
        <v>385</v>
      </c>
      <c r="AA249" s="11" t="s">
        <v>385</v>
      </c>
      <c r="AB249" s="11" t="s">
        <v>385</v>
      </c>
      <c r="AC249" s="11" t="s">
        <v>385</v>
      </c>
      <c r="AD249" s="11">
        <v>1054</v>
      </c>
      <c r="AE249" s="11">
        <v>1051</v>
      </c>
      <c r="AF249" s="4">
        <f t="shared" si="68"/>
        <v>0.99715370018975336</v>
      </c>
      <c r="AG249" s="11">
        <v>20</v>
      </c>
      <c r="AH249" s="5" t="s">
        <v>362</v>
      </c>
      <c r="AI249" s="5" t="s">
        <v>362</v>
      </c>
      <c r="AJ249" s="5" t="s">
        <v>362</v>
      </c>
      <c r="AK249" s="5" t="s">
        <v>362</v>
      </c>
      <c r="AL249" s="5" t="s">
        <v>362</v>
      </c>
      <c r="AM249" s="5" t="s">
        <v>362</v>
      </c>
      <c r="AN249" s="5" t="s">
        <v>362</v>
      </c>
      <c r="AO249" s="5" t="s">
        <v>362</v>
      </c>
      <c r="AP249" s="5" t="s">
        <v>362</v>
      </c>
      <c r="AQ249" s="5" t="s">
        <v>362</v>
      </c>
      <c r="AR249" s="5" t="s">
        <v>362</v>
      </c>
      <c r="AS249" s="5" t="s">
        <v>362</v>
      </c>
      <c r="AT249" s="44">
        <f t="shared" si="74"/>
        <v>1.0400735603974354</v>
      </c>
      <c r="AU249" s="45">
        <v>1522</v>
      </c>
      <c r="AV249" s="35">
        <f t="shared" si="75"/>
        <v>1245.2727272727275</v>
      </c>
      <c r="AW249" s="35">
        <f t="shared" si="69"/>
        <v>1295.2</v>
      </c>
      <c r="AX249" s="35">
        <f t="shared" si="70"/>
        <v>49.927272727272566</v>
      </c>
      <c r="AY249" s="35">
        <v>138.80000000000001</v>
      </c>
      <c r="AZ249" s="35">
        <v>140.5</v>
      </c>
      <c r="BA249" s="35">
        <v>133.69999999999999</v>
      </c>
      <c r="BB249" s="35">
        <v>145.9</v>
      </c>
      <c r="BC249" s="35">
        <v>139.19999999999999</v>
      </c>
      <c r="BD249" s="35"/>
      <c r="BE249" s="35">
        <v>140.6</v>
      </c>
      <c r="BF249" s="35">
        <v>102.4</v>
      </c>
      <c r="BG249" s="35">
        <v>136.1</v>
      </c>
      <c r="BH249" s="35">
        <v>30.6</v>
      </c>
      <c r="BI249" s="35">
        <f t="shared" si="71"/>
        <v>187.4</v>
      </c>
      <c r="BJ249" s="35"/>
      <c r="BK249" s="35">
        <f t="shared" si="76"/>
        <v>187.4</v>
      </c>
      <c r="BL249" s="35">
        <v>0</v>
      </c>
      <c r="BM249" s="35">
        <f t="shared" si="72"/>
        <v>187.4</v>
      </c>
      <c r="BN249" s="35"/>
      <c r="BO249" s="35">
        <f t="shared" si="73"/>
        <v>187.4</v>
      </c>
      <c r="BP249" s="1"/>
      <c r="BQ249" s="79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10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10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10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10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10"/>
      <c r="HL249" s="9"/>
      <c r="HM249" s="9"/>
    </row>
    <row r="250" spans="1:221" s="2" customFormat="1" ht="17.149999999999999" customHeight="1">
      <c r="A250" s="14" t="s">
        <v>246</v>
      </c>
      <c r="B250" s="35">
        <v>0</v>
      </c>
      <c r="C250" s="35">
        <v>0</v>
      </c>
      <c r="D250" s="4">
        <f t="shared" si="64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2052.1</v>
      </c>
      <c r="O250" s="35">
        <v>1431.7</v>
      </c>
      <c r="P250" s="4">
        <f t="shared" si="65"/>
        <v>0.69767555187369046</v>
      </c>
      <c r="Q250" s="11">
        <v>20</v>
      </c>
      <c r="R250" s="35">
        <v>975.6</v>
      </c>
      <c r="S250" s="35">
        <v>1012.9</v>
      </c>
      <c r="T250" s="4">
        <f t="shared" si="66"/>
        <v>1.0382328823288232</v>
      </c>
      <c r="U250" s="11">
        <v>30</v>
      </c>
      <c r="V250" s="35">
        <v>53.7</v>
      </c>
      <c r="W250" s="35">
        <v>61.8</v>
      </c>
      <c r="X250" s="4">
        <f t="shared" si="67"/>
        <v>1.1508379888268154</v>
      </c>
      <c r="Y250" s="11">
        <v>20</v>
      </c>
      <c r="Z250" s="11" t="s">
        <v>385</v>
      </c>
      <c r="AA250" s="11" t="s">
        <v>385</v>
      </c>
      <c r="AB250" s="11" t="s">
        <v>385</v>
      </c>
      <c r="AC250" s="11" t="s">
        <v>385</v>
      </c>
      <c r="AD250" s="11">
        <v>554</v>
      </c>
      <c r="AE250" s="11">
        <v>567</v>
      </c>
      <c r="AF250" s="4">
        <f t="shared" si="68"/>
        <v>1.023465703971119</v>
      </c>
      <c r="AG250" s="11">
        <v>20</v>
      </c>
      <c r="AH250" s="5" t="s">
        <v>362</v>
      </c>
      <c r="AI250" s="5" t="s">
        <v>362</v>
      </c>
      <c r="AJ250" s="5" t="s">
        <v>362</v>
      </c>
      <c r="AK250" s="5" t="s">
        <v>362</v>
      </c>
      <c r="AL250" s="5" t="s">
        <v>362</v>
      </c>
      <c r="AM250" s="5" t="s">
        <v>362</v>
      </c>
      <c r="AN250" s="5" t="s">
        <v>362</v>
      </c>
      <c r="AO250" s="5" t="s">
        <v>362</v>
      </c>
      <c r="AP250" s="5" t="s">
        <v>362</v>
      </c>
      <c r="AQ250" s="5" t="s">
        <v>362</v>
      </c>
      <c r="AR250" s="5" t="s">
        <v>362</v>
      </c>
      <c r="AS250" s="5" t="s">
        <v>362</v>
      </c>
      <c r="AT250" s="44">
        <f t="shared" si="74"/>
        <v>0.98429523736996882</v>
      </c>
      <c r="AU250" s="45">
        <v>1776</v>
      </c>
      <c r="AV250" s="35">
        <f t="shared" si="75"/>
        <v>1453.0909090909092</v>
      </c>
      <c r="AW250" s="35">
        <f t="shared" si="69"/>
        <v>1430.3</v>
      </c>
      <c r="AX250" s="35">
        <f t="shared" si="70"/>
        <v>-22.790909090909281</v>
      </c>
      <c r="AY250" s="35">
        <v>177.2</v>
      </c>
      <c r="AZ250" s="35">
        <v>165</v>
      </c>
      <c r="BA250" s="35">
        <v>125.5</v>
      </c>
      <c r="BB250" s="35">
        <v>177.70000000000002</v>
      </c>
      <c r="BC250" s="35">
        <v>172.6</v>
      </c>
      <c r="BD250" s="35"/>
      <c r="BE250" s="35">
        <v>131.80000000000001</v>
      </c>
      <c r="BF250" s="35">
        <v>157.30000000000001</v>
      </c>
      <c r="BG250" s="35">
        <v>137.6</v>
      </c>
      <c r="BH250" s="35">
        <v>51.3</v>
      </c>
      <c r="BI250" s="35">
        <f t="shared" si="71"/>
        <v>134.30000000000001</v>
      </c>
      <c r="BJ250" s="35"/>
      <c r="BK250" s="35">
        <f t="shared" si="76"/>
        <v>134.30000000000001</v>
      </c>
      <c r="BL250" s="35">
        <v>0</v>
      </c>
      <c r="BM250" s="35">
        <f t="shared" si="72"/>
        <v>134.30000000000001</v>
      </c>
      <c r="BN250" s="35"/>
      <c r="BO250" s="35">
        <f t="shared" si="73"/>
        <v>134.30000000000001</v>
      </c>
      <c r="BP250" s="1"/>
      <c r="BQ250" s="79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10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10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10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10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10"/>
      <c r="HL250" s="9"/>
      <c r="HM250" s="9"/>
    </row>
    <row r="251" spans="1:221" s="2" customFormat="1" ht="17.149999999999999" customHeight="1">
      <c r="A251" s="14" t="s">
        <v>247</v>
      </c>
      <c r="B251" s="35">
        <v>0</v>
      </c>
      <c r="C251" s="35">
        <v>0</v>
      </c>
      <c r="D251" s="4">
        <f t="shared" si="64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1311</v>
      </c>
      <c r="O251" s="35">
        <v>799.1</v>
      </c>
      <c r="P251" s="4">
        <f t="shared" si="65"/>
        <v>0.60953470633104501</v>
      </c>
      <c r="Q251" s="11">
        <v>20</v>
      </c>
      <c r="R251" s="35">
        <v>139.6</v>
      </c>
      <c r="S251" s="35">
        <v>157.1</v>
      </c>
      <c r="T251" s="4">
        <f t="shared" si="66"/>
        <v>1.1253581661891117</v>
      </c>
      <c r="U251" s="11">
        <v>20</v>
      </c>
      <c r="V251" s="35">
        <v>4.3</v>
      </c>
      <c r="W251" s="35">
        <v>5.9</v>
      </c>
      <c r="X251" s="4">
        <f t="shared" si="67"/>
        <v>1.2172093023255814</v>
      </c>
      <c r="Y251" s="11">
        <v>30</v>
      </c>
      <c r="Z251" s="11" t="s">
        <v>385</v>
      </c>
      <c r="AA251" s="11" t="s">
        <v>385</v>
      </c>
      <c r="AB251" s="11" t="s">
        <v>385</v>
      </c>
      <c r="AC251" s="11" t="s">
        <v>385</v>
      </c>
      <c r="AD251" s="11">
        <v>138</v>
      </c>
      <c r="AE251" s="11">
        <v>249</v>
      </c>
      <c r="AF251" s="4">
        <f t="shared" si="68"/>
        <v>1.2604347826086957</v>
      </c>
      <c r="AG251" s="11">
        <v>20</v>
      </c>
      <c r="AH251" s="5" t="s">
        <v>362</v>
      </c>
      <c r="AI251" s="5" t="s">
        <v>362</v>
      </c>
      <c r="AJ251" s="5" t="s">
        <v>362</v>
      </c>
      <c r="AK251" s="5" t="s">
        <v>362</v>
      </c>
      <c r="AL251" s="5" t="s">
        <v>362</v>
      </c>
      <c r="AM251" s="5" t="s">
        <v>362</v>
      </c>
      <c r="AN251" s="5" t="s">
        <v>362</v>
      </c>
      <c r="AO251" s="5" t="s">
        <v>362</v>
      </c>
      <c r="AP251" s="5" t="s">
        <v>362</v>
      </c>
      <c r="AQ251" s="5" t="s">
        <v>362</v>
      </c>
      <c r="AR251" s="5" t="s">
        <v>362</v>
      </c>
      <c r="AS251" s="5" t="s">
        <v>362</v>
      </c>
      <c r="AT251" s="44">
        <f t="shared" si="74"/>
        <v>1.0713648019149387</v>
      </c>
      <c r="AU251" s="45">
        <v>869</v>
      </c>
      <c r="AV251" s="35">
        <f t="shared" si="75"/>
        <v>711</v>
      </c>
      <c r="AW251" s="35">
        <f t="shared" si="69"/>
        <v>761.7</v>
      </c>
      <c r="AX251" s="35">
        <f t="shared" si="70"/>
        <v>50.700000000000045</v>
      </c>
      <c r="AY251" s="35">
        <v>73.7</v>
      </c>
      <c r="AZ251" s="35">
        <v>76.099999999999994</v>
      </c>
      <c r="BA251" s="35">
        <v>94.8</v>
      </c>
      <c r="BB251" s="35">
        <v>34.199999999999989</v>
      </c>
      <c r="BC251" s="35">
        <v>57.5</v>
      </c>
      <c r="BD251" s="35"/>
      <c r="BE251" s="35">
        <v>110</v>
      </c>
      <c r="BF251" s="35">
        <v>72.899999999999991</v>
      </c>
      <c r="BG251" s="35">
        <v>65.599999999999994</v>
      </c>
      <c r="BH251" s="35">
        <v>103.2</v>
      </c>
      <c r="BI251" s="35">
        <f t="shared" si="71"/>
        <v>73.7</v>
      </c>
      <c r="BJ251" s="35"/>
      <c r="BK251" s="35">
        <f t="shared" si="76"/>
        <v>73.7</v>
      </c>
      <c r="BL251" s="35">
        <v>0</v>
      </c>
      <c r="BM251" s="35">
        <f t="shared" si="72"/>
        <v>73.7</v>
      </c>
      <c r="BN251" s="35"/>
      <c r="BO251" s="35">
        <f t="shared" si="73"/>
        <v>73.7</v>
      </c>
      <c r="BP251" s="1"/>
      <c r="BQ251" s="79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10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10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10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10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10"/>
      <c r="HL251" s="9"/>
      <c r="HM251" s="9"/>
    </row>
    <row r="252" spans="1:221" s="2" customFormat="1" ht="17.149999999999999" customHeight="1">
      <c r="A252" s="14" t="s">
        <v>248</v>
      </c>
      <c r="B252" s="35">
        <v>0</v>
      </c>
      <c r="C252" s="35">
        <v>0</v>
      </c>
      <c r="D252" s="4">
        <f t="shared" si="64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1317.6</v>
      </c>
      <c r="O252" s="35">
        <v>928.7</v>
      </c>
      <c r="P252" s="4">
        <f t="shared" si="65"/>
        <v>0.70484213721918654</v>
      </c>
      <c r="Q252" s="11">
        <v>20</v>
      </c>
      <c r="R252" s="35">
        <v>34</v>
      </c>
      <c r="S252" s="35">
        <v>35.6</v>
      </c>
      <c r="T252" s="4">
        <f t="shared" si="66"/>
        <v>1.0470588235294118</v>
      </c>
      <c r="U252" s="11">
        <v>25</v>
      </c>
      <c r="V252" s="35">
        <v>2.5</v>
      </c>
      <c r="W252" s="35">
        <v>6.7</v>
      </c>
      <c r="X252" s="4">
        <f t="shared" si="67"/>
        <v>1.3</v>
      </c>
      <c r="Y252" s="11">
        <v>25</v>
      </c>
      <c r="Z252" s="11" t="s">
        <v>385</v>
      </c>
      <c r="AA252" s="11" t="s">
        <v>385</v>
      </c>
      <c r="AB252" s="11" t="s">
        <v>385</v>
      </c>
      <c r="AC252" s="11" t="s">
        <v>385</v>
      </c>
      <c r="AD252" s="11">
        <v>35</v>
      </c>
      <c r="AE252" s="11">
        <v>35</v>
      </c>
      <c r="AF252" s="4">
        <f t="shared" si="68"/>
        <v>1</v>
      </c>
      <c r="AG252" s="11">
        <v>20</v>
      </c>
      <c r="AH252" s="5" t="s">
        <v>362</v>
      </c>
      <c r="AI252" s="5" t="s">
        <v>362</v>
      </c>
      <c r="AJ252" s="5" t="s">
        <v>362</v>
      </c>
      <c r="AK252" s="5" t="s">
        <v>362</v>
      </c>
      <c r="AL252" s="5" t="s">
        <v>362</v>
      </c>
      <c r="AM252" s="5" t="s">
        <v>362</v>
      </c>
      <c r="AN252" s="5" t="s">
        <v>362</v>
      </c>
      <c r="AO252" s="5" t="s">
        <v>362</v>
      </c>
      <c r="AP252" s="5" t="s">
        <v>362</v>
      </c>
      <c r="AQ252" s="5" t="s">
        <v>362</v>
      </c>
      <c r="AR252" s="5" t="s">
        <v>362</v>
      </c>
      <c r="AS252" s="5" t="s">
        <v>362</v>
      </c>
      <c r="AT252" s="44">
        <f t="shared" si="74"/>
        <v>1.0308145925846559</v>
      </c>
      <c r="AU252" s="45">
        <v>863</v>
      </c>
      <c r="AV252" s="35">
        <f t="shared" si="75"/>
        <v>706.09090909090912</v>
      </c>
      <c r="AW252" s="35">
        <f t="shared" si="69"/>
        <v>727.8</v>
      </c>
      <c r="AX252" s="35">
        <f t="shared" si="70"/>
        <v>21.709090909090833</v>
      </c>
      <c r="AY252" s="35">
        <v>93.4</v>
      </c>
      <c r="AZ252" s="35">
        <v>94.9</v>
      </c>
      <c r="BA252" s="35">
        <v>50.6</v>
      </c>
      <c r="BB252" s="35">
        <v>87.2</v>
      </c>
      <c r="BC252" s="35">
        <v>67</v>
      </c>
      <c r="BD252" s="35"/>
      <c r="BE252" s="35">
        <v>78</v>
      </c>
      <c r="BF252" s="35">
        <v>70.400000000000006</v>
      </c>
      <c r="BG252" s="35">
        <v>62.5</v>
      </c>
      <c r="BH252" s="35">
        <v>31.1</v>
      </c>
      <c r="BI252" s="35">
        <f t="shared" si="71"/>
        <v>92.7</v>
      </c>
      <c r="BJ252" s="35"/>
      <c r="BK252" s="35">
        <f t="shared" si="76"/>
        <v>92.7</v>
      </c>
      <c r="BL252" s="35">
        <v>0</v>
      </c>
      <c r="BM252" s="35">
        <f t="shared" si="72"/>
        <v>92.7</v>
      </c>
      <c r="BN252" s="35"/>
      <c r="BO252" s="35">
        <f t="shared" si="73"/>
        <v>92.7</v>
      </c>
      <c r="BP252" s="1"/>
      <c r="BQ252" s="79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10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10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10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10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10"/>
      <c r="HL252" s="9"/>
      <c r="HM252" s="9"/>
    </row>
    <row r="253" spans="1:221" s="2" customFormat="1" ht="17.149999999999999" customHeight="1">
      <c r="A253" s="14" t="s">
        <v>249</v>
      </c>
      <c r="B253" s="35">
        <v>14314</v>
      </c>
      <c r="C253" s="35">
        <v>12713.2</v>
      </c>
      <c r="D253" s="4">
        <f t="shared" si="64"/>
        <v>0.88816543244376145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2454.1</v>
      </c>
      <c r="O253" s="35">
        <v>1489.7</v>
      </c>
      <c r="P253" s="4">
        <f t="shared" si="65"/>
        <v>0.60702497860722882</v>
      </c>
      <c r="Q253" s="11">
        <v>20</v>
      </c>
      <c r="R253" s="35">
        <v>521.6</v>
      </c>
      <c r="S253" s="35">
        <v>718.7</v>
      </c>
      <c r="T253" s="4">
        <f t="shared" si="66"/>
        <v>1.2177875766871165</v>
      </c>
      <c r="U253" s="11">
        <v>30</v>
      </c>
      <c r="V253" s="35">
        <v>10</v>
      </c>
      <c r="W253" s="35">
        <v>16.899999999999999</v>
      </c>
      <c r="X253" s="4">
        <f t="shared" si="67"/>
        <v>1.2489999999999999</v>
      </c>
      <c r="Y253" s="11">
        <v>20</v>
      </c>
      <c r="Z253" s="11" t="s">
        <v>385</v>
      </c>
      <c r="AA253" s="11" t="s">
        <v>385</v>
      </c>
      <c r="AB253" s="11" t="s">
        <v>385</v>
      </c>
      <c r="AC253" s="11" t="s">
        <v>385</v>
      </c>
      <c r="AD253" s="11">
        <v>312</v>
      </c>
      <c r="AE253" s="11">
        <v>252</v>
      </c>
      <c r="AF253" s="4">
        <f t="shared" si="68"/>
        <v>0.80769230769230771</v>
      </c>
      <c r="AG253" s="11">
        <v>20</v>
      </c>
      <c r="AH253" s="5" t="s">
        <v>362</v>
      </c>
      <c r="AI253" s="5" t="s">
        <v>362</v>
      </c>
      <c r="AJ253" s="5" t="s">
        <v>362</v>
      </c>
      <c r="AK253" s="5" t="s">
        <v>362</v>
      </c>
      <c r="AL253" s="5" t="s">
        <v>362</v>
      </c>
      <c r="AM253" s="5" t="s">
        <v>362</v>
      </c>
      <c r="AN253" s="5" t="s">
        <v>362</v>
      </c>
      <c r="AO253" s="5" t="s">
        <v>362</v>
      </c>
      <c r="AP253" s="5" t="s">
        <v>362</v>
      </c>
      <c r="AQ253" s="5" t="s">
        <v>362</v>
      </c>
      <c r="AR253" s="5" t="s">
        <v>362</v>
      </c>
      <c r="AS253" s="5" t="s">
        <v>362</v>
      </c>
      <c r="AT253" s="44">
        <f t="shared" si="74"/>
        <v>0.98689627351041853</v>
      </c>
      <c r="AU253" s="45">
        <v>1147</v>
      </c>
      <c r="AV253" s="35">
        <f t="shared" si="75"/>
        <v>938.45454545454538</v>
      </c>
      <c r="AW253" s="35">
        <f t="shared" si="69"/>
        <v>926.2</v>
      </c>
      <c r="AX253" s="35">
        <f t="shared" si="70"/>
        <v>-12.254545454545337</v>
      </c>
      <c r="AY253" s="35">
        <v>101</v>
      </c>
      <c r="AZ253" s="35">
        <v>124.3</v>
      </c>
      <c r="BA253" s="35">
        <v>124.5</v>
      </c>
      <c r="BB253" s="35">
        <v>123</v>
      </c>
      <c r="BC253" s="35">
        <v>99.1</v>
      </c>
      <c r="BD253" s="35"/>
      <c r="BE253" s="35">
        <v>99.2</v>
      </c>
      <c r="BF253" s="35">
        <v>103</v>
      </c>
      <c r="BG253" s="35">
        <v>104.3</v>
      </c>
      <c r="BH253" s="35"/>
      <c r="BI253" s="35">
        <f t="shared" si="71"/>
        <v>47.8</v>
      </c>
      <c r="BJ253" s="35"/>
      <c r="BK253" s="35">
        <f t="shared" si="76"/>
        <v>47.8</v>
      </c>
      <c r="BL253" s="35">
        <v>0</v>
      </c>
      <c r="BM253" s="35">
        <f t="shared" si="72"/>
        <v>47.8</v>
      </c>
      <c r="BN253" s="35"/>
      <c r="BO253" s="35">
        <f t="shared" si="73"/>
        <v>47.8</v>
      </c>
      <c r="BP253" s="1"/>
      <c r="BQ253" s="79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10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10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10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10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10"/>
      <c r="HL253" s="9"/>
      <c r="HM253" s="9"/>
    </row>
    <row r="254" spans="1:221" s="2" customFormat="1" ht="17.149999999999999" customHeight="1">
      <c r="A254" s="18" t="s">
        <v>250</v>
      </c>
      <c r="B254" s="62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35"/>
      <c r="BP254" s="1"/>
      <c r="BQ254" s="79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10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10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10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10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10"/>
      <c r="HL254" s="9"/>
      <c r="HM254" s="9"/>
    </row>
    <row r="255" spans="1:221" s="2" customFormat="1" ht="16.7" customHeight="1">
      <c r="A255" s="14" t="s">
        <v>251</v>
      </c>
      <c r="B255" s="35">
        <v>0</v>
      </c>
      <c r="C255" s="35">
        <v>0</v>
      </c>
      <c r="D255" s="4">
        <f t="shared" si="64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1135.2</v>
      </c>
      <c r="O255" s="35">
        <v>558.5</v>
      </c>
      <c r="P255" s="4">
        <f t="shared" si="65"/>
        <v>0.49198379140239601</v>
      </c>
      <c r="Q255" s="11">
        <v>20</v>
      </c>
      <c r="R255" s="35">
        <v>131</v>
      </c>
      <c r="S255" s="35">
        <v>141.19999999999999</v>
      </c>
      <c r="T255" s="4">
        <f t="shared" si="66"/>
        <v>1.0778625954198473</v>
      </c>
      <c r="U255" s="11">
        <v>25</v>
      </c>
      <c r="V255" s="35">
        <v>15.5</v>
      </c>
      <c r="W255" s="35">
        <v>17.100000000000001</v>
      </c>
      <c r="X255" s="4">
        <f t="shared" si="67"/>
        <v>1.1032258064516129</v>
      </c>
      <c r="Y255" s="11">
        <v>25</v>
      </c>
      <c r="Z255" s="11" t="s">
        <v>385</v>
      </c>
      <c r="AA255" s="11" t="s">
        <v>385</v>
      </c>
      <c r="AB255" s="11" t="s">
        <v>385</v>
      </c>
      <c r="AC255" s="11" t="s">
        <v>385</v>
      </c>
      <c r="AD255" s="11">
        <v>400</v>
      </c>
      <c r="AE255" s="11">
        <v>394</v>
      </c>
      <c r="AF255" s="4">
        <f t="shared" si="68"/>
        <v>0.98499999999999999</v>
      </c>
      <c r="AG255" s="11">
        <v>20</v>
      </c>
      <c r="AH255" s="5" t="s">
        <v>362</v>
      </c>
      <c r="AI255" s="5" t="s">
        <v>362</v>
      </c>
      <c r="AJ255" s="5" t="s">
        <v>362</v>
      </c>
      <c r="AK255" s="5" t="s">
        <v>362</v>
      </c>
      <c r="AL255" s="5" t="s">
        <v>362</v>
      </c>
      <c r="AM255" s="5" t="s">
        <v>362</v>
      </c>
      <c r="AN255" s="5" t="s">
        <v>362</v>
      </c>
      <c r="AO255" s="5" t="s">
        <v>362</v>
      </c>
      <c r="AP255" s="5" t="s">
        <v>362</v>
      </c>
      <c r="AQ255" s="5" t="s">
        <v>362</v>
      </c>
      <c r="AR255" s="5" t="s">
        <v>362</v>
      </c>
      <c r="AS255" s="5" t="s">
        <v>362</v>
      </c>
      <c r="AT255" s="44">
        <f t="shared" si="74"/>
        <v>0.93407650972038248</v>
      </c>
      <c r="AU255" s="45">
        <v>1304</v>
      </c>
      <c r="AV255" s="35">
        <f t="shared" si="75"/>
        <v>1066.909090909091</v>
      </c>
      <c r="AW255" s="35">
        <f t="shared" si="69"/>
        <v>996.6</v>
      </c>
      <c r="AX255" s="35">
        <f t="shared" si="70"/>
        <v>-70.309090909090969</v>
      </c>
      <c r="AY255" s="35">
        <v>97.9</v>
      </c>
      <c r="AZ255" s="35">
        <v>109.5</v>
      </c>
      <c r="BA255" s="35">
        <v>128.80000000000001</v>
      </c>
      <c r="BB255" s="35">
        <v>127.69999999999999</v>
      </c>
      <c r="BC255" s="35">
        <v>97.7</v>
      </c>
      <c r="BD255" s="35"/>
      <c r="BE255" s="35">
        <v>99.3</v>
      </c>
      <c r="BF255" s="35">
        <v>136.5</v>
      </c>
      <c r="BG255" s="35">
        <v>96.2</v>
      </c>
      <c r="BH255" s="35"/>
      <c r="BI255" s="35">
        <f t="shared" si="71"/>
        <v>103</v>
      </c>
      <c r="BJ255" s="35"/>
      <c r="BK255" s="35">
        <f t="shared" si="76"/>
        <v>103</v>
      </c>
      <c r="BL255" s="35">
        <v>0</v>
      </c>
      <c r="BM255" s="35">
        <f t="shared" si="72"/>
        <v>103</v>
      </c>
      <c r="BN255" s="35"/>
      <c r="BO255" s="35">
        <f t="shared" si="73"/>
        <v>103</v>
      </c>
      <c r="BP255" s="1"/>
      <c r="BQ255" s="79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10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10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10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10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10"/>
      <c r="HL255" s="9"/>
      <c r="HM255" s="9"/>
    </row>
    <row r="256" spans="1:221" s="2" customFormat="1" ht="17.149999999999999" customHeight="1">
      <c r="A256" s="14" t="s">
        <v>252</v>
      </c>
      <c r="B256" s="35">
        <v>0</v>
      </c>
      <c r="C256" s="35">
        <v>0</v>
      </c>
      <c r="D256" s="4">
        <f t="shared" si="64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740.7</v>
      </c>
      <c r="O256" s="35">
        <v>583.6</v>
      </c>
      <c r="P256" s="4">
        <f t="shared" si="65"/>
        <v>0.78790333468340756</v>
      </c>
      <c r="Q256" s="11">
        <v>20</v>
      </c>
      <c r="R256" s="35">
        <v>16.5</v>
      </c>
      <c r="S256" s="35">
        <v>16.5</v>
      </c>
      <c r="T256" s="4">
        <f t="shared" si="66"/>
        <v>1</v>
      </c>
      <c r="U256" s="11">
        <v>15</v>
      </c>
      <c r="V256" s="35">
        <v>7</v>
      </c>
      <c r="W256" s="35">
        <v>7</v>
      </c>
      <c r="X256" s="4">
        <f t="shared" si="67"/>
        <v>1</v>
      </c>
      <c r="Y256" s="11">
        <v>35</v>
      </c>
      <c r="Z256" s="11" t="s">
        <v>385</v>
      </c>
      <c r="AA256" s="11" t="s">
        <v>385</v>
      </c>
      <c r="AB256" s="11" t="s">
        <v>385</v>
      </c>
      <c r="AC256" s="11" t="s">
        <v>385</v>
      </c>
      <c r="AD256" s="11">
        <v>44</v>
      </c>
      <c r="AE256" s="11">
        <v>58</v>
      </c>
      <c r="AF256" s="4">
        <f t="shared" si="68"/>
        <v>1.2118181818181817</v>
      </c>
      <c r="AG256" s="11">
        <v>20</v>
      </c>
      <c r="AH256" s="5" t="s">
        <v>362</v>
      </c>
      <c r="AI256" s="5" t="s">
        <v>362</v>
      </c>
      <c r="AJ256" s="5" t="s">
        <v>362</v>
      </c>
      <c r="AK256" s="5" t="s">
        <v>362</v>
      </c>
      <c r="AL256" s="5" t="s">
        <v>362</v>
      </c>
      <c r="AM256" s="5" t="s">
        <v>362</v>
      </c>
      <c r="AN256" s="5" t="s">
        <v>362</v>
      </c>
      <c r="AO256" s="5" t="s">
        <v>362</v>
      </c>
      <c r="AP256" s="5" t="s">
        <v>362</v>
      </c>
      <c r="AQ256" s="5" t="s">
        <v>362</v>
      </c>
      <c r="AR256" s="5" t="s">
        <v>362</v>
      </c>
      <c r="AS256" s="5" t="s">
        <v>362</v>
      </c>
      <c r="AT256" s="44">
        <f t="shared" si="74"/>
        <v>0.99993811477813099</v>
      </c>
      <c r="AU256" s="45">
        <v>645</v>
      </c>
      <c r="AV256" s="35">
        <f t="shared" si="75"/>
        <v>527.72727272727275</v>
      </c>
      <c r="AW256" s="35">
        <f t="shared" si="69"/>
        <v>527.70000000000005</v>
      </c>
      <c r="AX256" s="35">
        <f t="shared" si="70"/>
        <v>-2.7272727272702468E-2</v>
      </c>
      <c r="AY256" s="35">
        <v>44.2</v>
      </c>
      <c r="AZ256" s="35">
        <v>57.8</v>
      </c>
      <c r="BA256" s="35">
        <v>55</v>
      </c>
      <c r="BB256" s="35">
        <v>42.6</v>
      </c>
      <c r="BC256" s="35">
        <v>45.6</v>
      </c>
      <c r="BD256" s="35"/>
      <c r="BE256" s="35">
        <v>83.7</v>
      </c>
      <c r="BF256" s="35">
        <v>42.4</v>
      </c>
      <c r="BG256" s="35">
        <v>43.9</v>
      </c>
      <c r="BH256" s="35"/>
      <c r="BI256" s="35">
        <f t="shared" si="71"/>
        <v>112.5</v>
      </c>
      <c r="BJ256" s="35"/>
      <c r="BK256" s="35">
        <f t="shared" si="76"/>
        <v>112.5</v>
      </c>
      <c r="BL256" s="35">
        <v>0</v>
      </c>
      <c r="BM256" s="35">
        <f t="shared" si="72"/>
        <v>112.5</v>
      </c>
      <c r="BN256" s="35"/>
      <c r="BO256" s="35">
        <f t="shared" si="73"/>
        <v>112.5</v>
      </c>
      <c r="BP256" s="1"/>
      <c r="BQ256" s="79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10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10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10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10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10"/>
      <c r="HL256" s="9"/>
      <c r="HM256" s="9"/>
    </row>
    <row r="257" spans="1:221" s="2" customFormat="1" ht="17.149999999999999" customHeight="1">
      <c r="A257" s="14" t="s">
        <v>253</v>
      </c>
      <c r="B257" s="35">
        <v>0</v>
      </c>
      <c r="C257" s="35">
        <v>0</v>
      </c>
      <c r="D257" s="4">
        <f t="shared" si="64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1126.7</v>
      </c>
      <c r="O257" s="35">
        <v>693.7</v>
      </c>
      <c r="P257" s="4">
        <f t="shared" si="65"/>
        <v>0.61569184343658478</v>
      </c>
      <c r="Q257" s="11">
        <v>20</v>
      </c>
      <c r="R257" s="35">
        <v>78.5</v>
      </c>
      <c r="S257" s="35">
        <v>85.5</v>
      </c>
      <c r="T257" s="4">
        <f t="shared" si="66"/>
        <v>1.089171974522293</v>
      </c>
      <c r="U257" s="11">
        <v>25</v>
      </c>
      <c r="V257" s="35">
        <v>29</v>
      </c>
      <c r="W257" s="35">
        <v>29.6</v>
      </c>
      <c r="X257" s="4">
        <f t="shared" si="67"/>
        <v>1.0206896551724138</v>
      </c>
      <c r="Y257" s="11">
        <v>25</v>
      </c>
      <c r="Z257" s="11" t="s">
        <v>385</v>
      </c>
      <c r="AA257" s="11" t="s">
        <v>385</v>
      </c>
      <c r="AB257" s="11" t="s">
        <v>385</v>
      </c>
      <c r="AC257" s="11" t="s">
        <v>385</v>
      </c>
      <c r="AD257" s="11">
        <v>456</v>
      </c>
      <c r="AE257" s="11">
        <v>454</v>
      </c>
      <c r="AF257" s="4">
        <f t="shared" si="68"/>
        <v>0.99561403508771928</v>
      </c>
      <c r="AG257" s="11">
        <v>20</v>
      </c>
      <c r="AH257" s="5" t="s">
        <v>362</v>
      </c>
      <c r="AI257" s="5" t="s">
        <v>362</v>
      </c>
      <c r="AJ257" s="5" t="s">
        <v>362</v>
      </c>
      <c r="AK257" s="5" t="s">
        <v>362</v>
      </c>
      <c r="AL257" s="5" t="s">
        <v>362</v>
      </c>
      <c r="AM257" s="5" t="s">
        <v>362</v>
      </c>
      <c r="AN257" s="5" t="s">
        <v>362</v>
      </c>
      <c r="AO257" s="5" t="s">
        <v>362</v>
      </c>
      <c r="AP257" s="5" t="s">
        <v>362</v>
      </c>
      <c r="AQ257" s="5" t="s">
        <v>362</v>
      </c>
      <c r="AR257" s="5" t="s">
        <v>362</v>
      </c>
      <c r="AS257" s="5" t="s">
        <v>362</v>
      </c>
      <c r="AT257" s="44">
        <f t="shared" si="74"/>
        <v>0.94414064792059726</v>
      </c>
      <c r="AU257" s="45">
        <v>1203</v>
      </c>
      <c r="AV257" s="35">
        <f t="shared" si="75"/>
        <v>984.27272727272725</v>
      </c>
      <c r="AW257" s="35">
        <f t="shared" si="69"/>
        <v>929.3</v>
      </c>
      <c r="AX257" s="35">
        <f t="shared" si="70"/>
        <v>-54.972727272727298</v>
      </c>
      <c r="AY257" s="35">
        <v>95</v>
      </c>
      <c r="AZ257" s="35">
        <v>116.2</v>
      </c>
      <c r="BA257" s="35">
        <v>93.5</v>
      </c>
      <c r="BB257" s="35">
        <v>87.6</v>
      </c>
      <c r="BC257" s="35">
        <v>90</v>
      </c>
      <c r="BD257" s="35"/>
      <c r="BE257" s="35">
        <v>107</v>
      </c>
      <c r="BF257" s="35">
        <v>84.2</v>
      </c>
      <c r="BG257" s="35">
        <v>93.6</v>
      </c>
      <c r="BH257" s="35">
        <v>60.300000000000004</v>
      </c>
      <c r="BI257" s="35">
        <f t="shared" si="71"/>
        <v>101.9</v>
      </c>
      <c r="BJ257" s="35"/>
      <c r="BK257" s="35">
        <f t="shared" si="76"/>
        <v>101.9</v>
      </c>
      <c r="BL257" s="35">
        <v>0</v>
      </c>
      <c r="BM257" s="35">
        <f t="shared" si="72"/>
        <v>101.9</v>
      </c>
      <c r="BN257" s="35"/>
      <c r="BO257" s="35">
        <f t="shared" si="73"/>
        <v>101.9</v>
      </c>
      <c r="BP257" s="1"/>
      <c r="BQ257" s="79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10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10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10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10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10"/>
      <c r="HL257" s="9"/>
      <c r="HM257" s="9"/>
    </row>
    <row r="258" spans="1:221" s="2" customFormat="1" ht="17.149999999999999" customHeight="1">
      <c r="A258" s="14" t="s">
        <v>254</v>
      </c>
      <c r="B258" s="35">
        <v>499.9</v>
      </c>
      <c r="C258" s="35">
        <v>499.9</v>
      </c>
      <c r="D258" s="4">
        <f t="shared" si="64"/>
        <v>1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2761.4</v>
      </c>
      <c r="O258" s="35">
        <v>5398.7</v>
      </c>
      <c r="P258" s="4">
        <f t="shared" si="65"/>
        <v>1.2755059028029261</v>
      </c>
      <c r="Q258" s="11">
        <v>20</v>
      </c>
      <c r="R258" s="35">
        <v>199</v>
      </c>
      <c r="S258" s="35">
        <v>218</v>
      </c>
      <c r="T258" s="4">
        <f t="shared" si="66"/>
        <v>1.0954773869346734</v>
      </c>
      <c r="U258" s="11">
        <v>10</v>
      </c>
      <c r="V258" s="35">
        <v>97.5</v>
      </c>
      <c r="W258" s="35">
        <v>113</v>
      </c>
      <c r="X258" s="4">
        <f t="shared" si="67"/>
        <v>1.1589743589743591</v>
      </c>
      <c r="Y258" s="11">
        <v>40</v>
      </c>
      <c r="Z258" s="11" t="s">
        <v>385</v>
      </c>
      <c r="AA258" s="11" t="s">
        <v>385</v>
      </c>
      <c r="AB258" s="11" t="s">
        <v>385</v>
      </c>
      <c r="AC258" s="11" t="s">
        <v>385</v>
      </c>
      <c r="AD258" s="11">
        <v>805</v>
      </c>
      <c r="AE258" s="11">
        <v>642</v>
      </c>
      <c r="AF258" s="4">
        <f t="shared" si="68"/>
        <v>0.79751552795031055</v>
      </c>
      <c r="AG258" s="11">
        <v>20</v>
      </c>
      <c r="AH258" s="5" t="s">
        <v>362</v>
      </c>
      <c r="AI258" s="5" t="s">
        <v>362</v>
      </c>
      <c r="AJ258" s="5" t="s">
        <v>362</v>
      </c>
      <c r="AK258" s="5" t="s">
        <v>362</v>
      </c>
      <c r="AL258" s="5" t="s">
        <v>362</v>
      </c>
      <c r="AM258" s="5" t="s">
        <v>362</v>
      </c>
      <c r="AN258" s="5" t="s">
        <v>362</v>
      </c>
      <c r="AO258" s="5" t="s">
        <v>362</v>
      </c>
      <c r="AP258" s="5" t="s">
        <v>362</v>
      </c>
      <c r="AQ258" s="5" t="s">
        <v>362</v>
      </c>
      <c r="AR258" s="5" t="s">
        <v>362</v>
      </c>
      <c r="AS258" s="5" t="s">
        <v>362</v>
      </c>
      <c r="AT258" s="44">
        <f t="shared" si="74"/>
        <v>1.0877417684338584</v>
      </c>
      <c r="AU258" s="45">
        <v>338</v>
      </c>
      <c r="AV258" s="35">
        <f t="shared" si="75"/>
        <v>276.54545454545456</v>
      </c>
      <c r="AW258" s="35">
        <f t="shared" si="69"/>
        <v>300.8</v>
      </c>
      <c r="AX258" s="35">
        <f t="shared" si="70"/>
        <v>24.25454545454545</v>
      </c>
      <c r="AY258" s="35">
        <v>25.5</v>
      </c>
      <c r="AZ258" s="35">
        <v>28.9</v>
      </c>
      <c r="BA258" s="35">
        <v>16.899999999999999</v>
      </c>
      <c r="BB258" s="35">
        <v>16.5</v>
      </c>
      <c r="BC258" s="35">
        <v>36.700000000000003</v>
      </c>
      <c r="BD258" s="35"/>
      <c r="BE258" s="35">
        <v>56.7</v>
      </c>
      <c r="BF258" s="35">
        <v>25.2</v>
      </c>
      <c r="BG258" s="35">
        <v>29.7</v>
      </c>
      <c r="BH258" s="35">
        <v>27.8</v>
      </c>
      <c r="BI258" s="35">
        <f t="shared" si="71"/>
        <v>36.9</v>
      </c>
      <c r="BJ258" s="35"/>
      <c r="BK258" s="35">
        <f t="shared" si="76"/>
        <v>36.9</v>
      </c>
      <c r="BL258" s="35">
        <v>0</v>
      </c>
      <c r="BM258" s="35">
        <f t="shared" si="72"/>
        <v>36.9</v>
      </c>
      <c r="BN258" s="35"/>
      <c r="BO258" s="35">
        <f t="shared" si="73"/>
        <v>36.9</v>
      </c>
      <c r="BP258" s="1"/>
      <c r="BQ258" s="79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10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10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10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10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10"/>
      <c r="HL258" s="9"/>
      <c r="HM258" s="9"/>
    </row>
    <row r="259" spans="1:221" s="2" customFormat="1" ht="17.149999999999999" customHeight="1">
      <c r="A259" s="14" t="s">
        <v>255</v>
      </c>
      <c r="B259" s="35">
        <v>7760</v>
      </c>
      <c r="C259" s="35">
        <v>8416.1</v>
      </c>
      <c r="D259" s="4">
        <f t="shared" si="64"/>
        <v>1.084548969072165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1859.2</v>
      </c>
      <c r="O259" s="35">
        <v>2993.5</v>
      </c>
      <c r="P259" s="4">
        <f t="shared" si="65"/>
        <v>1.2410101118760757</v>
      </c>
      <c r="Q259" s="11">
        <v>20</v>
      </c>
      <c r="R259" s="35">
        <v>295</v>
      </c>
      <c r="S259" s="35">
        <v>344.8</v>
      </c>
      <c r="T259" s="4">
        <f t="shared" si="66"/>
        <v>1.1688135593220339</v>
      </c>
      <c r="U259" s="11">
        <v>10</v>
      </c>
      <c r="V259" s="35">
        <v>97</v>
      </c>
      <c r="W259" s="35">
        <v>98.3</v>
      </c>
      <c r="X259" s="4">
        <f t="shared" si="67"/>
        <v>1.0134020618556701</v>
      </c>
      <c r="Y259" s="11">
        <v>40</v>
      </c>
      <c r="Z259" s="11" t="s">
        <v>385</v>
      </c>
      <c r="AA259" s="11" t="s">
        <v>385</v>
      </c>
      <c r="AB259" s="11" t="s">
        <v>385</v>
      </c>
      <c r="AC259" s="11" t="s">
        <v>385</v>
      </c>
      <c r="AD259" s="11">
        <v>750</v>
      </c>
      <c r="AE259" s="11">
        <v>1117</v>
      </c>
      <c r="AF259" s="4">
        <f t="shared" si="68"/>
        <v>1.2289333333333332</v>
      </c>
      <c r="AG259" s="11">
        <v>20</v>
      </c>
      <c r="AH259" s="5" t="s">
        <v>362</v>
      </c>
      <c r="AI259" s="5" t="s">
        <v>362</v>
      </c>
      <c r="AJ259" s="5" t="s">
        <v>362</v>
      </c>
      <c r="AK259" s="5" t="s">
        <v>362</v>
      </c>
      <c r="AL259" s="5" t="s">
        <v>362</v>
      </c>
      <c r="AM259" s="5" t="s">
        <v>362</v>
      </c>
      <c r="AN259" s="5" t="s">
        <v>362</v>
      </c>
      <c r="AO259" s="5" t="s">
        <v>362</v>
      </c>
      <c r="AP259" s="5" t="s">
        <v>362</v>
      </c>
      <c r="AQ259" s="5" t="s">
        <v>362</v>
      </c>
      <c r="AR259" s="5" t="s">
        <v>362</v>
      </c>
      <c r="AS259" s="5" t="s">
        <v>362</v>
      </c>
      <c r="AT259" s="44">
        <f t="shared" si="74"/>
        <v>1.1246857666235697</v>
      </c>
      <c r="AU259" s="45">
        <v>2247</v>
      </c>
      <c r="AV259" s="35">
        <f t="shared" si="75"/>
        <v>1838.4545454545455</v>
      </c>
      <c r="AW259" s="35">
        <f t="shared" si="69"/>
        <v>2067.6999999999998</v>
      </c>
      <c r="AX259" s="35">
        <f t="shared" si="70"/>
        <v>229.24545454545432</v>
      </c>
      <c r="AY259" s="35">
        <v>211.9</v>
      </c>
      <c r="AZ259" s="35">
        <v>229.5</v>
      </c>
      <c r="BA259" s="35">
        <v>236.4</v>
      </c>
      <c r="BB259" s="35">
        <v>225.9</v>
      </c>
      <c r="BC259" s="35">
        <v>229.2</v>
      </c>
      <c r="BD259" s="35"/>
      <c r="BE259" s="35">
        <v>259.7</v>
      </c>
      <c r="BF259" s="35">
        <v>211.7</v>
      </c>
      <c r="BG259" s="35">
        <v>183.5</v>
      </c>
      <c r="BH259" s="35"/>
      <c r="BI259" s="35">
        <f t="shared" si="71"/>
        <v>279.89999999999998</v>
      </c>
      <c r="BJ259" s="35"/>
      <c r="BK259" s="35">
        <f t="shared" si="76"/>
        <v>279.89999999999998</v>
      </c>
      <c r="BL259" s="35">
        <v>0</v>
      </c>
      <c r="BM259" s="35">
        <f t="shared" si="72"/>
        <v>279.89999999999998</v>
      </c>
      <c r="BN259" s="35"/>
      <c r="BO259" s="35">
        <f t="shared" si="73"/>
        <v>279.89999999999998</v>
      </c>
      <c r="BP259" s="1"/>
      <c r="BQ259" s="79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10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10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10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10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10"/>
      <c r="HL259" s="9"/>
      <c r="HM259" s="9"/>
    </row>
    <row r="260" spans="1:221" s="2" customFormat="1" ht="17.149999999999999" customHeight="1">
      <c r="A260" s="14" t="s">
        <v>256</v>
      </c>
      <c r="B260" s="35">
        <v>91930.1</v>
      </c>
      <c r="C260" s="35">
        <v>89973.7</v>
      </c>
      <c r="D260" s="4">
        <f t="shared" si="64"/>
        <v>0.97871861338125365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10110.299999999999</v>
      </c>
      <c r="O260" s="35">
        <v>6481.9</v>
      </c>
      <c r="P260" s="4">
        <f t="shared" si="65"/>
        <v>0.64111846334925771</v>
      </c>
      <c r="Q260" s="11">
        <v>20</v>
      </c>
      <c r="R260" s="35">
        <v>94.5</v>
      </c>
      <c r="S260" s="35">
        <v>108.4</v>
      </c>
      <c r="T260" s="4">
        <f t="shared" si="66"/>
        <v>1.1470899470899472</v>
      </c>
      <c r="U260" s="11">
        <v>25</v>
      </c>
      <c r="V260" s="35">
        <v>109</v>
      </c>
      <c r="W260" s="35">
        <v>119.8</v>
      </c>
      <c r="X260" s="4">
        <f t="shared" si="67"/>
        <v>1.0990825688073393</v>
      </c>
      <c r="Y260" s="11">
        <v>25</v>
      </c>
      <c r="Z260" s="11" t="s">
        <v>385</v>
      </c>
      <c r="AA260" s="11" t="s">
        <v>385</v>
      </c>
      <c r="AB260" s="11" t="s">
        <v>385</v>
      </c>
      <c r="AC260" s="11" t="s">
        <v>385</v>
      </c>
      <c r="AD260" s="11">
        <v>600</v>
      </c>
      <c r="AE260" s="11">
        <v>583</v>
      </c>
      <c r="AF260" s="4">
        <f t="shared" si="68"/>
        <v>0.97166666666666668</v>
      </c>
      <c r="AG260" s="11">
        <v>20</v>
      </c>
      <c r="AH260" s="5" t="s">
        <v>362</v>
      </c>
      <c r="AI260" s="5" t="s">
        <v>362</v>
      </c>
      <c r="AJ260" s="5" t="s">
        <v>362</v>
      </c>
      <c r="AK260" s="5" t="s">
        <v>362</v>
      </c>
      <c r="AL260" s="5" t="s">
        <v>362</v>
      </c>
      <c r="AM260" s="5" t="s">
        <v>362</v>
      </c>
      <c r="AN260" s="5" t="s">
        <v>362</v>
      </c>
      <c r="AO260" s="5" t="s">
        <v>362</v>
      </c>
      <c r="AP260" s="5" t="s">
        <v>362</v>
      </c>
      <c r="AQ260" s="5" t="s">
        <v>362</v>
      </c>
      <c r="AR260" s="5" t="s">
        <v>362</v>
      </c>
      <c r="AS260" s="5" t="s">
        <v>362</v>
      </c>
      <c r="AT260" s="44">
        <f t="shared" si="74"/>
        <v>0.98197201631563191</v>
      </c>
      <c r="AU260" s="45">
        <v>1553</v>
      </c>
      <c r="AV260" s="35">
        <f t="shared" si="75"/>
        <v>1270.6363636363637</v>
      </c>
      <c r="AW260" s="35">
        <f t="shared" si="69"/>
        <v>1247.7</v>
      </c>
      <c r="AX260" s="35">
        <f t="shared" si="70"/>
        <v>-22.936363636363694</v>
      </c>
      <c r="AY260" s="35">
        <v>142.4</v>
      </c>
      <c r="AZ260" s="35">
        <v>147.6</v>
      </c>
      <c r="BA260" s="35">
        <v>87.6</v>
      </c>
      <c r="BB260" s="35">
        <v>140.70000000000002</v>
      </c>
      <c r="BC260" s="35">
        <v>134.5</v>
      </c>
      <c r="BD260" s="35"/>
      <c r="BE260" s="35">
        <v>113</v>
      </c>
      <c r="BF260" s="35">
        <v>138.6</v>
      </c>
      <c r="BG260" s="35">
        <v>128.6</v>
      </c>
      <c r="BH260" s="35">
        <v>58.8</v>
      </c>
      <c r="BI260" s="35">
        <f t="shared" si="71"/>
        <v>155.9</v>
      </c>
      <c r="BJ260" s="35"/>
      <c r="BK260" s="35">
        <f t="shared" si="76"/>
        <v>155.9</v>
      </c>
      <c r="BL260" s="35">
        <v>0</v>
      </c>
      <c r="BM260" s="35">
        <f t="shared" si="72"/>
        <v>155.9</v>
      </c>
      <c r="BN260" s="35"/>
      <c r="BO260" s="35">
        <f t="shared" si="73"/>
        <v>155.9</v>
      </c>
      <c r="BP260" s="1"/>
      <c r="BQ260" s="79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10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10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10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10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10"/>
      <c r="HL260" s="9"/>
      <c r="HM260" s="9"/>
    </row>
    <row r="261" spans="1:221" s="2" customFormat="1" ht="17.149999999999999" customHeight="1">
      <c r="A261" s="14" t="s">
        <v>257</v>
      </c>
      <c r="B261" s="35">
        <v>31605</v>
      </c>
      <c r="C261" s="35">
        <v>33895.9</v>
      </c>
      <c r="D261" s="4">
        <f t="shared" si="64"/>
        <v>1.0724853662395191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3724.7</v>
      </c>
      <c r="O261" s="35">
        <v>4152.7</v>
      </c>
      <c r="P261" s="4">
        <f t="shared" si="65"/>
        <v>1.1149085832416032</v>
      </c>
      <c r="Q261" s="11">
        <v>20</v>
      </c>
      <c r="R261" s="35">
        <v>33.5</v>
      </c>
      <c r="S261" s="35">
        <v>34.200000000000003</v>
      </c>
      <c r="T261" s="4">
        <f t="shared" si="66"/>
        <v>1.0208955223880598</v>
      </c>
      <c r="U261" s="11">
        <v>15</v>
      </c>
      <c r="V261" s="35">
        <v>36.5</v>
      </c>
      <c r="W261" s="35">
        <v>37.1</v>
      </c>
      <c r="X261" s="4">
        <f t="shared" si="67"/>
        <v>1.0164383561643835</v>
      </c>
      <c r="Y261" s="11">
        <v>35</v>
      </c>
      <c r="Z261" s="11" t="s">
        <v>385</v>
      </c>
      <c r="AA261" s="11" t="s">
        <v>385</v>
      </c>
      <c r="AB261" s="11" t="s">
        <v>385</v>
      </c>
      <c r="AC261" s="11" t="s">
        <v>385</v>
      </c>
      <c r="AD261" s="11">
        <v>145</v>
      </c>
      <c r="AE261" s="11">
        <v>145</v>
      </c>
      <c r="AF261" s="4">
        <f t="shared" si="68"/>
        <v>1</v>
      </c>
      <c r="AG261" s="11">
        <v>20</v>
      </c>
      <c r="AH261" s="5" t="s">
        <v>362</v>
      </c>
      <c r="AI261" s="5" t="s">
        <v>362</v>
      </c>
      <c r="AJ261" s="5" t="s">
        <v>362</v>
      </c>
      <c r="AK261" s="5" t="s">
        <v>362</v>
      </c>
      <c r="AL261" s="5" t="s">
        <v>362</v>
      </c>
      <c r="AM261" s="5" t="s">
        <v>362</v>
      </c>
      <c r="AN261" s="5" t="s">
        <v>362</v>
      </c>
      <c r="AO261" s="5" t="s">
        <v>362</v>
      </c>
      <c r="AP261" s="5" t="s">
        <v>362</v>
      </c>
      <c r="AQ261" s="5" t="s">
        <v>362</v>
      </c>
      <c r="AR261" s="5" t="s">
        <v>362</v>
      </c>
      <c r="AS261" s="5" t="s">
        <v>362</v>
      </c>
      <c r="AT261" s="44">
        <f t="shared" si="74"/>
        <v>1.0391180062880159</v>
      </c>
      <c r="AU261" s="45">
        <v>375</v>
      </c>
      <c r="AV261" s="35">
        <f t="shared" si="75"/>
        <v>306.81818181818187</v>
      </c>
      <c r="AW261" s="35">
        <f t="shared" si="69"/>
        <v>318.8</v>
      </c>
      <c r="AX261" s="35">
        <f t="shared" si="70"/>
        <v>11.981818181818142</v>
      </c>
      <c r="AY261" s="35">
        <v>27.5</v>
      </c>
      <c r="AZ261" s="35">
        <v>33.5</v>
      </c>
      <c r="BA261" s="35">
        <v>43.3</v>
      </c>
      <c r="BB261" s="35">
        <v>37.5</v>
      </c>
      <c r="BC261" s="35">
        <v>32.1</v>
      </c>
      <c r="BD261" s="35"/>
      <c r="BE261" s="35">
        <v>40.1</v>
      </c>
      <c r="BF261" s="35">
        <v>35.799999999999997</v>
      </c>
      <c r="BG261" s="35">
        <v>31.2</v>
      </c>
      <c r="BH261" s="35"/>
      <c r="BI261" s="35">
        <f t="shared" si="71"/>
        <v>37.799999999999997</v>
      </c>
      <c r="BJ261" s="35"/>
      <c r="BK261" s="35">
        <f t="shared" si="76"/>
        <v>37.799999999999997</v>
      </c>
      <c r="BL261" s="35">
        <v>0</v>
      </c>
      <c r="BM261" s="35">
        <f t="shared" si="72"/>
        <v>37.799999999999997</v>
      </c>
      <c r="BN261" s="35"/>
      <c r="BO261" s="35">
        <f t="shared" si="73"/>
        <v>37.799999999999997</v>
      </c>
      <c r="BP261" s="1"/>
      <c r="BQ261" s="79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10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10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10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10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10"/>
      <c r="HL261" s="9"/>
      <c r="HM261" s="9"/>
    </row>
    <row r="262" spans="1:221" s="2" customFormat="1" ht="17.149999999999999" customHeight="1">
      <c r="A262" s="18" t="s">
        <v>258</v>
      </c>
      <c r="B262" s="62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35"/>
      <c r="BP262" s="1"/>
      <c r="BQ262" s="79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10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10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10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10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10"/>
      <c r="HL262" s="9"/>
      <c r="HM262" s="9"/>
    </row>
    <row r="263" spans="1:221" s="2" customFormat="1" ht="17.149999999999999" customHeight="1">
      <c r="A263" s="14" t="s">
        <v>259</v>
      </c>
      <c r="B263" s="35">
        <v>0</v>
      </c>
      <c r="C263" s="35">
        <v>5987.9</v>
      </c>
      <c r="D263" s="4">
        <f t="shared" si="64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925.2</v>
      </c>
      <c r="O263" s="35">
        <v>1801.6</v>
      </c>
      <c r="P263" s="4">
        <f t="shared" si="65"/>
        <v>1.2747254647643751</v>
      </c>
      <c r="Q263" s="11">
        <v>20</v>
      </c>
      <c r="R263" s="35">
        <v>0</v>
      </c>
      <c r="S263" s="35">
        <v>0</v>
      </c>
      <c r="T263" s="4">
        <f t="shared" si="66"/>
        <v>1</v>
      </c>
      <c r="U263" s="11">
        <v>10</v>
      </c>
      <c r="V263" s="35">
        <v>0.2</v>
      </c>
      <c r="W263" s="35">
        <v>0.2</v>
      </c>
      <c r="X263" s="4">
        <f t="shared" si="67"/>
        <v>1</v>
      </c>
      <c r="Y263" s="11">
        <v>40</v>
      </c>
      <c r="Z263" s="11" t="s">
        <v>385</v>
      </c>
      <c r="AA263" s="11" t="s">
        <v>385</v>
      </c>
      <c r="AB263" s="11" t="s">
        <v>385</v>
      </c>
      <c r="AC263" s="11" t="s">
        <v>385</v>
      </c>
      <c r="AD263" s="11">
        <v>3</v>
      </c>
      <c r="AE263" s="11">
        <v>5</v>
      </c>
      <c r="AF263" s="4">
        <f t="shared" si="68"/>
        <v>1.2466666666666666</v>
      </c>
      <c r="AG263" s="11">
        <v>20</v>
      </c>
      <c r="AH263" s="5" t="s">
        <v>362</v>
      </c>
      <c r="AI263" s="5" t="s">
        <v>362</v>
      </c>
      <c r="AJ263" s="5" t="s">
        <v>362</v>
      </c>
      <c r="AK263" s="5" t="s">
        <v>362</v>
      </c>
      <c r="AL263" s="5" t="s">
        <v>362</v>
      </c>
      <c r="AM263" s="5" t="s">
        <v>362</v>
      </c>
      <c r="AN263" s="5" t="s">
        <v>362</v>
      </c>
      <c r="AO263" s="5" t="s">
        <v>362</v>
      </c>
      <c r="AP263" s="5" t="s">
        <v>362</v>
      </c>
      <c r="AQ263" s="5" t="s">
        <v>362</v>
      </c>
      <c r="AR263" s="5" t="s">
        <v>362</v>
      </c>
      <c r="AS263" s="5" t="s">
        <v>362</v>
      </c>
      <c r="AT263" s="44">
        <f t="shared" si="74"/>
        <v>1.1158649180957869</v>
      </c>
      <c r="AU263" s="45">
        <v>317</v>
      </c>
      <c r="AV263" s="35">
        <f t="shared" si="75"/>
        <v>259.36363636363637</v>
      </c>
      <c r="AW263" s="35">
        <f t="shared" si="69"/>
        <v>289.39999999999998</v>
      </c>
      <c r="AX263" s="35">
        <f t="shared" si="70"/>
        <v>30.036363636363603</v>
      </c>
      <c r="AY263" s="35">
        <v>31.3</v>
      </c>
      <c r="AZ263" s="35">
        <v>31.3</v>
      </c>
      <c r="BA263" s="35">
        <v>20</v>
      </c>
      <c r="BB263" s="35">
        <v>15.299999999999999</v>
      </c>
      <c r="BC263" s="35">
        <v>16.899999999999999</v>
      </c>
      <c r="BD263" s="35"/>
      <c r="BE263" s="35">
        <v>21.5</v>
      </c>
      <c r="BF263" s="35">
        <v>11.299999999999999</v>
      </c>
      <c r="BG263" s="35">
        <v>14.999999999999998</v>
      </c>
      <c r="BH263" s="35">
        <v>86.4</v>
      </c>
      <c r="BI263" s="35">
        <f t="shared" si="71"/>
        <v>40.4</v>
      </c>
      <c r="BJ263" s="35"/>
      <c r="BK263" s="35">
        <f t="shared" si="76"/>
        <v>40.4</v>
      </c>
      <c r="BL263" s="35">
        <v>0</v>
      </c>
      <c r="BM263" s="35">
        <f t="shared" si="72"/>
        <v>40.4</v>
      </c>
      <c r="BN263" s="35">
        <f>MIN(BM263,14.4)</f>
        <v>14.4</v>
      </c>
      <c r="BO263" s="35">
        <f t="shared" si="73"/>
        <v>26</v>
      </c>
      <c r="BP263" s="1"/>
      <c r="BQ263" s="79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10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10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10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10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10"/>
      <c r="HL263" s="9"/>
      <c r="HM263" s="9"/>
    </row>
    <row r="264" spans="1:221" s="2" customFormat="1" ht="17.149999999999999" customHeight="1">
      <c r="A264" s="14" t="s">
        <v>260</v>
      </c>
      <c r="B264" s="35">
        <v>0</v>
      </c>
      <c r="C264" s="35">
        <v>0</v>
      </c>
      <c r="D264" s="4">
        <f t="shared" si="64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1397.4</v>
      </c>
      <c r="O264" s="35">
        <v>1297.9000000000001</v>
      </c>
      <c r="P264" s="4">
        <f t="shared" si="65"/>
        <v>0.9287963360526692</v>
      </c>
      <c r="Q264" s="11">
        <v>20</v>
      </c>
      <c r="R264" s="35">
        <v>0</v>
      </c>
      <c r="S264" s="35">
        <v>0</v>
      </c>
      <c r="T264" s="4">
        <f t="shared" si="66"/>
        <v>1</v>
      </c>
      <c r="U264" s="11">
        <v>20</v>
      </c>
      <c r="V264" s="35">
        <v>1.3</v>
      </c>
      <c r="W264" s="35">
        <v>1.4</v>
      </c>
      <c r="X264" s="4">
        <f t="shared" si="67"/>
        <v>1.0769230769230769</v>
      </c>
      <c r="Y264" s="11">
        <v>30</v>
      </c>
      <c r="Z264" s="11" t="s">
        <v>385</v>
      </c>
      <c r="AA264" s="11" t="s">
        <v>385</v>
      </c>
      <c r="AB264" s="11" t="s">
        <v>385</v>
      </c>
      <c r="AC264" s="11" t="s">
        <v>385</v>
      </c>
      <c r="AD264" s="11">
        <v>63</v>
      </c>
      <c r="AE264" s="11">
        <v>63</v>
      </c>
      <c r="AF264" s="4">
        <f t="shared" si="68"/>
        <v>1</v>
      </c>
      <c r="AG264" s="11">
        <v>20</v>
      </c>
      <c r="AH264" s="5" t="s">
        <v>362</v>
      </c>
      <c r="AI264" s="5" t="s">
        <v>362</v>
      </c>
      <c r="AJ264" s="5" t="s">
        <v>362</v>
      </c>
      <c r="AK264" s="5" t="s">
        <v>362</v>
      </c>
      <c r="AL264" s="5" t="s">
        <v>362</v>
      </c>
      <c r="AM264" s="5" t="s">
        <v>362</v>
      </c>
      <c r="AN264" s="5" t="s">
        <v>362</v>
      </c>
      <c r="AO264" s="5" t="s">
        <v>362</v>
      </c>
      <c r="AP264" s="5" t="s">
        <v>362</v>
      </c>
      <c r="AQ264" s="5" t="s">
        <v>362</v>
      </c>
      <c r="AR264" s="5" t="s">
        <v>362</v>
      </c>
      <c r="AS264" s="5" t="s">
        <v>362</v>
      </c>
      <c r="AT264" s="44">
        <f t="shared" si="74"/>
        <v>1.0098179892082855</v>
      </c>
      <c r="AU264" s="45">
        <v>518</v>
      </c>
      <c r="AV264" s="35">
        <f t="shared" si="75"/>
        <v>423.81818181818187</v>
      </c>
      <c r="AW264" s="35">
        <f t="shared" si="69"/>
        <v>428</v>
      </c>
      <c r="AX264" s="35">
        <f t="shared" si="70"/>
        <v>4.1818181818181301</v>
      </c>
      <c r="AY264" s="35">
        <v>50</v>
      </c>
      <c r="AZ264" s="35">
        <v>47.6</v>
      </c>
      <c r="BA264" s="35">
        <v>35.4</v>
      </c>
      <c r="BB264" s="35">
        <v>39.200000000000003</v>
      </c>
      <c r="BC264" s="35">
        <v>45.8</v>
      </c>
      <c r="BD264" s="35"/>
      <c r="BE264" s="35">
        <v>54</v>
      </c>
      <c r="BF264" s="35">
        <v>42.900000000000006</v>
      </c>
      <c r="BG264" s="35">
        <v>43.8</v>
      </c>
      <c r="BH264" s="35">
        <v>33.6</v>
      </c>
      <c r="BI264" s="35">
        <f t="shared" si="71"/>
        <v>35.700000000000003</v>
      </c>
      <c r="BJ264" s="35"/>
      <c r="BK264" s="35">
        <f t="shared" si="76"/>
        <v>35.700000000000003</v>
      </c>
      <c r="BL264" s="35">
        <v>0</v>
      </c>
      <c r="BM264" s="35">
        <f t="shared" si="72"/>
        <v>35.700000000000003</v>
      </c>
      <c r="BN264" s="35"/>
      <c r="BO264" s="35">
        <f t="shared" si="73"/>
        <v>35.700000000000003</v>
      </c>
      <c r="BP264" s="1"/>
      <c r="BQ264" s="79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10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10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10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10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10"/>
      <c r="HL264" s="9"/>
      <c r="HM264" s="9"/>
    </row>
    <row r="265" spans="1:221" s="2" customFormat="1" ht="17.149999999999999" customHeight="1">
      <c r="A265" s="14" t="s">
        <v>261</v>
      </c>
      <c r="B265" s="35">
        <v>0</v>
      </c>
      <c r="C265" s="35">
        <v>0</v>
      </c>
      <c r="D265" s="4">
        <f t="shared" si="64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3367.3</v>
      </c>
      <c r="O265" s="35">
        <v>2059.6999999999998</v>
      </c>
      <c r="P265" s="4">
        <f t="shared" si="65"/>
        <v>0.61167701125530827</v>
      </c>
      <c r="Q265" s="11">
        <v>20</v>
      </c>
      <c r="R265" s="35">
        <v>0</v>
      </c>
      <c r="S265" s="35">
        <v>0</v>
      </c>
      <c r="T265" s="4">
        <f t="shared" si="66"/>
        <v>1</v>
      </c>
      <c r="U265" s="11">
        <v>10</v>
      </c>
      <c r="V265" s="35">
        <v>15.3</v>
      </c>
      <c r="W265" s="35">
        <v>15.5</v>
      </c>
      <c r="X265" s="4">
        <f t="shared" si="67"/>
        <v>1.0130718954248366</v>
      </c>
      <c r="Y265" s="11">
        <v>40</v>
      </c>
      <c r="Z265" s="11" t="s">
        <v>385</v>
      </c>
      <c r="AA265" s="11" t="s">
        <v>385</v>
      </c>
      <c r="AB265" s="11" t="s">
        <v>385</v>
      </c>
      <c r="AC265" s="11" t="s">
        <v>385</v>
      </c>
      <c r="AD265" s="11">
        <v>194</v>
      </c>
      <c r="AE265" s="11">
        <v>201</v>
      </c>
      <c r="AF265" s="4">
        <f t="shared" si="68"/>
        <v>1.0360824742268042</v>
      </c>
      <c r="AG265" s="11">
        <v>20</v>
      </c>
      <c r="AH265" s="5" t="s">
        <v>362</v>
      </c>
      <c r="AI265" s="5" t="s">
        <v>362</v>
      </c>
      <c r="AJ265" s="5" t="s">
        <v>362</v>
      </c>
      <c r="AK265" s="5" t="s">
        <v>362</v>
      </c>
      <c r="AL265" s="5" t="s">
        <v>362</v>
      </c>
      <c r="AM265" s="5" t="s">
        <v>362</v>
      </c>
      <c r="AN265" s="5" t="s">
        <v>362</v>
      </c>
      <c r="AO265" s="5" t="s">
        <v>362</v>
      </c>
      <c r="AP265" s="5" t="s">
        <v>362</v>
      </c>
      <c r="AQ265" s="5" t="s">
        <v>362</v>
      </c>
      <c r="AR265" s="5" t="s">
        <v>362</v>
      </c>
      <c r="AS265" s="5" t="s">
        <v>362</v>
      </c>
      <c r="AT265" s="44">
        <f t="shared" si="74"/>
        <v>0.92753406140706351</v>
      </c>
      <c r="AU265" s="45">
        <v>424</v>
      </c>
      <c r="AV265" s="35">
        <f t="shared" si="75"/>
        <v>346.90909090909093</v>
      </c>
      <c r="AW265" s="35">
        <f t="shared" si="69"/>
        <v>321.8</v>
      </c>
      <c r="AX265" s="35">
        <f t="shared" si="70"/>
        <v>-25.109090909090924</v>
      </c>
      <c r="AY265" s="35">
        <v>41.1</v>
      </c>
      <c r="AZ265" s="35">
        <v>30.6</v>
      </c>
      <c r="BA265" s="35">
        <v>22.9</v>
      </c>
      <c r="BB265" s="35">
        <v>36</v>
      </c>
      <c r="BC265" s="35">
        <v>31.6</v>
      </c>
      <c r="BD265" s="35"/>
      <c r="BE265" s="35">
        <v>29.9</v>
      </c>
      <c r="BF265" s="35">
        <v>44.199999999999996</v>
      </c>
      <c r="BG265" s="35">
        <v>37.6</v>
      </c>
      <c r="BH265" s="35">
        <v>22.8</v>
      </c>
      <c r="BI265" s="35">
        <f t="shared" si="71"/>
        <v>25.1</v>
      </c>
      <c r="BJ265" s="35"/>
      <c r="BK265" s="35">
        <f t="shared" si="76"/>
        <v>25.1</v>
      </c>
      <c r="BL265" s="35">
        <v>0</v>
      </c>
      <c r="BM265" s="35">
        <f t="shared" si="72"/>
        <v>25.1</v>
      </c>
      <c r="BN265" s="35"/>
      <c r="BO265" s="35">
        <f t="shared" si="73"/>
        <v>25.1</v>
      </c>
      <c r="BP265" s="1"/>
      <c r="BQ265" s="79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10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10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10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10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10"/>
      <c r="HL265" s="9"/>
      <c r="HM265" s="9"/>
    </row>
    <row r="266" spans="1:221" s="2" customFormat="1" ht="17.149999999999999" customHeight="1">
      <c r="A266" s="14" t="s">
        <v>262</v>
      </c>
      <c r="B266" s="35">
        <v>0</v>
      </c>
      <c r="C266" s="35">
        <v>0</v>
      </c>
      <c r="D266" s="4">
        <f t="shared" si="64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1745.8</v>
      </c>
      <c r="O266" s="35">
        <v>897.4</v>
      </c>
      <c r="P266" s="4">
        <f t="shared" si="65"/>
        <v>0.51403368083400158</v>
      </c>
      <c r="Q266" s="11">
        <v>20</v>
      </c>
      <c r="R266" s="35">
        <v>74</v>
      </c>
      <c r="S266" s="35">
        <v>76.599999999999994</v>
      </c>
      <c r="T266" s="4">
        <f t="shared" si="66"/>
        <v>1.035135135135135</v>
      </c>
      <c r="U266" s="11">
        <v>20</v>
      </c>
      <c r="V266" s="35">
        <v>8</v>
      </c>
      <c r="W266" s="35">
        <v>8.1999999999999993</v>
      </c>
      <c r="X266" s="4">
        <f t="shared" si="67"/>
        <v>1.0249999999999999</v>
      </c>
      <c r="Y266" s="11">
        <v>30</v>
      </c>
      <c r="Z266" s="11" t="s">
        <v>385</v>
      </c>
      <c r="AA266" s="11" t="s">
        <v>385</v>
      </c>
      <c r="AB266" s="11" t="s">
        <v>385</v>
      </c>
      <c r="AC266" s="11" t="s">
        <v>385</v>
      </c>
      <c r="AD266" s="11">
        <v>186</v>
      </c>
      <c r="AE266" s="11">
        <v>182</v>
      </c>
      <c r="AF266" s="4">
        <f t="shared" si="68"/>
        <v>0.978494623655914</v>
      </c>
      <c r="AG266" s="11">
        <v>20</v>
      </c>
      <c r="AH266" s="5" t="s">
        <v>362</v>
      </c>
      <c r="AI266" s="5" t="s">
        <v>362</v>
      </c>
      <c r="AJ266" s="5" t="s">
        <v>362</v>
      </c>
      <c r="AK266" s="5" t="s">
        <v>362</v>
      </c>
      <c r="AL266" s="5" t="s">
        <v>362</v>
      </c>
      <c r="AM266" s="5" t="s">
        <v>362</v>
      </c>
      <c r="AN266" s="5" t="s">
        <v>362</v>
      </c>
      <c r="AO266" s="5" t="s">
        <v>362</v>
      </c>
      <c r="AP266" s="5" t="s">
        <v>362</v>
      </c>
      <c r="AQ266" s="5" t="s">
        <v>362</v>
      </c>
      <c r="AR266" s="5" t="s">
        <v>362</v>
      </c>
      <c r="AS266" s="5" t="s">
        <v>362</v>
      </c>
      <c r="AT266" s="44">
        <f t="shared" si="74"/>
        <v>0.90336965325001117</v>
      </c>
      <c r="AU266" s="45">
        <v>1106</v>
      </c>
      <c r="AV266" s="35">
        <f t="shared" si="75"/>
        <v>904.90909090909088</v>
      </c>
      <c r="AW266" s="35">
        <f t="shared" si="69"/>
        <v>817.5</v>
      </c>
      <c r="AX266" s="35">
        <f t="shared" si="70"/>
        <v>-87.409090909090878</v>
      </c>
      <c r="AY266" s="35">
        <v>97.8</v>
      </c>
      <c r="AZ266" s="35">
        <v>98.5</v>
      </c>
      <c r="BA266" s="35">
        <v>79.599999999999994</v>
      </c>
      <c r="BB266" s="35">
        <v>111.80000000000001</v>
      </c>
      <c r="BC266" s="35">
        <v>91.5</v>
      </c>
      <c r="BD266" s="35"/>
      <c r="BE266" s="35">
        <v>50.5</v>
      </c>
      <c r="BF266" s="35">
        <v>101.5</v>
      </c>
      <c r="BG266" s="35">
        <v>85.7</v>
      </c>
      <c r="BH266" s="35">
        <v>15.7</v>
      </c>
      <c r="BI266" s="35">
        <f t="shared" si="71"/>
        <v>84.9</v>
      </c>
      <c r="BJ266" s="35"/>
      <c r="BK266" s="35">
        <f t="shared" si="76"/>
        <v>84.9</v>
      </c>
      <c r="BL266" s="35">
        <v>0</v>
      </c>
      <c r="BM266" s="35">
        <f t="shared" si="72"/>
        <v>84.9</v>
      </c>
      <c r="BN266" s="35"/>
      <c r="BO266" s="35">
        <f t="shared" si="73"/>
        <v>84.9</v>
      </c>
      <c r="BP266" s="1"/>
      <c r="BQ266" s="79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10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10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10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10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10"/>
      <c r="HL266" s="9"/>
      <c r="HM266" s="9"/>
    </row>
    <row r="267" spans="1:221" s="2" customFormat="1" ht="17.149999999999999" customHeight="1">
      <c r="A267" s="14" t="s">
        <v>263</v>
      </c>
      <c r="B267" s="35">
        <v>1223</v>
      </c>
      <c r="C267" s="35">
        <v>1495</v>
      </c>
      <c r="D267" s="4">
        <f t="shared" si="64"/>
        <v>1.2022403924775142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2116</v>
      </c>
      <c r="O267" s="35">
        <v>1164.9000000000001</v>
      </c>
      <c r="P267" s="4">
        <f t="shared" si="65"/>
        <v>0.55051984877126658</v>
      </c>
      <c r="Q267" s="11">
        <v>20</v>
      </c>
      <c r="R267" s="35">
        <v>0</v>
      </c>
      <c r="S267" s="35">
        <v>0</v>
      </c>
      <c r="T267" s="4">
        <f t="shared" si="66"/>
        <v>1</v>
      </c>
      <c r="U267" s="11">
        <v>20</v>
      </c>
      <c r="V267" s="35">
        <v>4.5</v>
      </c>
      <c r="W267" s="35">
        <v>4.5999999999999996</v>
      </c>
      <c r="X267" s="4">
        <f t="shared" si="67"/>
        <v>1.0222222222222221</v>
      </c>
      <c r="Y267" s="11">
        <v>30</v>
      </c>
      <c r="Z267" s="11" t="s">
        <v>385</v>
      </c>
      <c r="AA267" s="11" t="s">
        <v>385</v>
      </c>
      <c r="AB267" s="11" t="s">
        <v>385</v>
      </c>
      <c r="AC267" s="11" t="s">
        <v>385</v>
      </c>
      <c r="AD267" s="11">
        <v>81</v>
      </c>
      <c r="AE267" s="11">
        <v>81</v>
      </c>
      <c r="AF267" s="4">
        <f t="shared" si="68"/>
        <v>1</v>
      </c>
      <c r="AG267" s="11">
        <v>20</v>
      </c>
      <c r="AH267" s="5" t="s">
        <v>362</v>
      </c>
      <c r="AI267" s="5" t="s">
        <v>362</v>
      </c>
      <c r="AJ267" s="5" t="s">
        <v>362</v>
      </c>
      <c r="AK267" s="5" t="s">
        <v>362</v>
      </c>
      <c r="AL267" s="5" t="s">
        <v>362</v>
      </c>
      <c r="AM267" s="5" t="s">
        <v>362</v>
      </c>
      <c r="AN267" s="5" t="s">
        <v>362</v>
      </c>
      <c r="AO267" s="5" t="s">
        <v>362</v>
      </c>
      <c r="AP267" s="5" t="s">
        <v>362</v>
      </c>
      <c r="AQ267" s="5" t="s">
        <v>362</v>
      </c>
      <c r="AR267" s="5" t="s">
        <v>362</v>
      </c>
      <c r="AS267" s="5" t="s">
        <v>362</v>
      </c>
      <c r="AT267" s="44">
        <f t="shared" si="74"/>
        <v>0.93699467566867123</v>
      </c>
      <c r="AU267" s="45">
        <v>595</v>
      </c>
      <c r="AV267" s="35">
        <f t="shared" si="75"/>
        <v>486.81818181818187</v>
      </c>
      <c r="AW267" s="35">
        <f t="shared" si="69"/>
        <v>456.1</v>
      </c>
      <c r="AX267" s="35">
        <f t="shared" si="70"/>
        <v>-30.718181818181847</v>
      </c>
      <c r="AY267" s="35">
        <v>55.5</v>
      </c>
      <c r="AZ267" s="35">
        <v>50.7</v>
      </c>
      <c r="BA267" s="35">
        <v>43.1</v>
      </c>
      <c r="BB267" s="35">
        <v>62.5</v>
      </c>
      <c r="BC267" s="35">
        <v>50.9</v>
      </c>
      <c r="BD267" s="35"/>
      <c r="BE267" s="35">
        <v>24.6</v>
      </c>
      <c r="BF267" s="35">
        <v>57.2</v>
      </c>
      <c r="BG267" s="35">
        <v>59.8</v>
      </c>
      <c r="BH267" s="35">
        <v>1.3</v>
      </c>
      <c r="BI267" s="35">
        <f t="shared" si="71"/>
        <v>50.5</v>
      </c>
      <c r="BJ267" s="35"/>
      <c r="BK267" s="35">
        <f t="shared" si="76"/>
        <v>50.5</v>
      </c>
      <c r="BL267" s="35">
        <v>0</v>
      </c>
      <c r="BM267" s="35">
        <f t="shared" si="72"/>
        <v>50.5</v>
      </c>
      <c r="BN267" s="35"/>
      <c r="BO267" s="35">
        <f t="shared" si="73"/>
        <v>50.5</v>
      </c>
      <c r="BP267" s="1"/>
      <c r="BQ267" s="79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10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10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10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10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10"/>
      <c r="HL267" s="9"/>
      <c r="HM267" s="9"/>
    </row>
    <row r="268" spans="1:221" s="2" customFormat="1" ht="17.149999999999999" customHeight="1">
      <c r="A268" s="14" t="s">
        <v>264</v>
      </c>
      <c r="B268" s="35">
        <v>0</v>
      </c>
      <c r="C268" s="35">
        <v>0</v>
      </c>
      <c r="D268" s="4">
        <f t="shared" si="64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2080.1</v>
      </c>
      <c r="O268" s="35">
        <v>1064.5999999999999</v>
      </c>
      <c r="P268" s="4">
        <f t="shared" si="65"/>
        <v>0.51180231719628866</v>
      </c>
      <c r="Q268" s="11">
        <v>20</v>
      </c>
      <c r="R268" s="35">
        <v>48</v>
      </c>
      <c r="S268" s="35">
        <v>45.9</v>
      </c>
      <c r="T268" s="4">
        <f t="shared" si="66"/>
        <v>0.95624999999999993</v>
      </c>
      <c r="U268" s="11">
        <v>15</v>
      </c>
      <c r="V268" s="35">
        <v>11.8</v>
      </c>
      <c r="W268" s="35">
        <v>15.8</v>
      </c>
      <c r="X268" s="4">
        <f t="shared" si="67"/>
        <v>1.2138983050847458</v>
      </c>
      <c r="Y268" s="11">
        <v>35</v>
      </c>
      <c r="Z268" s="11" t="s">
        <v>385</v>
      </c>
      <c r="AA268" s="11" t="s">
        <v>385</v>
      </c>
      <c r="AB268" s="11" t="s">
        <v>385</v>
      </c>
      <c r="AC268" s="11" t="s">
        <v>385</v>
      </c>
      <c r="AD268" s="11">
        <v>111</v>
      </c>
      <c r="AE268" s="11">
        <v>112</v>
      </c>
      <c r="AF268" s="4">
        <f t="shared" si="68"/>
        <v>1.0090090090090089</v>
      </c>
      <c r="AG268" s="11">
        <v>20</v>
      </c>
      <c r="AH268" s="5" t="s">
        <v>362</v>
      </c>
      <c r="AI268" s="5" t="s">
        <v>362</v>
      </c>
      <c r="AJ268" s="5" t="s">
        <v>362</v>
      </c>
      <c r="AK268" s="5" t="s">
        <v>362</v>
      </c>
      <c r="AL268" s="5" t="s">
        <v>362</v>
      </c>
      <c r="AM268" s="5" t="s">
        <v>362</v>
      </c>
      <c r="AN268" s="5" t="s">
        <v>362</v>
      </c>
      <c r="AO268" s="5" t="s">
        <v>362</v>
      </c>
      <c r="AP268" s="5" t="s">
        <v>362</v>
      </c>
      <c r="AQ268" s="5" t="s">
        <v>362</v>
      </c>
      <c r="AR268" s="5" t="s">
        <v>362</v>
      </c>
      <c r="AS268" s="5" t="s">
        <v>362</v>
      </c>
      <c r="AT268" s="44">
        <f t="shared" si="74"/>
        <v>0.96940463557857837</v>
      </c>
      <c r="AU268" s="45">
        <v>684</v>
      </c>
      <c r="AV268" s="35">
        <f t="shared" si="75"/>
        <v>559.63636363636363</v>
      </c>
      <c r="AW268" s="35">
        <f t="shared" si="69"/>
        <v>542.5</v>
      </c>
      <c r="AX268" s="35">
        <f t="shared" si="70"/>
        <v>-17.136363636363626</v>
      </c>
      <c r="AY268" s="35">
        <v>59.2</v>
      </c>
      <c r="AZ268" s="35">
        <v>75.5</v>
      </c>
      <c r="BA268" s="35">
        <v>64</v>
      </c>
      <c r="BB268" s="35">
        <v>62.199999999999996</v>
      </c>
      <c r="BC268" s="35">
        <v>54.8</v>
      </c>
      <c r="BD268" s="35"/>
      <c r="BE268" s="35">
        <v>49.1</v>
      </c>
      <c r="BF268" s="35">
        <v>57.8</v>
      </c>
      <c r="BG268" s="35">
        <v>52.2</v>
      </c>
      <c r="BH268" s="35"/>
      <c r="BI268" s="35">
        <f t="shared" si="71"/>
        <v>67.7</v>
      </c>
      <c r="BJ268" s="35"/>
      <c r="BK268" s="35">
        <f t="shared" si="76"/>
        <v>67.7</v>
      </c>
      <c r="BL268" s="35">
        <v>0</v>
      </c>
      <c r="BM268" s="35">
        <f t="shared" si="72"/>
        <v>67.7</v>
      </c>
      <c r="BN268" s="35"/>
      <c r="BO268" s="35">
        <f t="shared" si="73"/>
        <v>67.7</v>
      </c>
      <c r="BP268" s="1"/>
      <c r="BQ268" s="79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10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10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10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10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10"/>
      <c r="HL268" s="9"/>
      <c r="HM268" s="9"/>
    </row>
    <row r="269" spans="1:221" s="2" customFormat="1" ht="17.149999999999999" customHeight="1">
      <c r="A269" s="14" t="s">
        <v>265</v>
      </c>
      <c r="B269" s="35">
        <v>0</v>
      </c>
      <c r="C269" s="35">
        <v>0</v>
      </c>
      <c r="D269" s="4">
        <f t="shared" si="64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1606.3</v>
      </c>
      <c r="O269" s="35">
        <v>857</v>
      </c>
      <c r="P269" s="4">
        <f t="shared" si="65"/>
        <v>0.53352424827242728</v>
      </c>
      <c r="Q269" s="11">
        <v>20</v>
      </c>
      <c r="R269" s="35">
        <v>36</v>
      </c>
      <c r="S269" s="35">
        <v>65.7</v>
      </c>
      <c r="T269" s="4">
        <f t="shared" si="66"/>
        <v>1.2625</v>
      </c>
      <c r="U269" s="11">
        <v>20</v>
      </c>
      <c r="V269" s="35">
        <v>10.4</v>
      </c>
      <c r="W269" s="35">
        <v>10.8</v>
      </c>
      <c r="X269" s="4">
        <f t="shared" si="67"/>
        <v>1.0384615384615385</v>
      </c>
      <c r="Y269" s="11">
        <v>30</v>
      </c>
      <c r="Z269" s="11" t="s">
        <v>385</v>
      </c>
      <c r="AA269" s="11" t="s">
        <v>385</v>
      </c>
      <c r="AB269" s="11" t="s">
        <v>385</v>
      </c>
      <c r="AC269" s="11" t="s">
        <v>385</v>
      </c>
      <c r="AD269" s="11">
        <v>155</v>
      </c>
      <c r="AE269" s="11">
        <v>159</v>
      </c>
      <c r="AF269" s="4">
        <f t="shared" si="68"/>
        <v>1.0258064516129033</v>
      </c>
      <c r="AG269" s="11">
        <v>20</v>
      </c>
      <c r="AH269" s="5" t="s">
        <v>362</v>
      </c>
      <c r="AI269" s="5" t="s">
        <v>362</v>
      </c>
      <c r="AJ269" s="5" t="s">
        <v>362</v>
      </c>
      <c r="AK269" s="5" t="s">
        <v>362</v>
      </c>
      <c r="AL269" s="5" t="s">
        <v>362</v>
      </c>
      <c r="AM269" s="5" t="s">
        <v>362</v>
      </c>
      <c r="AN269" s="5" t="s">
        <v>362</v>
      </c>
      <c r="AO269" s="5" t="s">
        <v>362</v>
      </c>
      <c r="AP269" s="5" t="s">
        <v>362</v>
      </c>
      <c r="AQ269" s="5" t="s">
        <v>362</v>
      </c>
      <c r="AR269" s="5" t="s">
        <v>362</v>
      </c>
      <c r="AS269" s="5" t="s">
        <v>362</v>
      </c>
      <c r="AT269" s="44">
        <f t="shared" si="74"/>
        <v>0.97322733501725289</v>
      </c>
      <c r="AU269" s="45">
        <v>799</v>
      </c>
      <c r="AV269" s="35">
        <f t="shared" si="75"/>
        <v>653.72727272727275</v>
      </c>
      <c r="AW269" s="35">
        <f t="shared" si="69"/>
        <v>636.20000000000005</v>
      </c>
      <c r="AX269" s="35">
        <f t="shared" si="70"/>
        <v>-17.527272727272702</v>
      </c>
      <c r="AY269" s="35">
        <v>71.099999999999994</v>
      </c>
      <c r="AZ269" s="35">
        <v>64</v>
      </c>
      <c r="BA269" s="35">
        <v>76.400000000000006</v>
      </c>
      <c r="BB269" s="35">
        <v>83.100000000000009</v>
      </c>
      <c r="BC269" s="35">
        <v>64.5</v>
      </c>
      <c r="BD269" s="35"/>
      <c r="BE269" s="35">
        <v>77.599999999999994</v>
      </c>
      <c r="BF269" s="35">
        <v>58.7</v>
      </c>
      <c r="BG269" s="35">
        <v>68.599999999999994</v>
      </c>
      <c r="BH269" s="35">
        <v>10.9</v>
      </c>
      <c r="BI269" s="35">
        <f t="shared" si="71"/>
        <v>61.3</v>
      </c>
      <c r="BJ269" s="35"/>
      <c r="BK269" s="35">
        <f t="shared" si="76"/>
        <v>61.3</v>
      </c>
      <c r="BL269" s="35">
        <v>0</v>
      </c>
      <c r="BM269" s="35">
        <f t="shared" si="72"/>
        <v>61.3</v>
      </c>
      <c r="BN269" s="35"/>
      <c r="BO269" s="35">
        <f t="shared" si="73"/>
        <v>61.3</v>
      </c>
      <c r="BP269" s="1"/>
      <c r="BQ269" s="79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10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10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10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10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10"/>
      <c r="HL269" s="9"/>
      <c r="HM269" s="9"/>
    </row>
    <row r="270" spans="1:221" s="2" customFormat="1" ht="17.149999999999999" customHeight="1">
      <c r="A270" s="14" t="s">
        <v>266</v>
      </c>
      <c r="B270" s="35">
        <v>0</v>
      </c>
      <c r="C270" s="35">
        <v>0</v>
      </c>
      <c r="D270" s="4">
        <f t="shared" si="64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983.6</v>
      </c>
      <c r="O270" s="35">
        <v>361.4</v>
      </c>
      <c r="P270" s="4">
        <f t="shared" si="65"/>
        <v>0.36742578283855221</v>
      </c>
      <c r="Q270" s="11">
        <v>20</v>
      </c>
      <c r="R270" s="35">
        <v>0</v>
      </c>
      <c r="S270" s="35">
        <v>0</v>
      </c>
      <c r="T270" s="4">
        <f t="shared" si="66"/>
        <v>1</v>
      </c>
      <c r="U270" s="11">
        <v>30</v>
      </c>
      <c r="V270" s="35">
        <v>6.5</v>
      </c>
      <c r="W270" s="35">
        <v>6.3</v>
      </c>
      <c r="X270" s="4">
        <f t="shared" si="67"/>
        <v>0.96923076923076923</v>
      </c>
      <c r="Y270" s="11">
        <v>20</v>
      </c>
      <c r="Z270" s="11" t="s">
        <v>385</v>
      </c>
      <c r="AA270" s="11" t="s">
        <v>385</v>
      </c>
      <c r="AB270" s="11" t="s">
        <v>385</v>
      </c>
      <c r="AC270" s="11" t="s">
        <v>385</v>
      </c>
      <c r="AD270" s="11">
        <v>250</v>
      </c>
      <c r="AE270" s="11">
        <v>250</v>
      </c>
      <c r="AF270" s="4">
        <f t="shared" si="68"/>
        <v>1</v>
      </c>
      <c r="AG270" s="11">
        <v>20</v>
      </c>
      <c r="AH270" s="5" t="s">
        <v>362</v>
      </c>
      <c r="AI270" s="5" t="s">
        <v>362</v>
      </c>
      <c r="AJ270" s="5" t="s">
        <v>362</v>
      </c>
      <c r="AK270" s="5" t="s">
        <v>362</v>
      </c>
      <c r="AL270" s="5" t="s">
        <v>362</v>
      </c>
      <c r="AM270" s="5" t="s">
        <v>362</v>
      </c>
      <c r="AN270" s="5" t="s">
        <v>362</v>
      </c>
      <c r="AO270" s="5" t="s">
        <v>362</v>
      </c>
      <c r="AP270" s="5" t="s">
        <v>362</v>
      </c>
      <c r="AQ270" s="5" t="s">
        <v>362</v>
      </c>
      <c r="AR270" s="5" t="s">
        <v>362</v>
      </c>
      <c r="AS270" s="5" t="s">
        <v>362</v>
      </c>
      <c r="AT270" s="44">
        <f t="shared" si="74"/>
        <v>0.85259034490429364</v>
      </c>
      <c r="AU270" s="45">
        <v>836</v>
      </c>
      <c r="AV270" s="35">
        <f t="shared" si="75"/>
        <v>684</v>
      </c>
      <c r="AW270" s="35">
        <f t="shared" si="69"/>
        <v>583.20000000000005</v>
      </c>
      <c r="AX270" s="35">
        <f t="shared" si="70"/>
        <v>-100.79999999999995</v>
      </c>
      <c r="AY270" s="35">
        <v>71.5</v>
      </c>
      <c r="AZ270" s="35">
        <v>61</v>
      </c>
      <c r="BA270" s="35">
        <v>56.9</v>
      </c>
      <c r="BB270" s="35">
        <v>67</v>
      </c>
      <c r="BC270" s="35">
        <v>72.099999999999994</v>
      </c>
      <c r="BD270" s="35"/>
      <c r="BE270" s="35">
        <v>66.7</v>
      </c>
      <c r="BF270" s="35">
        <v>35.9</v>
      </c>
      <c r="BG270" s="35">
        <v>61.1</v>
      </c>
      <c r="BH270" s="35">
        <v>16.8</v>
      </c>
      <c r="BI270" s="35">
        <f t="shared" si="71"/>
        <v>74.2</v>
      </c>
      <c r="BJ270" s="35"/>
      <c r="BK270" s="35">
        <f t="shared" si="76"/>
        <v>74.2</v>
      </c>
      <c r="BL270" s="35">
        <v>0</v>
      </c>
      <c r="BM270" s="35">
        <f t="shared" si="72"/>
        <v>74.2</v>
      </c>
      <c r="BN270" s="35"/>
      <c r="BO270" s="35">
        <f t="shared" si="73"/>
        <v>74.2</v>
      </c>
      <c r="BP270" s="1"/>
      <c r="BQ270" s="79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10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10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10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10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10"/>
      <c r="HL270" s="9"/>
      <c r="HM270" s="9"/>
    </row>
    <row r="271" spans="1:221" s="2" customFormat="1" ht="17.149999999999999" customHeight="1">
      <c r="A271" s="14" t="s">
        <v>267</v>
      </c>
      <c r="B271" s="35">
        <v>0</v>
      </c>
      <c r="C271" s="35">
        <v>0</v>
      </c>
      <c r="D271" s="4">
        <f t="shared" si="64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1113</v>
      </c>
      <c r="O271" s="35">
        <v>556.20000000000005</v>
      </c>
      <c r="P271" s="4">
        <f t="shared" si="65"/>
        <v>0.4997304582210243</v>
      </c>
      <c r="Q271" s="11">
        <v>20</v>
      </c>
      <c r="R271" s="35">
        <v>0</v>
      </c>
      <c r="S271" s="35">
        <v>62</v>
      </c>
      <c r="T271" s="4">
        <f t="shared" si="66"/>
        <v>1</v>
      </c>
      <c r="U271" s="11">
        <v>20</v>
      </c>
      <c r="V271" s="35">
        <v>6.5</v>
      </c>
      <c r="W271" s="35">
        <v>3.9</v>
      </c>
      <c r="X271" s="4">
        <f t="shared" si="67"/>
        <v>0.6</v>
      </c>
      <c r="Y271" s="11">
        <v>30</v>
      </c>
      <c r="Z271" s="11" t="s">
        <v>385</v>
      </c>
      <c r="AA271" s="11" t="s">
        <v>385</v>
      </c>
      <c r="AB271" s="11" t="s">
        <v>385</v>
      </c>
      <c r="AC271" s="11" t="s">
        <v>385</v>
      </c>
      <c r="AD271" s="11">
        <v>94</v>
      </c>
      <c r="AE271" s="11">
        <v>94</v>
      </c>
      <c r="AF271" s="4">
        <f t="shared" si="68"/>
        <v>1</v>
      </c>
      <c r="AG271" s="11">
        <v>20</v>
      </c>
      <c r="AH271" s="5" t="s">
        <v>362</v>
      </c>
      <c r="AI271" s="5" t="s">
        <v>362</v>
      </c>
      <c r="AJ271" s="5" t="s">
        <v>362</v>
      </c>
      <c r="AK271" s="5" t="s">
        <v>362</v>
      </c>
      <c r="AL271" s="5" t="s">
        <v>362</v>
      </c>
      <c r="AM271" s="5" t="s">
        <v>362</v>
      </c>
      <c r="AN271" s="5" t="s">
        <v>362</v>
      </c>
      <c r="AO271" s="5" t="s">
        <v>362</v>
      </c>
      <c r="AP271" s="5" t="s">
        <v>362</v>
      </c>
      <c r="AQ271" s="5" t="s">
        <v>362</v>
      </c>
      <c r="AR271" s="5" t="s">
        <v>362</v>
      </c>
      <c r="AS271" s="5" t="s">
        <v>362</v>
      </c>
      <c r="AT271" s="44">
        <f t="shared" si="74"/>
        <v>0.75549565738244995</v>
      </c>
      <c r="AU271" s="45">
        <v>627</v>
      </c>
      <c r="AV271" s="35">
        <f t="shared" si="75"/>
        <v>513</v>
      </c>
      <c r="AW271" s="35">
        <f t="shared" si="69"/>
        <v>387.6</v>
      </c>
      <c r="AX271" s="35">
        <f t="shared" si="70"/>
        <v>-125.39999999999998</v>
      </c>
      <c r="AY271" s="35">
        <v>32.200000000000003</v>
      </c>
      <c r="AZ271" s="35">
        <v>27.9</v>
      </c>
      <c r="BA271" s="35">
        <v>49.3</v>
      </c>
      <c r="BB271" s="35">
        <v>69.399999999999991</v>
      </c>
      <c r="BC271" s="35">
        <v>49.8</v>
      </c>
      <c r="BD271" s="35"/>
      <c r="BE271" s="35">
        <v>21.9</v>
      </c>
      <c r="BF271" s="35">
        <v>58.4</v>
      </c>
      <c r="BG271" s="35">
        <v>61.9</v>
      </c>
      <c r="BH271" s="35"/>
      <c r="BI271" s="35">
        <f t="shared" si="71"/>
        <v>16.8</v>
      </c>
      <c r="BJ271" s="35"/>
      <c r="BK271" s="35">
        <f t="shared" si="76"/>
        <v>16.8</v>
      </c>
      <c r="BL271" s="35">
        <v>0</v>
      </c>
      <c r="BM271" s="35">
        <f t="shared" si="72"/>
        <v>16.8</v>
      </c>
      <c r="BN271" s="35"/>
      <c r="BO271" s="35">
        <f t="shared" si="73"/>
        <v>16.8</v>
      </c>
      <c r="BP271" s="1"/>
      <c r="BQ271" s="79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10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10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10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10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10"/>
      <c r="HL271" s="9"/>
      <c r="HM271" s="9"/>
    </row>
    <row r="272" spans="1:221" s="2" customFormat="1" ht="17.149999999999999" customHeight="1">
      <c r="A272" s="14" t="s">
        <v>268</v>
      </c>
      <c r="B272" s="35">
        <v>0</v>
      </c>
      <c r="C272" s="35">
        <v>0</v>
      </c>
      <c r="D272" s="4">
        <f t="shared" si="64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1626.6</v>
      </c>
      <c r="O272" s="35">
        <v>1127.3</v>
      </c>
      <c r="P272" s="4">
        <f t="shared" si="65"/>
        <v>0.69304069838927829</v>
      </c>
      <c r="Q272" s="11">
        <v>20</v>
      </c>
      <c r="R272" s="35">
        <v>35</v>
      </c>
      <c r="S272" s="35">
        <v>35.200000000000003</v>
      </c>
      <c r="T272" s="4">
        <f t="shared" si="66"/>
        <v>1.0057142857142858</v>
      </c>
      <c r="U272" s="11">
        <v>15</v>
      </c>
      <c r="V272" s="35">
        <v>8</v>
      </c>
      <c r="W272" s="35">
        <v>8.3000000000000007</v>
      </c>
      <c r="X272" s="4">
        <f t="shared" si="67"/>
        <v>1.0375000000000001</v>
      </c>
      <c r="Y272" s="11">
        <v>35</v>
      </c>
      <c r="Z272" s="11" t="s">
        <v>385</v>
      </c>
      <c r="AA272" s="11" t="s">
        <v>385</v>
      </c>
      <c r="AB272" s="11" t="s">
        <v>385</v>
      </c>
      <c r="AC272" s="11" t="s">
        <v>385</v>
      </c>
      <c r="AD272" s="11">
        <v>196</v>
      </c>
      <c r="AE272" s="11">
        <v>340</v>
      </c>
      <c r="AF272" s="4">
        <f t="shared" si="68"/>
        <v>1.253469387755102</v>
      </c>
      <c r="AG272" s="11">
        <v>20</v>
      </c>
      <c r="AH272" s="5" t="s">
        <v>362</v>
      </c>
      <c r="AI272" s="5" t="s">
        <v>362</v>
      </c>
      <c r="AJ272" s="5" t="s">
        <v>362</v>
      </c>
      <c r="AK272" s="5" t="s">
        <v>362</v>
      </c>
      <c r="AL272" s="5" t="s">
        <v>362</v>
      </c>
      <c r="AM272" s="5" t="s">
        <v>362</v>
      </c>
      <c r="AN272" s="5" t="s">
        <v>362</v>
      </c>
      <c r="AO272" s="5" t="s">
        <v>362</v>
      </c>
      <c r="AP272" s="5" t="s">
        <v>362</v>
      </c>
      <c r="AQ272" s="5" t="s">
        <v>362</v>
      </c>
      <c r="AR272" s="5" t="s">
        <v>362</v>
      </c>
      <c r="AS272" s="5" t="s">
        <v>362</v>
      </c>
      <c r="AT272" s="44">
        <f t="shared" si="74"/>
        <v>1.0036490667622433</v>
      </c>
      <c r="AU272" s="45">
        <v>743</v>
      </c>
      <c r="AV272" s="35">
        <f t="shared" si="75"/>
        <v>607.90909090909088</v>
      </c>
      <c r="AW272" s="35">
        <f t="shared" si="69"/>
        <v>610.1</v>
      </c>
      <c r="AX272" s="35">
        <f t="shared" si="70"/>
        <v>2.1909090909091447</v>
      </c>
      <c r="AY272" s="35">
        <v>63</v>
      </c>
      <c r="AZ272" s="35">
        <v>74.3</v>
      </c>
      <c r="BA272" s="35">
        <v>80.599999999999994</v>
      </c>
      <c r="BB272" s="35">
        <v>70.5</v>
      </c>
      <c r="BC272" s="35">
        <v>58.4</v>
      </c>
      <c r="BD272" s="35"/>
      <c r="BE272" s="35">
        <v>67.3</v>
      </c>
      <c r="BF272" s="35">
        <v>56.5</v>
      </c>
      <c r="BG272" s="35">
        <v>57.9</v>
      </c>
      <c r="BH272" s="35"/>
      <c r="BI272" s="35">
        <f t="shared" si="71"/>
        <v>81.599999999999994</v>
      </c>
      <c r="BJ272" s="35"/>
      <c r="BK272" s="35">
        <f t="shared" si="76"/>
        <v>81.599999999999994</v>
      </c>
      <c r="BL272" s="35">
        <v>0</v>
      </c>
      <c r="BM272" s="35">
        <f t="shared" si="72"/>
        <v>81.599999999999994</v>
      </c>
      <c r="BN272" s="35"/>
      <c r="BO272" s="35">
        <f t="shared" si="73"/>
        <v>81.599999999999994</v>
      </c>
      <c r="BP272" s="1"/>
      <c r="BQ272" s="79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10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10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10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10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10"/>
      <c r="HL272" s="9"/>
      <c r="HM272" s="9"/>
    </row>
    <row r="273" spans="1:221" s="2" customFormat="1" ht="17.149999999999999" customHeight="1">
      <c r="A273" s="14" t="s">
        <v>269</v>
      </c>
      <c r="B273" s="35">
        <v>0</v>
      </c>
      <c r="C273" s="35">
        <v>0</v>
      </c>
      <c r="D273" s="4">
        <f t="shared" si="64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1185.5999999999999</v>
      </c>
      <c r="O273" s="35">
        <v>403.7</v>
      </c>
      <c r="P273" s="4">
        <f t="shared" si="65"/>
        <v>0.34050269905533065</v>
      </c>
      <c r="Q273" s="11">
        <v>20</v>
      </c>
      <c r="R273" s="35">
        <v>182</v>
      </c>
      <c r="S273" s="35">
        <v>185.5</v>
      </c>
      <c r="T273" s="4">
        <f t="shared" si="66"/>
        <v>1.0192307692307692</v>
      </c>
      <c r="U273" s="11">
        <v>25</v>
      </c>
      <c r="V273" s="35">
        <v>8.8000000000000007</v>
      </c>
      <c r="W273" s="35">
        <v>10.1</v>
      </c>
      <c r="X273" s="4">
        <f t="shared" si="67"/>
        <v>1.1477272727272725</v>
      </c>
      <c r="Y273" s="11">
        <v>25</v>
      </c>
      <c r="Z273" s="11" t="s">
        <v>385</v>
      </c>
      <c r="AA273" s="11" t="s">
        <v>385</v>
      </c>
      <c r="AB273" s="11" t="s">
        <v>385</v>
      </c>
      <c r="AC273" s="11" t="s">
        <v>385</v>
      </c>
      <c r="AD273" s="11">
        <v>244</v>
      </c>
      <c r="AE273" s="11">
        <v>246</v>
      </c>
      <c r="AF273" s="4">
        <f t="shared" si="68"/>
        <v>1.0081967213114753</v>
      </c>
      <c r="AG273" s="11">
        <v>20</v>
      </c>
      <c r="AH273" s="5" t="s">
        <v>362</v>
      </c>
      <c r="AI273" s="5" t="s">
        <v>362</v>
      </c>
      <c r="AJ273" s="5" t="s">
        <v>362</v>
      </c>
      <c r="AK273" s="5" t="s">
        <v>362</v>
      </c>
      <c r="AL273" s="5" t="s">
        <v>362</v>
      </c>
      <c r="AM273" s="5" t="s">
        <v>362</v>
      </c>
      <c r="AN273" s="5" t="s">
        <v>362</v>
      </c>
      <c r="AO273" s="5" t="s">
        <v>362</v>
      </c>
      <c r="AP273" s="5" t="s">
        <v>362</v>
      </c>
      <c r="AQ273" s="5" t="s">
        <v>362</v>
      </c>
      <c r="AR273" s="5" t="s">
        <v>362</v>
      </c>
      <c r="AS273" s="5" t="s">
        <v>362</v>
      </c>
      <c r="AT273" s="44">
        <f t="shared" si="74"/>
        <v>0.90164377173652399</v>
      </c>
      <c r="AU273" s="45">
        <v>740</v>
      </c>
      <c r="AV273" s="35">
        <f t="shared" si="75"/>
        <v>605.45454545454538</v>
      </c>
      <c r="AW273" s="35">
        <f t="shared" si="69"/>
        <v>545.9</v>
      </c>
      <c r="AX273" s="35">
        <f t="shared" si="70"/>
        <v>-59.554545454545405</v>
      </c>
      <c r="AY273" s="35">
        <v>55.6</v>
      </c>
      <c r="AZ273" s="35">
        <v>71.599999999999994</v>
      </c>
      <c r="BA273" s="35">
        <v>58.5</v>
      </c>
      <c r="BB273" s="35">
        <v>74.5</v>
      </c>
      <c r="BC273" s="35">
        <v>52.5</v>
      </c>
      <c r="BD273" s="35"/>
      <c r="BE273" s="35">
        <v>58.3</v>
      </c>
      <c r="BF273" s="35">
        <v>63.800000000000004</v>
      </c>
      <c r="BG273" s="35">
        <v>54.3</v>
      </c>
      <c r="BH273" s="35"/>
      <c r="BI273" s="35">
        <f t="shared" si="71"/>
        <v>56.8</v>
      </c>
      <c r="BJ273" s="35"/>
      <c r="BK273" s="35">
        <f t="shared" si="76"/>
        <v>56.8</v>
      </c>
      <c r="BL273" s="35">
        <v>0</v>
      </c>
      <c r="BM273" s="35">
        <f t="shared" si="72"/>
        <v>56.8</v>
      </c>
      <c r="BN273" s="35"/>
      <c r="BO273" s="35">
        <f t="shared" si="73"/>
        <v>56.8</v>
      </c>
      <c r="BP273" s="1"/>
      <c r="BQ273" s="79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10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10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10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10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10"/>
      <c r="HL273" s="9"/>
      <c r="HM273" s="9"/>
    </row>
    <row r="274" spans="1:221" s="2" customFormat="1" ht="17.149999999999999" customHeight="1">
      <c r="A274" s="14" t="s">
        <v>270</v>
      </c>
      <c r="B274" s="35">
        <v>0</v>
      </c>
      <c r="C274" s="35">
        <v>0</v>
      </c>
      <c r="D274" s="4">
        <f t="shared" si="64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1692.4</v>
      </c>
      <c r="O274" s="35">
        <v>874.2</v>
      </c>
      <c r="P274" s="4">
        <f t="shared" si="65"/>
        <v>0.51654455211533912</v>
      </c>
      <c r="Q274" s="11">
        <v>20</v>
      </c>
      <c r="R274" s="35">
        <v>85</v>
      </c>
      <c r="S274" s="35">
        <v>85.7</v>
      </c>
      <c r="T274" s="4">
        <f t="shared" si="66"/>
        <v>1.0082352941176471</v>
      </c>
      <c r="U274" s="11">
        <v>20</v>
      </c>
      <c r="V274" s="35">
        <v>10.199999999999999</v>
      </c>
      <c r="W274" s="35">
        <v>10.7</v>
      </c>
      <c r="X274" s="4">
        <f t="shared" si="67"/>
        <v>1.0490196078431373</v>
      </c>
      <c r="Y274" s="11">
        <v>30</v>
      </c>
      <c r="Z274" s="11" t="s">
        <v>385</v>
      </c>
      <c r="AA274" s="11" t="s">
        <v>385</v>
      </c>
      <c r="AB274" s="11" t="s">
        <v>385</v>
      </c>
      <c r="AC274" s="11" t="s">
        <v>385</v>
      </c>
      <c r="AD274" s="11">
        <v>104</v>
      </c>
      <c r="AE274" s="11">
        <v>112</v>
      </c>
      <c r="AF274" s="4">
        <f t="shared" si="68"/>
        <v>1.0769230769230769</v>
      </c>
      <c r="AG274" s="11">
        <v>20</v>
      </c>
      <c r="AH274" s="5" t="s">
        <v>362</v>
      </c>
      <c r="AI274" s="5" t="s">
        <v>362</v>
      </c>
      <c r="AJ274" s="5" t="s">
        <v>362</v>
      </c>
      <c r="AK274" s="5" t="s">
        <v>362</v>
      </c>
      <c r="AL274" s="5" t="s">
        <v>362</v>
      </c>
      <c r="AM274" s="5" t="s">
        <v>362</v>
      </c>
      <c r="AN274" s="5" t="s">
        <v>362</v>
      </c>
      <c r="AO274" s="5" t="s">
        <v>362</v>
      </c>
      <c r="AP274" s="5" t="s">
        <v>362</v>
      </c>
      <c r="AQ274" s="5" t="s">
        <v>362</v>
      </c>
      <c r="AR274" s="5" t="s">
        <v>362</v>
      </c>
      <c r="AS274" s="5" t="s">
        <v>362</v>
      </c>
      <c r="AT274" s="44">
        <f t="shared" si="74"/>
        <v>0.92782940776017075</v>
      </c>
      <c r="AU274" s="45">
        <v>891</v>
      </c>
      <c r="AV274" s="35">
        <f t="shared" si="75"/>
        <v>729</v>
      </c>
      <c r="AW274" s="35">
        <f t="shared" si="69"/>
        <v>676.4</v>
      </c>
      <c r="AX274" s="35">
        <f t="shared" si="70"/>
        <v>-52.600000000000023</v>
      </c>
      <c r="AY274" s="35">
        <v>72.3</v>
      </c>
      <c r="AZ274" s="35">
        <v>71.8</v>
      </c>
      <c r="BA274" s="35">
        <v>74.400000000000006</v>
      </c>
      <c r="BB274" s="35">
        <v>89.2</v>
      </c>
      <c r="BC274" s="35">
        <v>64.900000000000006</v>
      </c>
      <c r="BD274" s="35"/>
      <c r="BE274" s="35">
        <v>74.8</v>
      </c>
      <c r="BF274" s="35">
        <v>75.3</v>
      </c>
      <c r="BG274" s="35">
        <v>64.599999999999994</v>
      </c>
      <c r="BH274" s="35"/>
      <c r="BI274" s="35">
        <f t="shared" si="71"/>
        <v>89.1</v>
      </c>
      <c r="BJ274" s="35"/>
      <c r="BK274" s="35">
        <f t="shared" si="76"/>
        <v>89.1</v>
      </c>
      <c r="BL274" s="35">
        <v>0</v>
      </c>
      <c r="BM274" s="35">
        <f t="shared" si="72"/>
        <v>89.1</v>
      </c>
      <c r="BN274" s="35"/>
      <c r="BO274" s="35">
        <f t="shared" si="73"/>
        <v>89.1</v>
      </c>
      <c r="BP274" s="1"/>
      <c r="BQ274" s="79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10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10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10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10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10"/>
      <c r="HL274" s="9"/>
      <c r="HM274" s="9"/>
    </row>
    <row r="275" spans="1:221" s="2" customFormat="1" ht="17.149999999999999" customHeight="1">
      <c r="A275" s="14" t="s">
        <v>434</v>
      </c>
      <c r="B275" s="35">
        <v>73738</v>
      </c>
      <c r="C275" s="35">
        <v>75148</v>
      </c>
      <c r="D275" s="4">
        <f t="shared" si="64"/>
        <v>1.0191217554042691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16545.2</v>
      </c>
      <c r="O275" s="35">
        <v>17923.400000000001</v>
      </c>
      <c r="P275" s="4">
        <f t="shared" si="65"/>
        <v>1.0832990837221672</v>
      </c>
      <c r="Q275" s="11">
        <v>20</v>
      </c>
      <c r="R275" s="35">
        <v>36</v>
      </c>
      <c r="S275" s="35">
        <v>31.7</v>
      </c>
      <c r="T275" s="4">
        <f t="shared" si="66"/>
        <v>0.88055555555555554</v>
      </c>
      <c r="U275" s="11">
        <v>15</v>
      </c>
      <c r="V275" s="35">
        <v>5.5</v>
      </c>
      <c r="W275" s="35">
        <v>5.8</v>
      </c>
      <c r="X275" s="4">
        <f t="shared" si="67"/>
        <v>1.0545454545454545</v>
      </c>
      <c r="Y275" s="11">
        <v>35</v>
      </c>
      <c r="Z275" s="11" t="s">
        <v>385</v>
      </c>
      <c r="AA275" s="11" t="s">
        <v>385</v>
      </c>
      <c r="AB275" s="11" t="s">
        <v>385</v>
      </c>
      <c r="AC275" s="11" t="s">
        <v>385</v>
      </c>
      <c r="AD275" s="11">
        <v>135</v>
      </c>
      <c r="AE275" s="11">
        <v>134</v>
      </c>
      <c r="AF275" s="4">
        <f t="shared" si="68"/>
        <v>0.99259259259259258</v>
      </c>
      <c r="AG275" s="11">
        <v>20</v>
      </c>
      <c r="AH275" s="5" t="s">
        <v>362</v>
      </c>
      <c r="AI275" s="5" t="s">
        <v>362</v>
      </c>
      <c r="AJ275" s="5" t="s">
        <v>362</v>
      </c>
      <c r="AK275" s="5" t="s">
        <v>362</v>
      </c>
      <c r="AL275" s="5" t="s">
        <v>362</v>
      </c>
      <c r="AM275" s="5" t="s">
        <v>362</v>
      </c>
      <c r="AN275" s="5" t="s">
        <v>362</v>
      </c>
      <c r="AO275" s="5" t="s">
        <v>362</v>
      </c>
      <c r="AP275" s="5" t="s">
        <v>362</v>
      </c>
      <c r="AQ275" s="5" t="s">
        <v>362</v>
      </c>
      <c r="AR275" s="5" t="s">
        <v>362</v>
      </c>
      <c r="AS275" s="5" t="s">
        <v>362</v>
      </c>
      <c r="AT275" s="44">
        <f t="shared" si="74"/>
        <v>1.0182647532276212</v>
      </c>
      <c r="AU275" s="45">
        <v>947</v>
      </c>
      <c r="AV275" s="35">
        <f t="shared" si="75"/>
        <v>774.81818181818187</v>
      </c>
      <c r="AW275" s="35">
        <f t="shared" si="69"/>
        <v>789</v>
      </c>
      <c r="AX275" s="35">
        <f t="shared" si="70"/>
        <v>14.18181818181813</v>
      </c>
      <c r="AY275" s="35">
        <v>83</v>
      </c>
      <c r="AZ275" s="35">
        <v>93.1</v>
      </c>
      <c r="BA275" s="35">
        <v>51.1</v>
      </c>
      <c r="BB275" s="35">
        <v>87.6</v>
      </c>
      <c r="BC275" s="35">
        <v>78.400000000000006</v>
      </c>
      <c r="BD275" s="35"/>
      <c r="BE275" s="35">
        <v>65.099999999999994</v>
      </c>
      <c r="BF275" s="35">
        <v>90.1</v>
      </c>
      <c r="BG275" s="35">
        <v>93.8</v>
      </c>
      <c r="BH275" s="35">
        <v>45.5</v>
      </c>
      <c r="BI275" s="35">
        <f t="shared" si="71"/>
        <v>101.3</v>
      </c>
      <c r="BJ275" s="35"/>
      <c r="BK275" s="35">
        <f t="shared" si="76"/>
        <v>101.3</v>
      </c>
      <c r="BL275" s="35">
        <v>0</v>
      </c>
      <c r="BM275" s="35">
        <f t="shared" si="72"/>
        <v>101.3</v>
      </c>
      <c r="BN275" s="35"/>
      <c r="BO275" s="35">
        <f t="shared" si="73"/>
        <v>101.3</v>
      </c>
      <c r="BP275" s="1"/>
      <c r="BQ275" s="79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10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10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10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10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10"/>
      <c r="HL275" s="9"/>
      <c r="HM275" s="9"/>
    </row>
    <row r="276" spans="1:221" s="2" customFormat="1" ht="17.149999999999999" customHeight="1">
      <c r="A276" s="14" t="s">
        <v>272</v>
      </c>
      <c r="B276" s="35">
        <v>33522</v>
      </c>
      <c r="C276" s="35">
        <v>23725</v>
      </c>
      <c r="D276" s="4">
        <f t="shared" si="64"/>
        <v>0.7077441680090687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3763.1</v>
      </c>
      <c r="O276" s="35">
        <v>2484.4</v>
      </c>
      <c r="P276" s="4">
        <f t="shared" si="65"/>
        <v>0.66020036671892857</v>
      </c>
      <c r="Q276" s="11">
        <v>20</v>
      </c>
      <c r="R276" s="35">
        <v>0</v>
      </c>
      <c r="S276" s="35">
        <v>0</v>
      </c>
      <c r="T276" s="4">
        <f t="shared" si="66"/>
        <v>1</v>
      </c>
      <c r="U276" s="11">
        <v>25</v>
      </c>
      <c r="V276" s="35">
        <v>1.4</v>
      </c>
      <c r="W276" s="35">
        <v>0.8</v>
      </c>
      <c r="X276" s="4">
        <f t="shared" si="67"/>
        <v>0.57142857142857151</v>
      </c>
      <c r="Y276" s="11">
        <v>25</v>
      </c>
      <c r="Z276" s="11" t="s">
        <v>385</v>
      </c>
      <c r="AA276" s="11" t="s">
        <v>385</v>
      </c>
      <c r="AB276" s="11" t="s">
        <v>385</v>
      </c>
      <c r="AC276" s="11" t="s">
        <v>385</v>
      </c>
      <c r="AD276" s="11">
        <v>45</v>
      </c>
      <c r="AE276" s="11">
        <v>45</v>
      </c>
      <c r="AF276" s="4">
        <f t="shared" si="68"/>
        <v>1</v>
      </c>
      <c r="AG276" s="11">
        <v>20</v>
      </c>
      <c r="AH276" s="5" t="s">
        <v>362</v>
      </c>
      <c r="AI276" s="5" t="s">
        <v>362</v>
      </c>
      <c r="AJ276" s="5" t="s">
        <v>362</v>
      </c>
      <c r="AK276" s="5" t="s">
        <v>362</v>
      </c>
      <c r="AL276" s="5" t="s">
        <v>362</v>
      </c>
      <c r="AM276" s="5" t="s">
        <v>362</v>
      </c>
      <c r="AN276" s="5" t="s">
        <v>362</v>
      </c>
      <c r="AO276" s="5" t="s">
        <v>362</v>
      </c>
      <c r="AP276" s="5" t="s">
        <v>362</v>
      </c>
      <c r="AQ276" s="5" t="s">
        <v>362</v>
      </c>
      <c r="AR276" s="5" t="s">
        <v>362</v>
      </c>
      <c r="AS276" s="5" t="s">
        <v>362</v>
      </c>
      <c r="AT276" s="44">
        <f t="shared" si="74"/>
        <v>0.79567163300183552</v>
      </c>
      <c r="AU276" s="45">
        <v>570</v>
      </c>
      <c r="AV276" s="35">
        <f t="shared" si="75"/>
        <v>466.36363636363637</v>
      </c>
      <c r="AW276" s="35">
        <f t="shared" si="69"/>
        <v>371.1</v>
      </c>
      <c r="AX276" s="35">
        <f t="shared" si="70"/>
        <v>-95.263636363636351</v>
      </c>
      <c r="AY276" s="35">
        <v>38.1</v>
      </c>
      <c r="AZ276" s="35">
        <v>30.8</v>
      </c>
      <c r="BA276" s="35">
        <v>51.4</v>
      </c>
      <c r="BB276" s="35">
        <v>0.10000000000000142</v>
      </c>
      <c r="BC276" s="35">
        <v>10.100000000000001</v>
      </c>
      <c r="BD276" s="35"/>
      <c r="BE276" s="35">
        <v>0.3</v>
      </c>
      <c r="BF276" s="35">
        <v>4.3000000000000007</v>
      </c>
      <c r="BG276" s="35">
        <v>22.9</v>
      </c>
      <c r="BH276" s="35">
        <v>155.4</v>
      </c>
      <c r="BI276" s="35">
        <f t="shared" si="71"/>
        <v>57.7</v>
      </c>
      <c r="BJ276" s="35"/>
      <c r="BK276" s="35">
        <f t="shared" si="76"/>
        <v>57.7</v>
      </c>
      <c r="BL276" s="35">
        <v>0</v>
      </c>
      <c r="BM276" s="35">
        <f t="shared" si="72"/>
        <v>57.7</v>
      </c>
      <c r="BN276" s="35">
        <f>MIN(BM276,25.9)</f>
        <v>25.9</v>
      </c>
      <c r="BO276" s="35">
        <f t="shared" si="73"/>
        <v>31.8</v>
      </c>
      <c r="BP276" s="1"/>
      <c r="BQ276" s="79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10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10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10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10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10"/>
      <c r="HL276" s="9"/>
      <c r="HM276" s="9"/>
    </row>
    <row r="277" spans="1:221" s="2" customFormat="1" ht="17.149999999999999" customHeight="1">
      <c r="A277" s="14" t="s">
        <v>273</v>
      </c>
      <c r="B277" s="35">
        <v>431690</v>
      </c>
      <c r="C277" s="35">
        <v>373404.1</v>
      </c>
      <c r="D277" s="4">
        <f t="shared" si="64"/>
        <v>0.86498204730246231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6395.5</v>
      </c>
      <c r="O277" s="35">
        <v>4678.7</v>
      </c>
      <c r="P277" s="4">
        <f t="shared" si="65"/>
        <v>0.73156125400672345</v>
      </c>
      <c r="Q277" s="11">
        <v>20</v>
      </c>
      <c r="R277" s="35">
        <v>77</v>
      </c>
      <c r="S277" s="35">
        <v>55.2</v>
      </c>
      <c r="T277" s="4">
        <f t="shared" si="66"/>
        <v>0.7168831168831169</v>
      </c>
      <c r="U277" s="11">
        <v>5</v>
      </c>
      <c r="V277" s="35">
        <v>12</v>
      </c>
      <c r="W277" s="35">
        <v>14.1</v>
      </c>
      <c r="X277" s="4">
        <f t="shared" si="67"/>
        <v>1.175</v>
      </c>
      <c r="Y277" s="11">
        <v>45</v>
      </c>
      <c r="Z277" s="11" t="s">
        <v>385</v>
      </c>
      <c r="AA277" s="11" t="s">
        <v>385</v>
      </c>
      <c r="AB277" s="11" t="s">
        <v>385</v>
      </c>
      <c r="AC277" s="11" t="s">
        <v>385</v>
      </c>
      <c r="AD277" s="11">
        <v>287</v>
      </c>
      <c r="AE277" s="11">
        <v>293</v>
      </c>
      <c r="AF277" s="4">
        <f t="shared" si="68"/>
        <v>1.0209059233449478</v>
      </c>
      <c r="AG277" s="11">
        <v>20</v>
      </c>
      <c r="AH277" s="5" t="s">
        <v>362</v>
      </c>
      <c r="AI277" s="5" t="s">
        <v>362</v>
      </c>
      <c r="AJ277" s="5" t="s">
        <v>362</v>
      </c>
      <c r="AK277" s="5" t="s">
        <v>362</v>
      </c>
      <c r="AL277" s="5" t="s">
        <v>362</v>
      </c>
      <c r="AM277" s="5" t="s">
        <v>362</v>
      </c>
      <c r="AN277" s="5" t="s">
        <v>362</v>
      </c>
      <c r="AO277" s="5" t="s">
        <v>362</v>
      </c>
      <c r="AP277" s="5" t="s">
        <v>362</v>
      </c>
      <c r="AQ277" s="5" t="s">
        <v>362</v>
      </c>
      <c r="AR277" s="5" t="s">
        <v>362</v>
      </c>
      <c r="AS277" s="5" t="s">
        <v>362</v>
      </c>
      <c r="AT277" s="44">
        <f t="shared" si="74"/>
        <v>1.0015857960447363</v>
      </c>
      <c r="AU277" s="45">
        <v>878</v>
      </c>
      <c r="AV277" s="35">
        <f t="shared" si="75"/>
        <v>718.36363636363626</v>
      </c>
      <c r="AW277" s="35">
        <f t="shared" si="69"/>
        <v>719.5</v>
      </c>
      <c r="AX277" s="35">
        <f t="shared" si="70"/>
        <v>1.1363636363637397</v>
      </c>
      <c r="AY277" s="35">
        <v>91.2</v>
      </c>
      <c r="AZ277" s="35">
        <v>81.2</v>
      </c>
      <c r="BA277" s="35">
        <v>30.5</v>
      </c>
      <c r="BB277" s="35">
        <v>35.299999999999997</v>
      </c>
      <c r="BC277" s="35">
        <v>84.4</v>
      </c>
      <c r="BD277" s="35"/>
      <c r="BE277" s="35">
        <v>80.8</v>
      </c>
      <c r="BF277" s="35">
        <v>71.699999999999989</v>
      </c>
      <c r="BG277" s="35">
        <v>84.4</v>
      </c>
      <c r="BH277" s="35">
        <v>77.900000000000006</v>
      </c>
      <c r="BI277" s="35">
        <f t="shared" si="71"/>
        <v>82.1</v>
      </c>
      <c r="BJ277" s="35"/>
      <c r="BK277" s="35">
        <f t="shared" si="76"/>
        <v>82.1</v>
      </c>
      <c r="BL277" s="35">
        <v>0</v>
      </c>
      <c r="BM277" s="35">
        <f t="shared" si="72"/>
        <v>82.1</v>
      </c>
      <c r="BN277" s="35"/>
      <c r="BO277" s="35">
        <f t="shared" si="73"/>
        <v>82.1</v>
      </c>
      <c r="BP277" s="1"/>
      <c r="BQ277" s="79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10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10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10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10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10"/>
      <c r="HL277" s="9"/>
      <c r="HM277" s="9"/>
    </row>
    <row r="278" spans="1:221" s="2" customFormat="1" ht="17.149999999999999" customHeight="1">
      <c r="A278" s="14" t="s">
        <v>274</v>
      </c>
      <c r="B278" s="35">
        <v>444495</v>
      </c>
      <c r="C278" s="35">
        <v>428349.2</v>
      </c>
      <c r="D278" s="4">
        <f t="shared" si="64"/>
        <v>0.96367608184569009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31388.5</v>
      </c>
      <c r="O278" s="35">
        <v>28347.9</v>
      </c>
      <c r="P278" s="4">
        <f t="shared" si="65"/>
        <v>0.90313012727591324</v>
      </c>
      <c r="Q278" s="11">
        <v>20</v>
      </c>
      <c r="R278" s="35">
        <v>0</v>
      </c>
      <c r="S278" s="35">
        <v>0</v>
      </c>
      <c r="T278" s="4">
        <f t="shared" si="66"/>
        <v>1</v>
      </c>
      <c r="U278" s="11">
        <v>10</v>
      </c>
      <c r="V278" s="35">
        <v>0.9</v>
      </c>
      <c r="W278" s="35">
        <v>0.6</v>
      </c>
      <c r="X278" s="4">
        <f t="shared" si="67"/>
        <v>0.66666666666666663</v>
      </c>
      <c r="Y278" s="11">
        <v>40</v>
      </c>
      <c r="Z278" s="11" t="s">
        <v>385</v>
      </c>
      <c r="AA278" s="11" t="s">
        <v>385</v>
      </c>
      <c r="AB278" s="11" t="s">
        <v>385</v>
      </c>
      <c r="AC278" s="11" t="s">
        <v>385</v>
      </c>
      <c r="AD278" s="11">
        <v>31</v>
      </c>
      <c r="AE278" s="11">
        <v>25</v>
      </c>
      <c r="AF278" s="4">
        <f t="shared" si="68"/>
        <v>0.80645161290322576</v>
      </c>
      <c r="AG278" s="11">
        <v>20</v>
      </c>
      <c r="AH278" s="5" t="s">
        <v>362</v>
      </c>
      <c r="AI278" s="5" t="s">
        <v>362</v>
      </c>
      <c r="AJ278" s="5" t="s">
        <v>362</v>
      </c>
      <c r="AK278" s="5" t="s">
        <v>362</v>
      </c>
      <c r="AL278" s="5" t="s">
        <v>362</v>
      </c>
      <c r="AM278" s="5" t="s">
        <v>362</v>
      </c>
      <c r="AN278" s="5" t="s">
        <v>362</v>
      </c>
      <c r="AO278" s="5" t="s">
        <v>362</v>
      </c>
      <c r="AP278" s="5" t="s">
        <v>362</v>
      </c>
      <c r="AQ278" s="5" t="s">
        <v>362</v>
      </c>
      <c r="AR278" s="5" t="s">
        <v>362</v>
      </c>
      <c r="AS278" s="5" t="s">
        <v>362</v>
      </c>
      <c r="AT278" s="44">
        <f t="shared" si="74"/>
        <v>0.80495062288706354</v>
      </c>
      <c r="AU278" s="45">
        <v>0</v>
      </c>
      <c r="AV278" s="35">
        <f t="shared" si="75"/>
        <v>0</v>
      </c>
      <c r="AW278" s="35">
        <f t="shared" si="69"/>
        <v>0</v>
      </c>
      <c r="AX278" s="35">
        <f t="shared" si="70"/>
        <v>0</v>
      </c>
      <c r="AY278" s="35">
        <v>0</v>
      </c>
      <c r="AZ278" s="35">
        <v>0</v>
      </c>
      <c r="BA278" s="35">
        <v>0</v>
      </c>
      <c r="BB278" s="35">
        <v>0</v>
      </c>
      <c r="BC278" s="35">
        <v>0</v>
      </c>
      <c r="BD278" s="35"/>
      <c r="BE278" s="35">
        <v>0</v>
      </c>
      <c r="BF278" s="35">
        <v>0</v>
      </c>
      <c r="BG278" s="35">
        <v>0</v>
      </c>
      <c r="BH278" s="35"/>
      <c r="BI278" s="35">
        <f t="shared" si="71"/>
        <v>0</v>
      </c>
      <c r="BJ278" s="35"/>
      <c r="BK278" s="35">
        <f t="shared" si="76"/>
        <v>0</v>
      </c>
      <c r="BL278" s="35">
        <v>0</v>
      </c>
      <c r="BM278" s="35">
        <f t="shared" si="72"/>
        <v>0</v>
      </c>
      <c r="BN278" s="35"/>
      <c r="BO278" s="35">
        <f t="shared" si="73"/>
        <v>0</v>
      </c>
      <c r="BP278" s="1"/>
      <c r="BQ278" s="79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10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10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10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10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10"/>
      <c r="HL278" s="9"/>
      <c r="HM278" s="9"/>
    </row>
    <row r="279" spans="1:221" s="2" customFormat="1" ht="17.149999999999999" customHeight="1">
      <c r="A279" s="14" t="s">
        <v>167</v>
      </c>
      <c r="B279" s="35">
        <v>0</v>
      </c>
      <c r="C279" s="35">
        <v>0</v>
      </c>
      <c r="D279" s="4">
        <f t="shared" si="64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2698.7</v>
      </c>
      <c r="O279" s="35">
        <v>1705.5</v>
      </c>
      <c r="P279" s="4">
        <f t="shared" si="65"/>
        <v>0.63197094897543271</v>
      </c>
      <c r="Q279" s="11">
        <v>20</v>
      </c>
      <c r="R279" s="35">
        <v>771</v>
      </c>
      <c r="S279" s="35">
        <v>783.2</v>
      </c>
      <c r="T279" s="4">
        <f t="shared" si="66"/>
        <v>1.0158236057068744</v>
      </c>
      <c r="U279" s="11">
        <v>25</v>
      </c>
      <c r="V279" s="35">
        <v>23.5</v>
      </c>
      <c r="W279" s="35">
        <v>23.8</v>
      </c>
      <c r="X279" s="4">
        <f t="shared" si="67"/>
        <v>1.0127659574468086</v>
      </c>
      <c r="Y279" s="11">
        <v>25</v>
      </c>
      <c r="Z279" s="11" t="s">
        <v>385</v>
      </c>
      <c r="AA279" s="11" t="s">
        <v>385</v>
      </c>
      <c r="AB279" s="11" t="s">
        <v>385</v>
      </c>
      <c r="AC279" s="11" t="s">
        <v>385</v>
      </c>
      <c r="AD279" s="11">
        <v>510</v>
      </c>
      <c r="AE279" s="11">
        <v>538</v>
      </c>
      <c r="AF279" s="4">
        <f t="shared" si="68"/>
        <v>1.0549019607843138</v>
      </c>
      <c r="AG279" s="11">
        <v>20</v>
      </c>
      <c r="AH279" s="5" t="s">
        <v>362</v>
      </c>
      <c r="AI279" s="5" t="s">
        <v>362</v>
      </c>
      <c r="AJ279" s="5" t="s">
        <v>362</v>
      </c>
      <c r="AK279" s="5" t="s">
        <v>362</v>
      </c>
      <c r="AL279" s="5" t="s">
        <v>362</v>
      </c>
      <c r="AM279" s="5" t="s">
        <v>362</v>
      </c>
      <c r="AN279" s="5" t="s">
        <v>362</v>
      </c>
      <c r="AO279" s="5" t="s">
        <v>362</v>
      </c>
      <c r="AP279" s="5" t="s">
        <v>362</v>
      </c>
      <c r="AQ279" s="5" t="s">
        <v>362</v>
      </c>
      <c r="AR279" s="5" t="s">
        <v>362</v>
      </c>
      <c r="AS279" s="5" t="s">
        <v>362</v>
      </c>
      <c r="AT279" s="44">
        <f t="shared" si="74"/>
        <v>0.93835774748930001</v>
      </c>
      <c r="AU279" s="45">
        <v>857</v>
      </c>
      <c r="AV279" s="35">
        <f t="shared" si="75"/>
        <v>701.18181818181813</v>
      </c>
      <c r="AW279" s="35">
        <f t="shared" si="69"/>
        <v>658</v>
      </c>
      <c r="AX279" s="35">
        <f t="shared" si="70"/>
        <v>-43.18181818181813</v>
      </c>
      <c r="AY279" s="35">
        <v>85.7</v>
      </c>
      <c r="AZ279" s="35">
        <v>62.6</v>
      </c>
      <c r="BA279" s="35">
        <v>96.8</v>
      </c>
      <c r="BB279" s="35">
        <v>84.4</v>
      </c>
      <c r="BC279" s="35">
        <v>74</v>
      </c>
      <c r="BD279" s="35"/>
      <c r="BE279" s="35">
        <v>61.8</v>
      </c>
      <c r="BF279" s="35">
        <v>60.4</v>
      </c>
      <c r="BG279" s="35">
        <v>62.6</v>
      </c>
      <c r="BH279" s="35">
        <v>3.5</v>
      </c>
      <c r="BI279" s="35">
        <f t="shared" si="71"/>
        <v>66.2</v>
      </c>
      <c r="BJ279" s="35"/>
      <c r="BK279" s="35">
        <f t="shared" si="76"/>
        <v>66.2</v>
      </c>
      <c r="BL279" s="35">
        <v>0</v>
      </c>
      <c r="BM279" s="35">
        <f t="shared" si="72"/>
        <v>66.2</v>
      </c>
      <c r="BN279" s="35"/>
      <c r="BO279" s="35">
        <f t="shared" si="73"/>
        <v>66.2</v>
      </c>
      <c r="BP279" s="1"/>
      <c r="BQ279" s="79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10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10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10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10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10"/>
      <c r="HL279" s="9"/>
      <c r="HM279" s="9"/>
    </row>
    <row r="280" spans="1:221" s="2" customFormat="1" ht="17.149999999999999" customHeight="1">
      <c r="A280" s="18" t="s">
        <v>275</v>
      </c>
      <c r="B280" s="62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35"/>
      <c r="BP280" s="1"/>
      <c r="BQ280" s="79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10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10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10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10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10"/>
      <c r="HL280" s="9"/>
      <c r="HM280" s="9"/>
    </row>
    <row r="281" spans="1:221" s="2" customFormat="1" ht="17.149999999999999" customHeight="1">
      <c r="A281" s="46" t="s">
        <v>71</v>
      </c>
      <c r="B281" s="35">
        <v>427208</v>
      </c>
      <c r="C281" s="35">
        <v>537500</v>
      </c>
      <c r="D281" s="4">
        <f t="shared" si="64"/>
        <v>1.2058169322671859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4629</v>
      </c>
      <c r="O281" s="35">
        <v>2014.4</v>
      </c>
      <c r="P281" s="4">
        <f t="shared" si="65"/>
        <v>0.43516958306329662</v>
      </c>
      <c r="Q281" s="11">
        <v>20</v>
      </c>
      <c r="R281" s="35">
        <v>0</v>
      </c>
      <c r="S281" s="35">
        <v>0</v>
      </c>
      <c r="T281" s="4">
        <f t="shared" si="66"/>
        <v>1</v>
      </c>
      <c r="U281" s="11">
        <v>5</v>
      </c>
      <c r="V281" s="35">
        <v>9400</v>
      </c>
      <c r="W281" s="35">
        <v>7184.3</v>
      </c>
      <c r="X281" s="4">
        <f t="shared" si="67"/>
        <v>0.76428723404255317</v>
      </c>
      <c r="Y281" s="11">
        <v>45</v>
      </c>
      <c r="Z281" s="11" t="s">
        <v>385</v>
      </c>
      <c r="AA281" s="11" t="s">
        <v>385</v>
      </c>
      <c r="AB281" s="11" t="s">
        <v>385</v>
      </c>
      <c r="AC281" s="11" t="s">
        <v>385</v>
      </c>
      <c r="AD281" s="11">
        <v>26</v>
      </c>
      <c r="AE281" s="11">
        <v>26</v>
      </c>
      <c r="AF281" s="4">
        <f t="shared" si="68"/>
        <v>1</v>
      </c>
      <c r="AG281" s="11">
        <v>20</v>
      </c>
      <c r="AH281" s="5" t="s">
        <v>362</v>
      </c>
      <c r="AI281" s="5" t="s">
        <v>362</v>
      </c>
      <c r="AJ281" s="5" t="s">
        <v>362</v>
      </c>
      <c r="AK281" s="5" t="s">
        <v>362</v>
      </c>
      <c r="AL281" s="5" t="s">
        <v>362</v>
      </c>
      <c r="AM281" s="5" t="s">
        <v>362</v>
      </c>
      <c r="AN281" s="5" t="s">
        <v>362</v>
      </c>
      <c r="AO281" s="5" t="s">
        <v>362</v>
      </c>
      <c r="AP281" s="5" t="s">
        <v>362</v>
      </c>
      <c r="AQ281" s="5" t="s">
        <v>362</v>
      </c>
      <c r="AR281" s="5" t="s">
        <v>362</v>
      </c>
      <c r="AS281" s="5" t="s">
        <v>362</v>
      </c>
      <c r="AT281" s="44">
        <f t="shared" si="74"/>
        <v>0.80154486515852685</v>
      </c>
      <c r="AU281" s="45">
        <v>579</v>
      </c>
      <c r="AV281" s="35">
        <f t="shared" si="75"/>
        <v>473.72727272727269</v>
      </c>
      <c r="AW281" s="35">
        <f t="shared" si="69"/>
        <v>379.7</v>
      </c>
      <c r="AX281" s="35">
        <f t="shared" si="70"/>
        <v>-94.027272727272702</v>
      </c>
      <c r="AY281" s="35">
        <v>53.4</v>
      </c>
      <c r="AZ281" s="35">
        <v>56.7</v>
      </c>
      <c r="BA281" s="35">
        <v>23.3</v>
      </c>
      <c r="BB281" s="35">
        <v>40.4</v>
      </c>
      <c r="BC281" s="35">
        <v>25.5</v>
      </c>
      <c r="BD281" s="35"/>
      <c r="BE281" s="35">
        <v>46.3</v>
      </c>
      <c r="BF281" s="35">
        <v>24.6</v>
      </c>
      <c r="BG281" s="35">
        <v>48.7</v>
      </c>
      <c r="BH281" s="35">
        <v>2.2999999999999998</v>
      </c>
      <c r="BI281" s="35">
        <f t="shared" si="71"/>
        <v>58.5</v>
      </c>
      <c r="BJ281" s="35"/>
      <c r="BK281" s="35">
        <f t="shared" si="76"/>
        <v>58.5</v>
      </c>
      <c r="BL281" s="35">
        <v>0</v>
      </c>
      <c r="BM281" s="35">
        <f t="shared" si="72"/>
        <v>58.5</v>
      </c>
      <c r="BN281" s="35"/>
      <c r="BO281" s="35">
        <f t="shared" si="73"/>
        <v>58.5</v>
      </c>
      <c r="BP281" s="1"/>
      <c r="BQ281" s="79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10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10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10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10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10"/>
      <c r="HL281" s="9"/>
      <c r="HM281" s="9"/>
    </row>
    <row r="282" spans="1:221" s="2" customFormat="1" ht="17.149999999999999" customHeight="1">
      <c r="A282" s="46" t="s">
        <v>276</v>
      </c>
      <c r="B282" s="35">
        <v>2169</v>
      </c>
      <c r="C282" s="35">
        <v>2285.1999999999998</v>
      </c>
      <c r="D282" s="4">
        <f t="shared" si="64"/>
        <v>1.0535730751498384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497.8</v>
      </c>
      <c r="O282" s="35">
        <v>342</v>
      </c>
      <c r="P282" s="4">
        <f t="shared" si="65"/>
        <v>0.68702290076335881</v>
      </c>
      <c r="Q282" s="11">
        <v>20</v>
      </c>
      <c r="R282" s="35">
        <v>0</v>
      </c>
      <c r="S282" s="35">
        <v>0</v>
      </c>
      <c r="T282" s="4">
        <f t="shared" si="66"/>
        <v>1</v>
      </c>
      <c r="U282" s="11">
        <v>20</v>
      </c>
      <c r="V282" s="35">
        <v>0</v>
      </c>
      <c r="W282" s="35">
        <v>0</v>
      </c>
      <c r="X282" s="4">
        <f t="shared" si="67"/>
        <v>1</v>
      </c>
      <c r="Y282" s="11">
        <v>30</v>
      </c>
      <c r="Z282" s="11" t="s">
        <v>385</v>
      </c>
      <c r="AA282" s="11" t="s">
        <v>385</v>
      </c>
      <c r="AB282" s="11" t="s">
        <v>385</v>
      </c>
      <c r="AC282" s="11" t="s">
        <v>385</v>
      </c>
      <c r="AD282" s="11">
        <v>50</v>
      </c>
      <c r="AE282" s="11">
        <v>59</v>
      </c>
      <c r="AF282" s="4">
        <f t="shared" si="68"/>
        <v>1.18</v>
      </c>
      <c r="AG282" s="11">
        <v>20</v>
      </c>
      <c r="AH282" s="5" t="s">
        <v>362</v>
      </c>
      <c r="AI282" s="5" t="s">
        <v>362</v>
      </c>
      <c r="AJ282" s="5" t="s">
        <v>362</v>
      </c>
      <c r="AK282" s="5" t="s">
        <v>362</v>
      </c>
      <c r="AL282" s="5" t="s">
        <v>362</v>
      </c>
      <c r="AM282" s="5" t="s">
        <v>362</v>
      </c>
      <c r="AN282" s="5" t="s">
        <v>362</v>
      </c>
      <c r="AO282" s="5" t="s">
        <v>362</v>
      </c>
      <c r="AP282" s="5" t="s">
        <v>362</v>
      </c>
      <c r="AQ282" s="5" t="s">
        <v>362</v>
      </c>
      <c r="AR282" s="5" t="s">
        <v>362</v>
      </c>
      <c r="AS282" s="5" t="s">
        <v>362</v>
      </c>
      <c r="AT282" s="44">
        <f t="shared" si="74"/>
        <v>0.97876188766765548</v>
      </c>
      <c r="AU282" s="45">
        <v>561</v>
      </c>
      <c r="AV282" s="35">
        <f t="shared" si="75"/>
        <v>459</v>
      </c>
      <c r="AW282" s="35">
        <f t="shared" si="69"/>
        <v>449.3</v>
      </c>
      <c r="AX282" s="35">
        <f t="shared" si="70"/>
        <v>-9.6999999999999886</v>
      </c>
      <c r="AY282" s="35">
        <v>45.9</v>
      </c>
      <c r="AZ282" s="35">
        <v>54.8</v>
      </c>
      <c r="BA282" s="35">
        <v>63.7</v>
      </c>
      <c r="BB282" s="35">
        <v>55</v>
      </c>
      <c r="BC282" s="35">
        <v>52.7</v>
      </c>
      <c r="BD282" s="35"/>
      <c r="BE282" s="35">
        <v>66.099999999999994</v>
      </c>
      <c r="BF282" s="35">
        <v>56.199999999999996</v>
      </c>
      <c r="BG282" s="35">
        <v>43.4</v>
      </c>
      <c r="BH282" s="35"/>
      <c r="BI282" s="35">
        <f t="shared" si="71"/>
        <v>11.5</v>
      </c>
      <c r="BJ282" s="35"/>
      <c r="BK282" s="35">
        <f t="shared" si="76"/>
        <v>11.5</v>
      </c>
      <c r="BL282" s="35">
        <v>0</v>
      </c>
      <c r="BM282" s="35">
        <f t="shared" si="72"/>
        <v>11.5</v>
      </c>
      <c r="BN282" s="35"/>
      <c r="BO282" s="35">
        <f t="shared" si="73"/>
        <v>11.5</v>
      </c>
      <c r="BP282" s="1"/>
      <c r="BQ282" s="79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10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10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10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10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10"/>
      <c r="HL282" s="9"/>
      <c r="HM282" s="9"/>
    </row>
    <row r="283" spans="1:221" s="2" customFormat="1" ht="17.149999999999999" customHeight="1">
      <c r="A283" s="46" t="s">
        <v>277</v>
      </c>
      <c r="B283" s="35">
        <v>0</v>
      </c>
      <c r="C283" s="35">
        <v>0</v>
      </c>
      <c r="D283" s="4">
        <f t="shared" si="64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3690.7</v>
      </c>
      <c r="O283" s="35">
        <v>4368.3</v>
      </c>
      <c r="P283" s="4">
        <f t="shared" si="65"/>
        <v>1.1835966076895983</v>
      </c>
      <c r="Q283" s="11">
        <v>20</v>
      </c>
      <c r="R283" s="35">
        <v>0</v>
      </c>
      <c r="S283" s="35">
        <v>0</v>
      </c>
      <c r="T283" s="4">
        <f t="shared" si="66"/>
        <v>1</v>
      </c>
      <c r="U283" s="11">
        <v>25</v>
      </c>
      <c r="V283" s="35">
        <v>0</v>
      </c>
      <c r="W283" s="35">
        <v>0</v>
      </c>
      <c r="X283" s="4">
        <f t="shared" si="67"/>
        <v>1</v>
      </c>
      <c r="Y283" s="11">
        <v>25</v>
      </c>
      <c r="Z283" s="11" t="s">
        <v>385</v>
      </c>
      <c r="AA283" s="11" t="s">
        <v>385</v>
      </c>
      <c r="AB283" s="11" t="s">
        <v>385</v>
      </c>
      <c r="AC283" s="11" t="s">
        <v>385</v>
      </c>
      <c r="AD283" s="11">
        <v>115</v>
      </c>
      <c r="AE283" s="11">
        <v>115</v>
      </c>
      <c r="AF283" s="4">
        <f t="shared" si="68"/>
        <v>1</v>
      </c>
      <c r="AG283" s="11">
        <v>20</v>
      </c>
      <c r="AH283" s="5" t="s">
        <v>362</v>
      </c>
      <c r="AI283" s="5" t="s">
        <v>362</v>
      </c>
      <c r="AJ283" s="5" t="s">
        <v>362</v>
      </c>
      <c r="AK283" s="5" t="s">
        <v>362</v>
      </c>
      <c r="AL283" s="5" t="s">
        <v>362</v>
      </c>
      <c r="AM283" s="5" t="s">
        <v>362</v>
      </c>
      <c r="AN283" s="5" t="s">
        <v>362</v>
      </c>
      <c r="AO283" s="5" t="s">
        <v>362</v>
      </c>
      <c r="AP283" s="5" t="s">
        <v>362</v>
      </c>
      <c r="AQ283" s="5" t="s">
        <v>362</v>
      </c>
      <c r="AR283" s="5" t="s">
        <v>362</v>
      </c>
      <c r="AS283" s="5" t="s">
        <v>362</v>
      </c>
      <c r="AT283" s="44">
        <f t="shared" si="74"/>
        <v>1.040799246153244</v>
      </c>
      <c r="AU283" s="45">
        <v>477</v>
      </c>
      <c r="AV283" s="35">
        <f t="shared" si="75"/>
        <v>390.27272727272731</v>
      </c>
      <c r="AW283" s="35">
        <f t="shared" si="69"/>
        <v>406.2</v>
      </c>
      <c r="AX283" s="35">
        <f t="shared" si="70"/>
        <v>15.92727272727268</v>
      </c>
      <c r="AY283" s="35">
        <v>47.1</v>
      </c>
      <c r="AZ283" s="35">
        <v>31.9</v>
      </c>
      <c r="BA283" s="35">
        <v>41.1</v>
      </c>
      <c r="BB283" s="35">
        <v>38.299999999999997</v>
      </c>
      <c r="BC283" s="35">
        <v>47.1</v>
      </c>
      <c r="BD283" s="35"/>
      <c r="BE283" s="35">
        <v>68</v>
      </c>
      <c r="BF283" s="35">
        <v>42.800000000000004</v>
      </c>
      <c r="BG283" s="35">
        <v>31.9</v>
      </c>
      <c r="BH283" s="35"/>
      <c r="BI283" s="35">
        <f t="shared" si="71"/>
        <v>58</v>
      </c>
      <c r="BJ283" s="35"/>
      <c r="BK283" s="35">
        <f t="shared" si="76"/>
        <v>58</v>
      </c>
      <c r="BL283" s="35">
        <v>0</v>
      </c>
      <c r="BM283" s="35">
        <f t="shared" si="72"/>
        <v>58</v>
      </c>
      <c r="BN283" s="35"/>
      <c r="BO283" s="35">
        <f t="shared" si="73"/>
        <v>58</v>
      </c>
      <c r="BP283" s="1"/>
      <c r="BQ283" s="79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10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10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10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10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10"/>
      <c r="HL283" s="9"/>
      <c r="HM283" s="9"/>
    </row>
    <row r="284" spans="1:221" s="2" customFormat="1" ht="17.149999999999999" customHeight="1">
      <c r="A284" s="46" t="s">
        <v>53</v>
      </c>
      <c r="B284" s="35">
        <v>8320589</v>
      </c>
      <c r="C284" s="35">
        <v>5877652.9000000004</v>
      </c>
      <c r="D284" s="4">
        <f t="shared" si="64"/>
        <v>0.70639865759503329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32244.2</v>
      </c>
      <c r="O284" s="35">
        <v>19904.400000000001</v>
      </c>
      <c r="P284" s="4">
        <f t="shared" si="65"/>
        <v>0.61730171627765618</v>
      </c>
      <c r="Q284" s="11">
        <v>20</v>
      </c>
      <c r="R284" s="35">
        <v>2550</v>
      </c>
      <c r="S284" s="35">
        <v>2758.6</v>
      </c>
      <c r="T284" s="4">
        <f t="shared" si="66"/>
        <v>1.0818039215686275</v>
      </c>
      <c r="U284" s="11">
        <v>35</v>
      </c>
      <c r="V284" s="35">
        <v>0</v>
      </c>
      <c r="W284" s="35">
        <v>0</v>
      </c>
      <c r="X284" s="4">
        <f t="shared" si="67"/>
        <v>1</v>
      </c>
      <c r="Y284" s="11">
        <v>15</v>
      </c>
      <c r="Z284" s="11" t="s">
        <v>385</v>
      </c>
      <c r="AA284" s="11" t="s">
        <v>385</v>
      </c>
      <c r="AB284" s="11" t="s">
        <v>385</v>
      </c>
      <c r="AC284" s="11" t="s">
        <v>385</v>
      </c>
      <c r="AD284" s="11">
        <v>779</v>
      </c>
      <c r="AE284" s="11">
        <v>840</v>
      </c>
      <c r="AF284" s="4">
        <f t="shared" si="68"/>
        <v>1.0783055198973042</v>
      </c>
      <c r="AG284" s="11">
        <v>20</v>
      </c>
      <c r="AH284" s="5" t="s">
        <v>362</v>
      </c>
      <c r="AI284" s="5" t="s">
        <v>362</v>
      </c>
      <c r="AJ284" s="5" t="s">
        <v>362</v>
      </c>
      <c r="AK284" s="5" t="s">
        <v>362</v>
      </c>
      <c r="AL284" s="5" t="s">
        <v>362</v>
      </c>
      <c r="AM284" s="5" t="s">
        <v>362</v>
      </c>
      <c r="AN284" s="5" t="s">
        <v>362</v>
      </c>
      <c r="AO284" s="5" t="s">
        <v>362</v>
      </c>
      <c r="AP284" s="5" t="s">
        <v>362</v>
      </c>
      <c r="AQ284" s="5" t="s">
        <v>362</v>
      </c>
      <c r="AR284" s="5" t="s">
        <v>362</v>
      </c>
      <c r="AS284" s="5" t="s">
        <v>362</v>
      </c>
      <c r="AT284" s="44">
        <f t="shared" si="74"/>
        <v>0.93839268554351518</v>
      </c>
      <c r="AU284" s="45">
        <v>62</v>
      </c>
      <c r="AV284" s="35">
        <f t="shared" si="75"/>
        <v>50.727272727272734</v>
      </c>
      <c r="AW284" s="35">
        <f t="shared" si="69"/>
        <v>47.6</v>
      </c>
      <c r="AX284" s="35">
        <f t="shared" si="70"/>
        <v>-3.1272727272727323</v>
      </c>
      <c r="AY284" s="35">
        <v>5.0999999999999996</v>
      </c>
      <c r="AZ284" s="35">
        <v>4.5</v>
      </c>
      <c r="BA284" s="35">
        <v>5.6</v>
      </c>
      <c r="BB284" s="35">
        <v>5.6999999999999993</v>
      </c>
      <c r="BC284" s="35">
        <v>5.2</v>
      </c>
      <c r="BD284" s="35"/>
      <c r="BE284" s="35">
        <v>5.3</v>
      </c>
      <c r="BF284" s="35">
        <v>4.8</v>
      </c>
      <c r="BG284" s="35">
        <v>5.0999999999999996</v>
      </c>
      <c r="BH284" s="35"/>
      <c r="BI284" s="35">
        <f t="shared" si="71"/>
        <v>6.3</v>
      </c>
      <c r="BJ284" s="35"/>
      <c r="BK284" s="35">
        <f t="shared" si="76"/>
        <v>6.3</v>
      </c>
      <c r="BL284" s="35">
        <v>0</v>
      </c>
      <c r="BM284" s="35">
        <f t="shared" si="72"/>
        <v>6.3</v>
      </c>
      <c r="BN284" s="35"/>
      <c r="BO284" s="35">
        <f t="shared" si="73"/>
        <v>6.3</v>
      </c>
      <c r="BP284" s="1"/>
      <c r="BQ284" s="79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10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10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10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10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10"/>
      <c r="HL284" s="9"/>
      <c r="HM284" s="9"/>
    </row>
    <row r="285" spans="1:221" s="2" customFormat="1" ht="17.149999999999999" customHeight="1">
      <c r="A285" s="46" t="s">
        <v>278</v>
      </c>
      <c r="B285" s="35">
        <v>2511</v>
      </c>
      <c r="C285" s="35">
        <v>2503</v>
      </c>
      <c r="D285" s="4">
        <f t="shared" si="64"/>
        <v>0.99681401831939465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3347.3</v>
      </c>
      <c r="O285" s="35">
        <v>949.6</v>
      </c>
      <c r="P285" s="4">
        <f t="shared" si="65"/>
        <v>0.28369133331341678</v>
      </c>
      <c r="Q285" s="11">
        <v>20</v>
      </c>
      <c r="R285" s="35">
        <v>33</v>
      </c>
      <c r="S285" s="35">
        <v>28.5</v>
      </c>
      <c r="T285" s="4">
        <f t="shared" si="66"/>
        <v>0.86363636363636365</v>
      </c>
      <c r="U285" s="11">
        <v>35</v>
      </c>
      <c r="V285" s="35">
        <v>0</v>
      </c>
      <c r="W285" s="35">
        <v>0</v>
      </c>
      <c r="X285" s="4">
        <f t="shared" si="67"/>
        <v>1</v>
      </c>
      <c r="Y285" s="11">
        <v>15</v>
      </c>
      <c r="Z285" s="11" t="s">
        <v>385</v>
      </c>
      <c r="AA285" s="11" t="s">
        <v>385</v>
      </c>
      <c r="AB285" s="11" t="s">
        <v>385</v>
      </c>
      <c r="AC285" s="11" t="s">
        <v>385</v>
      </c>
      <c r="AD285" s="11">
        <v>185</v>
      </c>
      <c r="AE285" s="11">
        <v>190</v>
      </c>
      <c r="AF285" s="4">
        <f t="shared" si="68"/>
        <v>1.027027027027027</v>
      </c>
      <c r="AG285" s="11">
        <v>20</v>
      </c>
      <c r="AH285" s="5" t="s">
        <v>362</v>
      </c>
      <c r="AI285" s="5" t="s">
        <v>362</v>
      </c>
      <c r="AJ285" s="5" t="s">
        <v>362</v>
      </c>
      <c r="AK285" s="5" t="s">
        <v>362</v>
      </c>
      <c r="AL285" s="5" t="s">
        <v>362</v>
      </c>
      <c r="AM285" s="5" t="s">
        <v>362</v>
      </c>
      <c r="AN285" s="5" t="s">
        <v>362</v>
      </c>
      <c r="AO285" s="5" t="s">
        <v>362</v>
      </c>
      <c r="AP285" s="5" t="s">
        <v>362</v>
      </c>
      <c r="AQ285" s="5" t="s">
        <v>362</v>
      </c>
      <c r="AR285" s="5" t="s">
        <v>362</v>
      </c>
      <c r="AS285" s="5" t="s">
        <v>362</v>
      </c>
      <c r="AT285" s="44">
        <f t="shared" si="74"/>
        <v>0.81409780117275543</v>
      </c>
      <c r="AU285" s="45">
        <v>581</v>
      </c>
      <c r="AV285" s="35">
        <f t="shared" si="75"/>
        <v>475.36363636363637</v>
      </c>
      <c r="AW285" s="35">
        <f t="shared" si="69"/>
        <v>387</v>
      </c>
      <c r="AX285" s="35">
        <f t="shared" si="70"/>
        <v>-88.363636363636374</v>
      </c>
      <c r="AY285" s="35">
        <v>24</v>
      </c>
      <c r="AZ285" s="35">
        <v>27.7</v>
      </c>
      <c r="BA285" s="35">
        <v>23.8</v>
      </c>
      <c r="BB285" s="35">
        <v>34.799999999999997</v>
      </c>
      <c r="BC285" s="35">
        <v>38.799999999999997</v>
      </c>
      <c r="BD285" s="35"/>
      <c r="BE285" s="35">
        <v>81.8</v>
      </c>
      <c r="BF285" s="35">
        <v>74.3</v>
      </c>
      <c r="BG285" s="35">
        <v>45.3</v>
      </c>
      <c r="BH285" s="35"/>
      <c r="BI285" s="35">
        <f t="shared" si="71"/>
        <v>36.5</v>
      </c>
      <c r="BJ285" s="35"/>
      <c r="BK285" s="35">
        <f t="shared" si="76"/>
        <v>36.5</v>
      </c>
      <c r="BL285" s="35">
        <v>0</v>
      </c>
      <c r="BM285" s="35">
        <f t="shared" si="72"/>
        <v>36.5</v>
      </c>
      <c r="BN285" s="35"/>
      <c r="BO285" s="35">
        <f t="shared" si="73"/>
        <v>36.5</v>
      </c>
      <c r="BP285" s="1"/>
      <c r="BQ285" s="79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10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10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10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10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10"/>
      <c r="HL285" s="9"/>
      <c r="HM285" s="9"/>
    </row>
    <row r="286" spans="1:221" s="2" customFormat="1" ht="17.149999999999999" customHeight="1">
      <c r="A286" s="46" t="s">
        <v>279</v>
      </c>
      <c r="B286" s="35">
        <v>0</v>
      </c>
      <c r="C286" s="35">
        <v>25900.7</v>
      </c>
      <c r="D286" s="4">
        <f t="shared" si="64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4561.3</v>
      </c>
      <c r="O286" s="35">
        <v>1207.7</v>
      </c>
      <c r="P286" s="4">
        <f t="shared" si="65"/>
        <v>0.26477100826518757</v>
      </c>
      <c r="Q286" s="11">
        <v>20</v>
      </c>
      <c r="R286" s="35">
        <v>1005</v>
      </c>
      <c r="S286" s="35">
        <v>827.9</v>
      </c>
      <c r="T286" s="4">
        <f t="shared" si="66"/>
        <v>0.82378109452736314</v>
      </c>
      <c r="U286" s="11">
        <v>30</v>
      </c>
      <c r="V286" s="35">
        <v>0</v>
      </c>
      <c r="W286" s="35">
        <v>0</v>
      </c>
      <c r="X286" s="4">
        <f t="shared" si="67"/>
        <v>1</v>
      </c>
      <c r="Y286" s="11">
        <v>20</v>
      </c>
      <c r="Z286" s="11" t="s">
        <v>385</v>
      </c>
      <c r="AA286" s="11" t="s">
        <v>385</v>
      </c>
      <c r="AB286" s="11" t="s">
        <v>385</v>
      </c>
      <c r="AC286" s="11" t="s">
        <v>385</v>
      </c>
      <c r="AD286" s="11">
        <v>426</v>
      </c>
      <c r="AE286" s="11">
        <v>431</v>
      </c>
      <c r="AF286" s="4">
        <f t="shared" si="68"/>
        <v>1.011737089201878</v>
      </c>
      <c r="AG286" s="11">
        <v>20</v>
      </c>
      <c r="AH286" s="5" t="s">
        <v>362</v>
      </c>
      <c r="AI286" s="5" t="s">
        <v>362</v>
      </c>
      <c r="AJ286" s="5" t="s">
        <v>362</v>
      </c>
      <c r="AK286" s="5" t="s">
        <v>362</v>
      </c>
      <c r="AL286" s="5" t="s">
        <v>362</v>
      </c>
      <c r="AM286" s="5" t="s">
        <v>362</v>
      </c>
      <c r="AN286" s="5" t="s">
        <v>362</v>
      </c>
      <c r="AO286" s="5" t="s">
        <v>362</v>
      </c>
      <c r="AP286" s="5" t="s">
        <v>362</v>
      </c>
      <c r="AQ286" s="5" t="s">
        <v>362</v>
      </c>
      <c r="AR286" s="5" t="s">
        <v>362</v>
      </c>
      <c r="AS286" s="5" t="s">
        <v>362</v>
      </c>
      <c r="AT286" s="44">
        <f t="shared" si="74"/>
        <v>0.7804843865018023</v>
      </c>
      <c r="AU286" s="45">
        <v>926</v>
      </c>
      <c r="AV286" s="35">
        <f t="shared" si="75"/>
        <v>757.63636363636374</v>
      </c>
      <c r="AW286" s="35">
        <f t="shared" si="69"/>
        <v>591.29999999999995</v>
      </c>
      <c r="AX286" s="35">
        <f t="shared" si="70"/>
        <v>-166.33636363636379</v>
      </c>
      <c r="AY286" s="35">
        <v>64.099999999999994</v>
      </c>
      <c r="AZ286" s="35">
        <v>57.6</v>
      </c>
      <c r="BA286" s="35">
        <v>38.799999999999997</v>
      </c>
      <c r="BB286" s="35">
        <v>18.800000000000004</v>
      </c>
      <c r="BC286" s="35">
        <v>64.7</v>
      </c>
      <c r="BD286" s="35"/>
      <c r="BE286" s="35">
        <v>39.299999999999997</v>
      </c>
      <c r="BF286" s="35">
        <v>119.39999999999999</v>
      </c>
      <c r="BG286" s="35">
        <v>71.099999999999994</v>
      </c>
      <c r="BH286" s="35">
        <v>89.5</v>
      </c>
      <c r="BI286" s="35">
        <f t="shared" si="71"/>
        <v>28</v>
      </c>
      <c r="BJ286" s="35"/>
      <c r="BK286" s="35">
        <f t="shared" si="76"/>
        <v>28</v>
      </c>
      <c r="BL286" s="35">
        <v>0</v>
      </c>
      <c r="BM286" s="35">
        <f t="shared" si="72"/>
        <v>28</v>
      </c>
      <c r="BN286" s="35"/>
      <c r="BO286" s="35">
        <f t="shared" si="73"/>
        <v>28</v>
      </c>
      <c r="BP286" s="1"/>
      <c r="BQ286" s="79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10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10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10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10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10"/>
      <c r="HL286" s="9"/>
      <c r="HM286" s="9"/>
    </row>
    <row r="287" spans="1:221" s="2" customFormat="1" ht="17.149999999999999" customHeight="1">
      <c r="A287" s="46" t="s">
        <v>280</v>
      </c>
      <c r="B287" s="35">
        <v>7435</v>
      </c>
      <c r="C287" s="35">
        <v>9935.5</v>
      </c>
      <c r="D287" s="4">
        <f t="shared" si="64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11525.3</v>
      </c>
      <c r="O287" s="35">
        <v>5861.2</v>
      </c>
      <c r="P287" s="4">
        <f t="shared" si="65"/>
        <v>0.50855075355956025</v>
      </c>
      <c r="Q287" s="11">
        <v>20</v>
      </c>
      <c r="R287" s="35">
        <v>0</v>
      </c>
      <c r="S287" s="35">
        <v>0</v>
      </c>
      <c r="T287" s="4">
        <f t="shared" si="66"/>
        <v>1</v>
      </c>
      <c r="U287" s="11">
        <v>35</v>
      </c>
      <c r="V287" s="35">
        <v>0</v>
      </c>
      <c r="W287" s="35">
        <v>0</v>
      </c>
      <c r="X287" s="4">
        <f t="shared" si="67"/>
        <v>1</v>
      </c>
      <c r="Y287" s="11">
        <v>15</v>
      </c>
      <c r="Z287" s="11" t="s">
        <v>385</v>
      </c>
      <c r="AA287" s="11" t="s">
        <v>385</v>
      </c>
      <c r="AB287" s="11" t="s">
        <v>385</v>
      </c>
      <c r="AC287" s="11" t="s">
        <v>385</v>
      </c>
      <c r="AD287" s="11">
        <v>109</v>
      </c>
      <c r="AE287" s="11">
        <v>109</v>
      </c>
      <c r="AF287" s="4">
        <f t="shared" si="68"/>
        <v>1</v>
      </c>
      <c r="AG287" s="11">
        <v>20</v>
      </c>
      <c r="AH287" s="5" t="s">
        <v>362</v>
      </c>
      <c r="AI287" s="5" t="s">
        <v>362</v>
      </c>
      <c r="AJ287" s="5" t="s">
        <v>362</v>
      </c>
      <c r="AK287" s="5" t="s">
        <v>362</v>
      </c>
      <c r="AL287" s="5" t="s">
        <v>362</v>
      </c>
      <c r="AM287" s="5" t="s">
        <v>362</v>
      </c>
      <c r="AN287" s="5" t="s">
        <v>362</v>
      </c>
      <c r="AO287" s="5" t="s">
        <v>362</v>
      </c>
      <c r="AP287" s="5" t="s">
        <v>362</v>
      </c>
      <c r="AQ287" s="5" t="s">
        <v>362</v>
      </c>
      <c r="AR287" s="5" t="s">
        <v>362</v>
      </c>
      <c r="AS287" s="5" t="s">
        <v>362</v>
      </c>
      <c r="AT287" s="44">
        <f t="shared" si="74"/>
        <v>0.89078905634656891</v>
      </c>
      <c r="AU287" s="45">
        <v>118</v>
      </c>
      <c r="AV287" s="35">
        <f t="shared" si="75"/>
        <v>96.545454545454533</v>
      </c>
      <c r="AW287" s="35">
        <f t="shared" si="69"/>
        <v>86</v>
      </c>
      <c r="AX287" s="35">
        <f t="shared" si="70"/>
        <v>-10.545454545454533</v>
      </c>
      <c r="AY287" s="35">
        <v>10</v>
      </c>
      <c r="AZ287" s="35">
        <v>9.8000000000000007</v>
      </c>
      <c r="BA287" s="35">
        <v>9.4</v>
      </c>
      <c r="BB287" s="35">
        <v>11.8</v>
      </c>
      <c r="BC287" s="35">
        <v>7.9</v>
      </c>
      <c r="BD287" s="35"/>
      <c r="BE287" s="35">
        <v>8.1999999999999993</v>
      </c>
      <c r="BF287" s="35">
        <v>11.9</v>
      </c>
      <c r="BG287" s="35">
        <v>9.1</v>
      </c>
      <c r="BH287" s="35"/>
      <c r="BI287" s="35">
        <f t="shared" si="71"/>
        <v>7.9</v>
      </c>
      <c r="BJ287" s="35"/>
      <c r="BK287" s="35">
        <f t="shared" si="76"/>
        <v>7.9</v>
      </c>
      <c r="BL287" s="35">
        <v>0</v>
      </c>
      <c r="BM287" s="35">
        <f t="shared" si="72"/>
        <v>7.9</v>
      </c>
      <c r="BN287" s="35"/>
      <c r="BO287" s="35">
        <f t="shared" si="73"/>
        <v>7.9</v>
      </c>
      <c r="BP287" s="1"/>
      <c r="BQ287" s="79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10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10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10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10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10"/>
      <c r="HL287" s="9"/>
      <c r="HM287" s="9"/>
    </row>
    <row r="288" spans="1:221" s="2" customFormat="1" ht="17.149999999999999" customHeight="1">
      <c r="A288" s="46" t="s">
        <v>281</v>
      </c>
      <c r="B288" s="35">
        <v>0</v>
      </c>
      <c r="C288" s="35">
        <v>56753.5</v>
      </c>
      <c r="D288" s="4">
        <f t="shared" si="64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4842.1000000000004</v>
      </c>
      <c r="O288" s="35">
        <v>1857.4</v>
      </c>
      <c r="P288" s="4">
        <f t="shared" si="65"/>
        <v>0.38359389521075565</v>
      </c>
      <c r="Q288" s="11">
        <v>20</v>
      </c>
      <c r="R288" s="35">
        <v>1340</v>
      </c>
      <c r="S288" s="35">
        <v>1227.7</v>
      </c>
      <c r="T288" s="4">
        <f t="shared" si="66"/>
        <v>0.91619402985074627</v>
      </c>
      <c r="U288" s="11">
        <v>40</v>
      </c>
      <c r="V288" s="35">
        <v>0</v>
      </c>
      <c r="W288" s="35">
        <v>0</v>
      </c>
      <c r="X288" s="4">
        <f t="shared" si="67"/>
        <v>1</v>
      </c>
      <c r="Y288" s="11">
        <v>10</v>
      </c>
      <c r="Z288" s="11" t="s">
        <v>385</v>
      </c>
      <c r="AA288" s="11" t="s">
        <v>385</v>
      </c>
      <c r="AB288" s="11" t="s">
        <v>385</v>
      </c>
      <c r="AC288" s="11" t="s">
        <v>385</v>
      </c>
      <c r="AD288" s="11">
        <v>528</v>
      </c>
      <c r="AE288" s="11">
        <v>535</v>
      </c>
      <c r="AF288" s="4">
        <f t="shared" si="68"/>
        <v>1.0132575757575757</v>
      </c>
      <c r="AG288" s="11">
        <v>20</v>
      </c>
      <c r="AH288" s="5" t="s">
        <v>362</v>
      </c>
      <c r="AI288" s="5" t="s">
        <v>362</v>
      </c>
      <c r="AJ288" s="5" t="s">
        <v>362</v>
      </c>
      <c r="AK288" s="5" t="s">
        <v>362</v>
      </c>
      <c r="AL288" s="5" t="s">
        <v>362</v>
      </c>
      <c r="AM288" s="5" t="s">
        <v>362</v>
      </c>
      <c r="AN288" s="5" t="s">
        <v>362</v>
      </c>
      <c r="AO288" s="5" t="s">
        <v>362</v>
      </c>
      <c r="AP288" s="5" t="s">
        <v>362</v>
      </c>
      <c r="AQ288" s="5" t="s">
        <v>362</v>
      </c>
      <c r="AR288" s="5" t="s">
        <v>362</v>
      </c>
      <c r="AS288" s="5" t="s">
        <v>362</v>
      </c>
      <c r="AT288" s="44">
        <f t="shared" si="74"/>
        <v>0.8287198957044053</v>
      </c>
      <c r="AU288" s="45">
        <v>1173</v>
      </c>
      <c r="AV288" s="35">
        <f t="shared" si="75"/>
        <v>959.72727272727275</v>
      </c>
      <c r="AW288" s="35">
        <f t="shared" si="69"/>
        <v>795.3</v>
      </c>
      <c r="AX288" s="35">
        <f t="shared" si="70"/>
        <v>-164.42727272727279</v>
      </c>
      <c r="AY288" s="35">
        <v>118.3</v>
      </c>
      <c r="AZ288" s="35">
        <v>121.5</v>
      </c>
      <c r="BA288" s="35">
        <v>96.2</v>
      </c>
      <c r="BB288" s="35">
        <v>91.9</v>
      </c>
      <c r="BC288" s="35">
        <v>88.7</v>
      </c>
      <c r="BD288" s="35"/>
      <c r="BE288" s="35">
        <v>71.3</v>
      </c>
      <c r="BF288" s="35">
        <v>88.4</v>
      </c>
      <c r="BG288" s="35">
        <v>70.3</v>
      </c>
      <c r="BH288" s="35">
        <v>17.100000000000001</v>
      </c>
      <c r="BI288" s="35">
        <f t="shared" si="71"/>
        <v>31.6</v>
      </c>
      <c r="BJ288" s="35"/>
      <c r="BK288" s="35">
        <f t="shared" si="76"/>
        <v>31.6</v>
      </c>
      <c r="BL288" s="35">
        <v>0</v>
      </c>
      <c r="BM288" s="35">
        <f t="shared" si="72"/>
        <v>31.6</v>
      </c>
      <c r="BN288" s="35"/>
      <c r="BO288" s="35">
        <f t="shared" si="73"/>
        <v>31.6</v>
      </c>
      <c r="BP288" s="1"/>
      <c r="BQ288" s="79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10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10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10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10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10"/>
      <c r="HL288" s="9"/>
      <c r="HM288" s="9"/>
    </row>
    <row r="289" spans="1:221" s="2" customFormat="1" ht="17.149999999999999" customHeight="1">
      <c r="A289" s="46" t="s">
        <v>282</v>
      </c>
      <c r="B289" s="35">
        <v>0</v>
      </c>
      <c r="C289" s="35">
        <v>0</v>
      </c>
      <c r="D289" s="4">
        <f t="shared" si="64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1526.7</v>
      </c>
      <c r="O289" s="35">
        <v>1317.3</v>
      </c>
      <c r="P289" s="4">
        <f t="shared" si="65"/>
        <v>0.86284142267636077</v>
      </c>
      <c r="Q289" s="11">
        <v>20</v>
      </c>
      <c r="R289" s="35">
        <v>0</v>
      </c>
      <c r="S289" s="35">
        <v>0</v>
      </c>
      <c r="T289" s="4">
        <f t="shared" si="66"/>
        <v>1</v>
      </c>
      <c r="U289" s="11">
        <v>40</v>
      </c>
      <c r="V289" s="35">
        <v>0</v>
      </c>
      <c r="W289" s="35">
        <v>0</v>
      </c>
      <c r="X289" s="4">
        <f t="shared" si="67"/>
        <v>1</v>
      </c>
      <c r="Y289" s="11">
        <v>10</v>
      </c>
      <c r="Z289" s="11" t="s">
        <v>385</v>
      </c>
      <c r="AA289" s="11" t="s">
        <v>385</v>
      </c>
      <c r="AB289" s="11" t="s">
        <v>385</v>
      </c>
      <c r="AC289" s="11" t="s">
        <v>385</v>
      </c>
      <c r="AD289" s="11">
        <v>105</v>
      </c>
      <c r="AE289" s="11">
        <v>103</v>
      </c>
      <c r="AF289" s="4">
        <f t="shared" si="68"/>
        <v>0.98095238095238091</v>
      </c>
      <c r="AG289" s="11">
        <v>20</v>
      </c>
      <c r="AH289" s="5" t="s">
        <v>362</v>
      </c>
      <c r="AI289" s="5" t="s">
        <v>362</v>
      </c>
      <c r="AJ289" s="5" t="s">
        <v>362</v>
      </c>
      <c r="AK289" s="5" t="s">
        <v>362</v>
      </c>
      <c r="AL289" s="5" t="s">
        <v>362</v>
      </c>
      <c r="AM289" s="5" t="s">
        <v>362</v>
      </c>
      <c r="AN289" s="5" t="s">
        <v>362</v>
      </c>
      <c r="AO289" s="5" t="s">
        <v>362</v>
      </c>
      <c r="AP289" s="5" t="s">
        <v>362</v>
      </c>
      <c r="AQ289" s="5" t="s">
        <v>362</v>
      </c>
      <c r="AR289" s="5" t="s">
        <v>362</v>
      </c>
      <c r="AS289" s="5" t="s">
        <v>362</v>
      </c>
      <c r="AT289" s="44">
        <f t="shared" si="74"/>
        <v>0.96528751191749818</v>
      </c>
      <c r="AU289" s="45">
        <v>519</v>
      </c>
      <c r="AV289" s="35">
        <f t="shared" si="75"/>
        <v>424.63636363636363</v>
      </c>
      <c r="AW289" s="35">
        <f t="shared" si="69"/>
        <v>409.9</v>
      </c>
      <c r="AX289" s="35">
        <f t="shared" si="70"/>
        <v>-14.736363636363649</v>
      </c>
      <c r="AY289" s="35">
        <v>38</v>
      </c>
      <c r="AZ289" s="35">
        <v>35.9</v>
      </c>
      <c r="BA289" s="35">
        <v>72.8</v>
      </c>
      <c r="BB289" s="35">
        <v>53.7</v>
      </c>
      <c r="BC289" s="35">
        <v>51.1</v>
      </c>
      <c r="BD289" s="35"/>
      <c r="BE289" s="35">
        <v>44.6</v>
      </c>
      <c r="BF289" s="35">
        <v>32.9</v>
      </c>
      <c r="BG289" s="35">
        <v>35</v>
      </c>
      <c r="BH289" s="35"/>
      <c r="BI289" s="35">
        <f t="shared" si="71"/>
        <v>45.9</v>
      </c>
      <c r="BJ289" s="35"/>
      <c r="BK289" s="35">
        <f t="shared" si="76"/>
        <v>45.9</v>
      </c>
      <c r="BL289" s="35">
        <v>0</v>
      </c>
      <c r="BM289" s="35">
        <f t="shared" si="72"/>
        <v>45.9</v>
      </c>
      <c r="BN289" s="35"/>
      <c r="BO289" s="35">
        <f t="shared" si="73"/>
        <v>45.9</v>
      </c>
      <c r="BP289" s="1"/>
      <c r="BQ289" s="79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10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10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10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10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10"/>
      <c r="HL289" s="9"/>
      <c r="HM289" s="9"/>
    </row>
    <row r="290" spans="1:221" s="2" customFormat="1" ht="17.149999999999999" customHeight="1">
      <c r="A290" s="46" t="s">
        <v>283</v>
      </c>
      <c r="B290" s="35">
        <v>3747</v>
      </c>
      <c r="C290" s="35">
        <v>5365.7</v>
      </c>
      <c r="D290" s="4">
        <f t="shared" si="64"/>
        <v>1.2231998932479315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3236.4</v>
      </c>
      <c r="O290" s="35">
        <v>2591.8000000000002</v>
      </c>
      <c r="P290" s="4">
        <f t="shared" si="65"/>
        <v>0.8008280805833643</v>
      </c>
      <c r="Q290" s="11">
        <v>20</v>
      </c>
      <c r="R290" s="35">
        <v>2280</v>
      </c>
      <c r="S290" s="35">
        <v>2615.6</v>
      </c>
      <c r="T290" s="4">
        <f t="shared" si="66"/>
        <v>1.1471929824561402</v>
      </c>
      <c r="U290" s="11">
        <v>35</v>
      </c>
      <c r="V290" s="35">
        <v>0</v>
      </c>
      <c r="W290" s="35">
        <v>0</v>
      </c>
      <c r="X290" s="4">
        <f t="shared" si="67"/>
        <v>1</v>
      </c>
      <c r="Y290" s="11">
        <v>15</v>
      </c>
      <c r="Z290" s="11" t="s">
        <v>385</v>
      </c>
      <c r="AA290" s="11" t="s">
        <v>385</v>
      </c>
      <c r="AB290" s="11" t="s">
        <v>385</v>
      </c>
      <c r="AC290" s="11" t="s">
        <v>385</v>
      </c>
      <c r="AD290" s="11">
        <v>674</v>
      </c>
      <c r="AE290" s="11">
        <v>684</v>
      </c>
      <c r="AF290" s="4">
        <f t="shared" si="68"/>
        <v>1.0148367952522255</v>
      </c>
      <c r="AG290" s="11">
        <v>20</v>
      </c>
      <c r="AH290" s="5" t="s">
        <v>362</v>
      </c>
      <c r="AI290" s="5" t="s">
        <v>362</v>
      </c>
      <c r="AJ290" s="5" t="s">
        <v>362</v>
      </c>
      <c r="AK290" s="5" t="s">
        <v>362</v>
      </c>
      <c r="AL290" s="5" t="s">
        <v>362</v>
      </c>
      <c r="AM290" s="5" t="s">
        <v>362</v>
      </c>
      <c r="AN290" s="5" t="s">
        <v>362</v>
      </c>
      <c r="AO290" s="5" t="s">
        <v>362</v>
      </c>
      <c r="AP290" s="5" t="s">
        <v>362</v>
      </c>
      <c r="AQ290" s="5" t="s">
        <v>362</v>
      </c>
      <c r="AR290" s="5" t="s">
        <v>362</v>
      </c>
      <c r="AS290" s="5" t="s">
        <v>362</v>
      </c>
      <c r="AT290" s="44">
        <f t="shared" si="74"/>
        <v>1.0369705083515601</v>
      </c>
      <c r="AU290" s="45">
        <v>600</v>
      </c>
      <c r="AV290" s="35">
        <f t="shared" si="75"/>
        <v>490.90909090909093</v>
      </c>
      <c r="AW290" s="35">
        <f t="shared" si="69"/>
        <v>509.1</v>
      </c>
      <c r="AX290" s="35">
        <f t="shared" si="70"/>
        <v>18.190909090909088</v>
      </c>
      <c r="AY290" s="35">
        <v>64.099999999999994</v>
      </c>
      <c r="AZ290" s="35">
        <v>46.4</v>
      </c>
      <c r="BA290" s="35">
        <v>35.5</v>
      </c>
      <c r="BB290" s="35">
        <v>39.5</v>
      </c>
      <c r="BC290" s="35">
        <v>58.3</v>
      </c>
      <c r="BD290" s="35"/>
      <c r="BE290" s="35">
        <v>91.4</v>
      </c>
      <c r="BF290" s="35">
        <v>50.9</v>
      </c>
      <c r="BG290" s="35">
        <v>47.9</v>
      </c>
      <c r="BH290" s="35">
        <v>30.400000000000002</v>
      </c>
      <c r="BI290" s="35">
        <f t="shared" si="71"/>
        <v>44.7</v>
      </c>
      <c r="BJ290" s="35"/>
      <c r="BK290" s="35">
        <f t="shared" si="76"/>
        <v>44.7</v>
      </c>
      <c r="BL290" s="35">
        <v>0</v>
      </c>
      <c r="BM290" s="35">
        <f t="shared" si="72"/>
        <v>44.7</v>
      </c>
      <c r="BN290" s="35"/>
      <c r="BO290" s="35">
        <f t="shared" si="73"/>
        <v>44.7</v>
      </c>
      <c r="BP290" s="1"/>
      <c r="BQ290" s="79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10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10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10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10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10"/>
      <c r="HL290" s="9"/>
      <c r="HM290" s="9"/>
    </row>
    <row r="291" spans="1:221" s="2" customFormat="1" ht="17.149999999999999" customHeight="1">
      <c r="A291" s="46" t="s">
        <v>284</v>
      </c>
      <c r="B291" s="35">
        <v>0</v>
      </c>
      <c r="C291" s="35">
        <v>0</v>
      </c>
      <c r="D291" s="4">
        <f t="shared" si="64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3485.5</v>
      </c>
      <c r="O291" s="35">
        <v>1369.9</v>
      </c>
      <c r="P291" s="4">
        <f t="shared" si="65"/>
        <v>0.39302825993401236</v>
      </c>
      <c r="Q291" s="11">
        <v>20</v>
      </c>
      <c r="R291" s="35">
        <v>181</v>
      </c>
      <c r="S291" s="35">
        <v>96.1</v>
      </c>
      <c r="T291" s="4">
        <f t="shared" si="66"/>
        <v>0.530939226519337</v>
      </c>
      <c r="U291" s="11">
        <v>40</v>
      </c>
      <c r="V291" s="35">
        <v>0</v>
      </c>
      <c r="W291" s="35">
        <v>0</v>
      </c>
      <c r="X291" s="4">
        <f t="shared" si="67"/>
        <v>1</v>
      </c>
      <c r="Y291" s="11">
        <v>10</v>
      </c>
      <c r="Z291" s="11" t="s">
        <v>385</v>
      </c>
      <c r="AA291" s="11" t="s">
        <v>385</v>
      </c>
      <c r="AB291" s="11" t="s">
        <v>385</v>
      </c>
      <c r="AC291" s="11" t="s">
        <v>385</v>
      </c>
      <c r="AD291" s="11">
        <v>287</v>
      </c>
      <c r="AE291" s="11">
        <v>284</v>
      </c>
      <c r="AF291" s="4">
        <f t="shared" si="68"/>
        <v>0.98954703832752611</v>
      </c>
      <c r="AG291" s="11">
        <v>20</v>
      </c>
      <c r="AH291" s="5" t="s">
        <v>362</v>
      </c>
      <c r="AI291" s="5" t="s">
        <v>362</v>
      </c>
      <c r="AJ291" s="5" t="s">
        <v>362</v>
      </c>
      <c r="AK291" s="5" t="s">
        <v>362</v>
      </c>
      <c r="AL291" s="5" t="s">
        <v>362</v>
      </c>
      <c r="AM291" s="5" t="s">
        <v>362</v>
      </c>
      <c r="AN291" s="5" t="s">
        <v>362</v>
      </c>
      <c r="AO291" s="5" t="s">
        <v>362</v>
      </c>
      <c r="AP291" s="5" t="s">
        <v>362</v>
      </c>
      <c r="AQ291" s="5" t="s">
        <v>362</v>
      </c>
      <c r="AR291" s="5" t="s">
        <v>362</v>
      </c>
      <c r="AS291" s="5" t="s">
        <v>362</v>
      </c>
      <c r="AT291" s="44">
        <f t="shared" si="74"/>
        <v>0.65432305584449169</v>
      </c>
      <c r="AU291" s="45">
        <v>1269</v>
      </c>
      <c r="AV291" s="35">
        <f t="shared" si="75"/>
        <v>1038.2727272727273</v>
      </c>
      <c r="AW291" s="35">
        <f t="shared" si="69"/>
        <v>679.4</v>
      </c>
      <c r="AX291" s="35">
        <f t="shared" si="70"/>
        <v>-358.87272727272727</v>
      </c>
      <c r="AY291" s="35">
        <v>53</v>
      </c>
      <c r="AZ291" s="35">
        <v>69</v>
      </c>
      <c r="BA291" s="35">
        <v>55.1</v>
      </c>
      <c r="BB291" s="35">
        <v>56.900000000000006</v>
      </c>
      <c r="BC291" s="35">
        <v>34.6</v>
      </c>
      <c r="BD291" s="35"/>
      <c r="BE291" s="35">
        <v>119.7</v>
      </c>
      <c r="BF291" s="35">
        <v>120.2</v>
      </c>
      <c r="BG291" s="35">
        <v>103.4</v>
      </c>
      <c r="BH291" s="35"/>
      <c r="BI291" s="35">
        <f t="shared" si="71"/>
        <v>67.5</v>
      </c>
      <c r="BJ291" s="35"/>
      <c r="BK291" s="35">
        <f t="shared" si="76"/>
        <v>67.5</v>
      </c>
      <c r="BL291" s="35">
        <v>0</v>
      </c>
      <c r="BM291" s="35">
        <f t="shared" si="72"/>
        <v>67.5</v>
      </c>
      <c r="BN291" s="35"/>
      <c r="BO291" s="35">
        <f t="shared" si="73"/>
        <v>67.5</v>
      </c>
      <c r="BP291" s="1"/>
      <c r="BQ291" s="79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10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10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10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10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10"/>
      <c r="HL291" s="9"/>
      <c r="HM291" s="9"/>
    </row>
    <row r="292" spans="1:221" s="2" customFormat="1" ht="17.149999999999999" customHeight="1">
      <c r="A292" s="46" t="s">
        <v>285</v>
      </c>
      <c r="B292" s="35">
        <v>0</v>
      </c>
      <c r="C292" s="35">
        <v>0</v>
      </c>
      <c r="D292" s="4">
        <f t="shared" si="64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7429.8</v>
      </c>
      <c r="O292" s="35">
        <v>5719</v>
      </c>
      <c r="P292" s="4">
        <f t="shared" si="65"/>
        <v>0.76973808177878267</v>
      </c>
      <c r="Q292" s="11">
        <v>20</v>
      </c>
      <c r="R292" s="35">
        <v>2260</v>
      </c>
      <c r="S292" s="35">
        <v>2431.8000000000002</v>
      </c>
      <c r="T292" s="4">
        <f t="shared" si="66"/>
        <v>1.0760176991150443</v>
      </c>
      <c r="U292" s="11">
        <v>30</v>
      </c>
      <c r="V292" s="35">
        <v>0</v>
      </c>
      <c r="W292" s="35">
        <v>16.100000000000001</v>
      </c>
      <c r="X292" s="4">
        <f t="shared" si="67"/>
        <v>1</v>
      </c>
      <c r="Y292" s="11">
        <v>20</v>
      </c>
      <c r="Z292" s="11" t="s">
        <v>385</v>
      </c>
      <c r="AA292" s="11" t="s">
        <v>385</v>
      </c>
      <c r="AB292" s="11" t="s">
        <v>385</v>
      </c>
      <c r="AC292" s="11" t="s">
        <v>385</v>
      </c>
      <c r="AD292" s="11">
        <v>544</v>
      </c>
      <c r="AE292" s="11">
        <v>547</v>
      </c>
      <c r="AF292" s="4">
        <f t="shared" si="68"/>
        <v>1.005514705882353</v>
      </c>
      <c r="AG292" s="11">
        <v>20</v>
      </c>
      <c r="AH292" s="5" t="s">
        <v>362</v>
      </c>
      <c r="AI292" s="5" t="s">
        <v>362</v>
      </c>
      <c r="AJ292" s="5" t="s">
        <v>362</v>
      </c>
      <c r="AK292" s="5" t="s">
        <v>362</v>
      </c>
      <c r="AL292" s="5" t="s">
        <v>362</v>
      </c>
      <c r="AM292" s="5" t="s">
        <v>362</v>
      </c>
      <c r="AN292" s="5" t="s">
        <v>362</v>
      </c>
      <c r="AO292" s="5" t="s">
        <v>362</v>
      </c>
      <c r="AP292" s="5" t="s">
        <v>362</v>
      </c>
      <c r="AQ292" s="5" t="s">
        <v>362</v>
      </c>
      <c r="AR292" s="5" t="s">
        <v>362</v>
      </c>
      <c r="AS292" s="5" t="s">
        <v>362</v>
      </c>
      <c r="AT292" s="44">
        <f t="shared" si="74"/>
        <v>0.97539540807415603</v>
      </c>
      <c r="AU292" s="45">
        <v>52</v>
      </c>
      <c r="AV292" s="35">
        <f t="shared" si="75"/>
        <v>42.545454545454547</v>
      </c>
      <c r="AW292" s="35">
        <f t="shared" si="69"/>
        <v>41.5</v>
      </c>
      <c r="AX292" s="35">
        <f t="shared" si="70"/>
        <v>-1.0454545454545467</v>
      </c>
      <c r="AY292" s="35">
        <v>5</v>
      </c>
      <c r="AZ292" s="35">
        <v>5.3</v>
      </c>
      <c r="BA292" s="35">
        <v>5.6</v>
      </c>
      <c r="BB292" s="35">
        <v>4.1000000000000005</v>
      </c>
      <c r="BC292" s="35">
        <v>4.4000000000000004</v>
      </c>
      <c r="BD292" s="35"/>
      <c r="BE292" s="35">
        <v>5.2</v>
      </c>
      <c r="BF292" s="35">
        <v>2.8</v>
      </c>
      <c r="BG292" s="35">
        <v>3.6</v>
      </c>
      <c r="BH292" s="35"/>
      <c r="BI292" s="35">
        <f t="shared" si="71"/>
        <v>5.5</v>
      </c>
      <c r="BJ292" s="35"/>
      <c r="BK292" s="35">
        <f t="shared" si="76"/>
        <v>5.5</v>
      </c>
      <c r="BL292" s="35">
        <v>0</v>
      </c>
      <c r="BM292" s="35">
        <f t="shared" si="72"/>
        <v>5.5</v>
      </c>
      <c r="BN292" s="35"/>
      <c r="BO292" s="35">
        <f t="shared" si="73"/>
        <v>5.5</v>
      </c>
      <c r="BP292" s="1"/>
      <c r="BQ292" s="79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10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10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10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10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10"/>
      <c r="HL292" s="9"/>
      <c r="HM292" s="9"/>
    </row>
    <row r="293" spans="1:221" s="2" customFormat="1" ht="17.149999999999999" customHeight="1">
      <c r="A293" s="46" t="s">
        <v>286</v>
      </c>
      <c r="B293" s="35">
        <v>3990</v>
      </c>
      <c r="C293" s="35">
        <v>4909.5</v>
      </c>
      <c r="D293" s="4">
        <f t="shared" si="64"/>
        <v>1.2030451127819548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1734.6</v>
      </c>
      <c r="O293" s="35">
        <v>596.4</v>
      </c>
      <c r="P293" s="4">
        <f t="shared" si="65"/>
        <v>0.34382566585956414</v>
      </c>
      <c r="Q293" s="11">
        <v>20</v>
      </c>
      <c r="R293" s="35">
        <v>98</v>
      </c>
      <c r="S293" s="35">
        <v>204.7</v>
      </c>
      <c r="T293" s="4">
        <f t="shared" si="66"/>
        <v>1.2888775510204082</v>
      </c>
      <c r="U293" s="11">
        <v>30</v>
      </c>
      <c r="V293" s="35">
        <v>0</v>
      </c>
      <c r="W293" s="35">
        <v>0</v>
      </c>
      <c r="X293" s="4">
        <f t="shared" si="67"/>
        <v>1</v>
      </c>
      <c r="Y293" s="11">
        <v>20</v>
      </c>
      <c r="Z293" s="11" t="s">
        <v>385</v>
      </c>
      <c r="AA293" s="11" t="s">
        <v>385</v>
      </c>
      <c r="AB293" s="11" t="s">
        <v>385</v>
      </c>
      <c r="AC293" s="11" t="s">
        <v>385</v>
      </c>
      <c r="AD293" s="11">
        <v>363</v>
      </c>
      <c r="AE293" s="11">
        <v>383</v>
      </c>
      <c r="AF293" s="4">
        <f t="shared" si="68"/>
        <v>1.0550964187327823</v>
      </c>
      <c r="AG293" s="11">
        <v>20</v>
      </c>
      <c r="AH293" s="5" t="s">
        <v>362</v>
      </c>
      <c r="AI293" s="5" t="s">
        <v>362</v>
      </c>
      <c r="AJ293" s="5" t="s">
        <v>362</v>
      </c>
      <c r="AK293" s="5" t="s">
        <v>362</v>
      </c>
      <c r="AL293" s="5" t="s">
        <v>362</v>
      </c>
      <c r="AM293" s="5" t="s">
        <v>362</v>
      </c>
      <c r="AN293" s="5" t="s">
        <v>362</v>
      </c>
      <c r="AO293" s="5" t="s">
        <v>362</v>
      </c>
      <c r="AP293" s="5" t="s">
        <v>362</v>
      </c>
      <c r="AQ293" s="5" t="s">
        <v>362</v>
      </c>
      <c r="AR293" s="5" t="s">
        <v>362</v>
      </c>
      <c r="AS293" s="5" t="s">
        <v>362</v>
      </c>
      <c r="AT293" s="44">
        <f t="shared" si="74"/>
        <v>0.9867521935027872</v>
      </c>
      <c r="AU293" s="45">
        <v>621</v>
      </c>
      <c r="AV293" s="35">
        <f t="shared" si="75"/>
        <v>508.09090909090907</v>
      </c>
      <c r="AW293" s="35">
        <f t="shared" si="69"/>
        <v>501.4</v>
      </c>
      <c r="AX293" s="35">
        <f t="shared" si="70"/>
        <v>-6.6909090909090878</v>
      </c>
      <c r="AY293" s="35">
        <v>34.200000000000003</v>
      </c>
      <c r="AZ293" s="35">
        <v>28.6</v>
      </c>
      <c r="BA293" s="35">
        <v>55.2</v>
      </c>
      <c r="BB293" s="35">
        <v>41.1</v>
      </c>
      <c r="BC293" s="35">
        <v>52.2</v>
      </c>
      <c r="BD293" s="35"/>
      <c r="BE293" s="35">
        <v>96.7</v>
      </c>
      <c r="BF293" s="35">
        <v>53.099999999999994</v>
      </c>
      <c r="BG293" s="35">
        <v>52.6</v>
      </c>
      <c r="BH293" s="35"/>
      <c r="BI293" s="35">
        <f t="shared" si="71"/>
        <v>87.7</v>
      </c>
      <c r="BJ293" s="35"/>
      <c r="BK293" s="35">
        <f t="shared" si="76"/>
        <v>87.7</v>
      </c>
      <c r="BL293" s="35">
        <v>0</v>
      </c>
      <c r="BM293" s="35">
        <f t="shared" si="72"/>
        <v>87.7</v>
      </c>
      <c r="BN293" s="35"/>
      <c r="BO293" s="35">
        <f t="shared" si="73"/>
        <v>87.7</v>
      </c>
      <c r="BP293" s="1"/>
      <c r="BQ293" s="79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10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10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10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10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10"/>
      <c r="HL293" s="9"/>
      <c r="HM293" s="9"/>
    </row>
    <row r="294" spans="1:221" s="2" customFormat="1" ht="17.149999999999999" customHeight="1">
      <c r="A294" s="46" t="s">
        <v>287</v>
      </c>
      <c r="B294" s="35">
        <v>0</v>
      </c>
      <c r="C294" s="35">
        <v>0</v>
      </c>
      <c r="D294" s="4">
        <f t="shared" si="64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2960.3</v>
      </c>
      <c r="O294" s="35">
        <v>1924.3</v>
      </c>
      <c r="P294" s="4">
        <f t="shared" si="65"/>
        <v>0.65003546937810353</v>
      </c>
      <c r="Q294" s="11">
        <v>20</v>
      </c>
      <c r="R294" s="35">
        <v>0</v>
      </c>
      <c r="S294" s="35">
        <v>0</v>
      </c>
      <c r="T294" s="4">
        <f t="shared" si="66"/>
        <v>1</v>
      </c>
      <c r="U294" s="11">
        <v>20</v>
      </c>
      <c r="V294" s="35">
        <v>0</v>
      </c>
      <c r="W294" s="35">
        <v>0</v>
      </c>
      <c r="X294" s="4">
        <f t="shared" si="67"/>
        <v>1</v>
      </c>
      <c r="Y294" s="11">
        <v>30</v>
      </c>
      <c r="Z294" s="11" t="s">
        <v>385</v>
      </c>
      <c r="AA294" s="11" t="s">
        <v>385</v>
      </c>
      <c r="AB294" s="11" t="s">
        <v>385</v>
      </c>
      <c r="AC294" s="11" t="s">
        <v>385</v>
      </c>
      <c r="AD294" s="11">
        <v>35</v>
      </c>
      <c r="AE294" s="11">
        <v>38</v>
      </c>
      <c r="AF294" s="4">
        <f t="shared" si="68"/>
        <v>1.0857142857142856</v>
      </c>
      <c r="AG294" s="11">
        <v>20</v>
      </c>
      <c r="AH294" s="5" t="s">
        <v>362</v>
      </c>
      <c r="AI294" s="5" t="s">
        <v>362</v>
      </c>
      <c r="AJ294" s="5" t="s">
        <v>362</v>
      </c>
      <c r="AK294" s="5" t="s">
        <v>362</v>
      </c>
      <c r="AL294" s="5" t="s">
        <v>362</v>
      </c>
      <c r="AM294" s="5" t="s">
        <v>362</v>
      </c>
      <c r="AN294" s="5" t="s">
        <v>362</v>
      </c>
      <c r="AO294" s="5" t="s">
        <v>362</v>
      </c>
      <c r="AP294" s="5" t="s">
        <v>362</v>
      </c>
      <c r="AQ294" s="5" t="s">
        <v>362</v>
      </c>
      <c r="AR294" s="5" t="s">
        <v>362</v>
      </c>
      <c r="AS294" s="5" t="s">
        <v>362</v>
      </c>
      <c r="AT294" s="44">
        <f t="shared" si="74"/>
        <v>0.94127772335386417</v>
      </c>
      <c r="AU294" s="45">
        <v>40</v>
      </c>
      <c r="AV294" s="35">
        <f t="shared" si="75"/>
        <v>32.727272727272727</v>
      </c>
      <c r="AW294" s="35">
        <f t="shared" si="69"/>
        <v>30.8</v>
      </c>
      <c r="AX294" s="35">
        <f t="shared" si="70"/>
        <v>-1.9272727272727259</v>
      </c>
      <c r="AY294" s="35">
        <v>3.1</v>
      </c>
      <c r="AZ294" s="35">
        <v>3.9</v>
      </c>
      <c r="BA294" s="35">
        <v>2.4</v>
      </c>
      <c r="BB294" s="35">
        <v>2.5</v>
      </c>
      <c r="BC294" s="35">
        <v>3.9</v>
      </c>
      <c r="BD294" s="35"/>
      <c r="BE294" s="35">
        <v>4</v>
      </c>
      <c r="BF294" s="35">
        <v>2.4</v>
      </c>
      <c r="BG294" s="35">
        <v>2.9</v>
      </c>
      <c r="BH294" s="35">
        <v>1.3</v>
      </c>
      <c r="BI294" s="35">
        <f t="shared" si="71"/>
        <v>4.4000000000000004</v>
      </c>
      <c r="BJ294" s="35"/>
      <c r="BK294" s="35">
        <f t="shared" si="76"/>
        <v>4.4000000000000004</v>
      </c>
      <c r="BL294" s="35">
        <v>0</v>
      </c>
      <c r="BM294" s="35">
        <f t="shared" si="72"/>
        <v>4.4000000000000004</v>
      </c>
      <c r="BN294" s="35"/>
      <c r="BO294" s="35">
        <f t="shared" si="73"/>
        <v>4.4000000000000004</v>
      </c>
      <c r="BP294" s="1"/>
      <c r="BQ294" s="79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10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10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10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10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10"/>
      <c r="HL294" s="9"/>
      <c r="HM294" s="9"/>
    </row>
    <row r="295" spans="1:221" s="2" customFormat="1" ht="17.149999999999999" customHeight="1">
      <c r="A295" s="46" t="s">
        <v>288</v>
      </c>
      <c r="B295" s="35">
        <v>94485</v>
      </c>
      <c r="C295" s="35">
        <v>87200.3</v>
      </c>
      <c r="D295" s="4">
        <f t="shared" si="64"/>
        <v>0.92290098957506483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7483</v>
      </c>
      <c r="O295" s="35">
        <v>6469.7</v>
      </c>
      <c r="P295" s="4">
        <f t="shared" si="65"/>
        <v>0.86458639583054919</v>
      </c>
      <c r="Q295" s="11">
        <v>20</v>
      </c>
      <c r="R295" s="35">
        <v>0</v>
      </c>
      <c r="S295" s="35">
        <v>0</v>
      </c>
      <c r="T295" s="4">
        <f t="shared" si="66"/>
        <v>1</v>
      </c>
      <c r="U295" s="11">
        <v>20</v>
      </c>
      <c r="V295" s="35">
        <v>0</v>
      </c>
      <c r="W295" s="35">
        <v>0</v>
      </c>
      <c r="X295" s="4">
        <f t="shared" si="67"/>
        <v>1</v>
      </c>
      <c r="Y295" s="11">
        <v>30</v>
      </c>
      <c r="Z295" s="11" t="s">
        <v>385</v>
      </c>
      <c r="AA295" s="11" t="s">
        <v>385</v>
      </c>
      <c r="AB295" s="11" t="s">
        <v>385</v>
      </c>
      <c r="AC295" s="11" t="s">
        <v>385</v>
      </c>
      <c r="AD295" s="11">
        <v>207</v>
      </c>
      <c r="AE295" s="11">
        <v>231</v>
      </c>
      <c r="AF295" s="4">
        <f t="shared" si="68"/>
        <v>1.1159420289855073</v>
      </c>
      <c r="AG295" s="11">
        <v>20</v>
      </c>
      <c r="AH295" s="5" t="s">
        <v>362</v>
      </c>
      <c r="AI295" s="5" t="s">
        <v>362</v>
      </c>
      <c r="AJ295" s="5" t="s">
        <v>362</v>
      </c>
      <c r="AK295" s="5" t="s">
        <v>362</v>
      </c>
      <c r="AL295" s="5" t="s">
        <v>362</v>
      </c>
      <c r="AM295" s="5" t="s">
        <v>362</v>
      </c>
      <c r="AN295" s="5" t="s">
        <v>362</v>
      </c>
      <c r="AO295" s="5" t="s">
        <v>362</v>
      </c>
      <c r="AP295" s="5" t="s">
        <v>362</v>
      </c>
      <c r="AQ295" s="5" t="s">
        <v>362</v>
      </c>
      <c r="AR295" s="5" t="s">
        <v>362</v>
      </c>
      <c r="AS295" s="5" t="s">
        <v>362</v>
      </c>
      <c r="AT295" s="44">
        <f t="shared" si="74"/>
        <v>0.98839578392071781</v>
      </c>
      <c r="AU295" s="45">
        <v>138</v>
      </c>
      <c r="AV295" s="35">
        <f t="shared" si="75"/>
        <v>112.90909090909091</v>
      </c>
      <c r="AW295" s="35">
        <f t="shared" si="69"/>
        <v>111.6</v>
      </c>
      <c r="AX295" s="35">
        <f t="shared" si="70"/>
        <v>-1.3090909090909122</v>
      </c>
      <c r="AY295" s="35">
        <v>13</v>
      </c>
      <c r="AZ295" s="35">
        <v>13.7</v>
      </c>
      <c r="BA295" s="35">
        <v>9.1999999999999993</v>
      </c>
      <c r="BB295" s="35">
        <v>12.200000000000001</v>
      </c>
      <c r="BC295" s="35">
        <v>12.1</v>
      </c>
      <c r="BD295" s="35"/>
      <c r="BE295" s="35">
        <v>16.5</v>
      </c>
      <c r="BF295" s="35">
        <v>11.4</v>
      </c>
      <c r="BG295" s="35">
        <v>11.2</v>
      </c>
      <c r="BH295" s="35">
        <v>0.4</v>
      </c>
      <c r="BI295" s="35">
        <f t="shared" si="71"/>
        <v>11.9</v>
      </c>
      <c r="BJ295" s="35"/>
      <c r="BK295" s="35">
        <f t="shared" si="76"/>
        <v>11.9</v>
      </c>
      <c r="BL295" s="35">
        <v>0</v>
      </c>
      <c r="BM295" s="35">
        <f t="shared" si="72"/>
        <v>11.9</v>
      </c>
      <c r="BN295" s="35"/>
      <c r="BO295" s="35">
        <f t="shared" si="73"/>
        <v>11.9</v>
      </c>
      <c r="BP295" s="1"/>
      <c r="BQ295" s="79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10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10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10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10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10"/>
      <c r="HL295" s="9"/>
      <c r="HM295" s="9"/>
    </row>
    <row r="296" spans="1:221" s="2" customFormat="1" ht="17.149999999999999" customHeight="1">
      <c r="A296" s="46" t="s">
        <v>289</v>
      </c>
      <c r="B296" s="35">
        <v>1241435</v>
      </c>
      <c r="C296" s="35">
        <v>1540592.1</v>
      </c>
      <c r="D296" s="4">
        <f t="shared" si="64"/>
        <v>1.2040976853399492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29951.3</v>
      </c>
      <c r="O296" s="35">
        <v>21164.3</v>
      </c>
      <c r="P296" s="4">
        <f t="shared" si="65"/>
        <v>0.70662375255831966</v>
      </c>
      <c r="Q296" s="11">
        <v>20</v>
      </c>
      <c r="R296" s="35">
        <v>0</v>
      </c>
      <c r="S296" s="35">
        <v>0</v>
      </c>
      <c r="T296" s="4">
        <f t="shared" si="66"/>
        <v>1</v>
      </c>
      <c r="U296" s="11">
        <v>40</v>
      </c>
      <c r="V296" s="35">
        <v>0</v>
      </c>
      <c r="W296" s="35">
        <v>0</v>
      </c>
      <c r="X296" s="4">
        <f t="shared" si="67"/>
        <v>1</v>
      </c>
      <c r="Y296" s="11">
        <v>10</v>
      </c>
      <c r="Z296" s="11" t="s">
        <v>385</v>
      </c>
      <c r="AA296" s="11" t="s">
        <v>385</v>
      </c>
      <c r="AB296" s="11" t="s">
        <v>385</v>
      </c>
      <c r="AC296" s="11" t="s">
        <v>385</v>
      </c>
      <c r="AD296" s="11">
        <v>22</v>
      </c>
      <c r="AE296" s="11">
        <v>26</v>
      </c>
      <c r="AF296" s="4">
        <f t="shared" si="68"/>
        <v>1.1818181818181819</v>
      </c>
      <c r="AG296" s="11">
        <v>20</v>
      </c>
      <c r="AH296" s="5" t="s">
        <v>362</v>
      </c>
      <c r="AI296" s="5" t="s">
        <v>362</v>
      </c>
      <c r="AJ296" s="5" t="s">
        <v>362</v>
      </c>
      <c r="AK296" s="5" t="s">
        <v>362</v>
      </c>
      <c r="AL296" s="5" t="s">
        <v>362</v>
      </c>
      <c r="AM296" s="5" t="s">
        <v>362</v>
      </c>
      <c r="AN296" s="5" t="s">
        <v>362</v>
      </c>
      <c r="AO296" s="5" t="s">
        <v>362</v>
      </c>
      <c r="AP296" s="5" t="s">
        <v>362</v>
      </c>
      <c r="AQ296" s="5" t="s">
        <v>362</v>
      </c>
      <c r="AR296" s="5" t="s">
        <v>362</v>
      </c>
      <c r="AS296" s="5" t="s">
        <v>362</v>
      </c>
      <c r="AT296" s="44">
        <f t="shared" si="74"/>
        <v>0.99809815540929536</v>
      </c>
      <c r="AU296" s="45">
        <v>27</v>
      </c>
      <c r="AV296" s="35">
        <f t="shared" si="75"/>
        <v>22.09090909090909</v>
      </c>
      <c r="AW296" s="35">
        <f t="shared" si="69"/>
        <v>22</v>
      </c>
      <c r="AX296" s="35">
        <f t="shared" si="70"/>
        <v>-9.090909090908994E-2</v>
      </c>
      <c r="AY296" s="35">
        <v>2.2999999999999998</v>
      </c>
      <c r="AZ296" s="35">
        <v>2.4</v>
      </c>
      <c r="BA296" s="35">
        <v>2.7</v>
      </c>
      <c r="BB296" s="35">
        <v>2.5</v>
      </c>
      <c r="BC296" s="35">
        <v>2.4</v>
      </c>
      <c r="BD296" s="35"/>
      <c r="BE296" s="35">
        <v>2.8</v>
      </c>
      <c r="BF296" s="35">
        <v>2.7</v>
      </c>
      <c r="BG296" s="35">
        <v>2.2000000000000002</v>
      </c>
      <c r="BH296" s="35"/>
      <c r="BI296" s="35">
        <f t="shared" si="71"/>
        <v>2</v>
      </c>
      <c r="BJ296" s="35"/>
      <c r="BK296" s="35">
        <f t="shared" si="76"/>
        <v>2</v>
      </c>
      <c r="BL296" s="35">
        <v>0</v>
      </c>
      <c r="BM296" s="35">
        <f t="shared" si="72"/>
        <v>2</v>
      </c>
      <c r="BN296" s="35"/>
      <c r="BO296" s="35">
        <f t="shared" si="73"/>
        <v>2</v>
      </c>
      <c r="BP296" s="1"/>
      <c r="BQ296" s="79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10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10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10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10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10"/>
      <c r="HL296" s="9"/>
      <c r="HM296" s="9"/>
    </row>
    <row r="297" spans="1:221" s="2" customFormat="1" ht="17.149999999999999" customHeight="1">
      <c r="A297" s="46" t="s">
        <v>290</v>
      </c>
      <c r="B297" s="35">
        <v>203732</v>
      </c>
      <c r="C297" s="35">
        <v>209592</v>
      </c>
      <c r="D297" s="4">
        <f t="shared" si="64"/>
        <v>1.0287632772465789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20619.3</v>
      </c>
      <c r="O297" s="35">
        <v>12764.7</v>
      </c>
      <c r="P297" s="4">
        <f t="shared" si="65"/>
        <v>0.61906563268394177</v>
      </c>
      <c r="Q297" s="11">
        <v>20</v>
      </c>
      <c r="R297" s="35">
        <v>0</v>
      </c>
      <c r="S297" s="35">
        <v>0</v>
      </c>
      <c r="T297" s="4">
        <f t="shared" si="66"/>
        <v>1</v>
      </c>
      <c r="U297" s="11">
        <v>10</v>
      </c>
      <c r="V297" s="35">
        <v>0</v>
      </c>
      <c r="W297" s="35">
        <v>0</v>
      </c>
      <c r="X297" s="4">
        <f t="shared" si="67"/>
        <v>1</v>
      </c>
      <c r="Y297" s="11">
        <v>40</v>
      </c>
      <c r="Z297" s="11" t="s">
        <v>385</v>
      </c>
      <c r="AA297" s="11" t="s">
        <v>385</v>
      </c>
      <c r="AB297" s="11" t="s">
        <v>385</v>
      </c>
      <c r="AC297" s="11" t="s">
        <v>385</v>
      </c>
      <c r="AD297" s="11">
        <v>20</v>
      </c>
      <c r="AE297" s="11">
        <v>9</v>
      </c>
      <c r="AF297" s="4">
        <f t="shared" si="68"/>
        <v>0.45</v>
      </c>
      <c r="AG297" s="11">
        <v>20</v>
      </c>
      <c r="AH297" s="5" t="s">
        <v>362</v>
      </c>
      <c r="AI297" s="5" t="s">
        <v>362</v>
      </c>
      <c r="AJ297" s="5" t="s">
        <v>362</v>
      </c>
      <c r="AK297" s="5" t="s">
        <v>362</v>
      </c>
      <c r="AL297" s="5" t="s">
        <v>362</v>
      </c>
      <c r="AM297" s="5" t="s">
        <v>362</v>
      </c>
      <c r="AN297" s="5" t="s">
        <v>362</v>
      </c>
      <c r="AO297" s="5" t="s">
        <v>362</v>
      </c>
      <c r="AP297" s="5" t="s">
        <v>362</v>
      </c>
      <c r="AQ297" s="5" t="s">
        <v>362</v>
      </c>
      <c r="AR297" s="5" t="s">
        <v>362</v>
      </c>
      <c r="AS297" s="5" t="s">
        <v>362</v>
      </c>
      <c r="AT297" s="44">
        <f t="shared" si="74"/>
        <v>0.81668945426144635</v>
      </c>
      <c r="AU297" s="45">
        <v>23</v>
      </c>
      <c r="AV297" s="35">
        <f t="shared" si="75"/>
        <v>18.818181818181817</v>
      </c>
      <c r="AW297" s="35">
        <f t="shared" si="69"/>
        <v>15.4</v>
      </c>
      <c r="AX297" s="35">
        <f t="shared" si="70"/>
        <v>-3.4181818181818162</v>
      </c>
      <c r="AY297" s="35">
        <v>2</v>
      </c>
      <c r="AZ297" s="35">
        <v>2.2999999999999998</v>
      </c>
      <c r="BA297" s="35">
        <v>1.8</v>
      </c>
      <c r="BB297" s="35">
        <v>1.9</v>
      </c>
      <c r="BC297" s="35">
        <v>2</v>
      </c>
      <c r="BD297" s="35"/>
      <c r="BE297" s="35">
        <v>1.8</v>
      </c>
      <c r="BF297" s="35">
        <v>1.2</v>
      </c>
      <c r="BG297" s="35">
        <v>2</v>
      </c>
      <c r="BH297" s="35">
        <v>0.5</v>
      </c>
      <c r="BI297" s="35">
        <f t="shared" si="71"/>
        <v>-0.1</v>
      </c>
      <c r="BJ297" s="35"/>
      <c r="BK297" s="35">
        <f t="shared" si="76"/>
        <v>0</v>
      </c>
      <c r="BL297" s="35">
        <v>0</v>
      </c>
      <c r="BM297" s="35">
        <f t="shared" si="72"/>
        <v>0</v>
      </c>
      <c r="BN297" s="35"/>
      <c r="BO297" s="35">
        <f t="shared" si="73"/>
        <v>0</v>
      </c>
      <c r="BP297" s="1"/>
      <c r="BQ297" s="79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10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10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10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10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10"/>
      <c r="HL297" s="9"/>
      <c r="HM297" s="9"/>
    </row>
    <row r="298" spans="1:221" s="2" customFormat="1" ht="17.149999999999999" customHeight="1">
      <c r="A298" s="46" t="s">
        <v>291</v>
      </c>
      <c r="B298" s="35">
        <v>0</v>
      </c>
      <c r="C298" s="35">
        <v>0</v>
      </c>
      <c r="D298" s="4">
        <f t="shared" si="64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1420.7</v>
      </c>
      <c r="O298" s="35">
        <v>719.9</v>
      </c>
      <c r="P298" s="4">
        <f t="shared" si="65"/>
        <v>0.506722038431759</v>
      </c>
      <c r="Q298" s="11">
        <v>20</v>
      </c>
      <c r="R298" s="35">
        <v>0</v>
      </c>
      <c r="S298" s="35">
        <v>0</v>
      </c>
      <c r="T298" s="4">
        <f t="shared" si="66"/>
        <v>1</v>
      </c>
      <c r="U298" s="11">
        <v>30</v>
      </c>
      <c r="V298" s="35">
        <v>0</v>
      </c>
      <c r="W298" s="35">
        <v>0</v>
      </c>
      <c r="X298" s="4">
        <f t="shared" si="67"/>
        <v>1</v>
      </c>
      <c r="Y298" s="11">
        <v>20</v>
      </c>
      <c r="Z298" s="11" t="s">
        <v>385</v>
      </c>
      <c r="AA298" s="11" t="s">
        <v>385</v>
      </c>
      <c r="AB298" s="11" t="s">
        <v>385</v>
      </c>
      <c r="AC298" s="11" t="s">
        <v>385</v>
      </c>
      <c r="AD298" s="11">
        <v>122</v>
      </c>
      <c r="AE298" s="11">
        <v>123</v>
      </c>
      <c r="AF298" s="4">
        <f t="shared" si="68"/>
        <v>1.0081967213114753</v>
      </c>
      <c r="AG298" s="11">
        <v>20</v>
      </c>
      <c r="AH298" s="5" t="s">
        <v>362</v>
      </c>
      <c r="AI298" s="5" t="s">
        <v>362</v>
      </c>
      <c r="AJ298" s="5" t="s">
        <v>362</v>
      </c>
      <c r="AK298" s="5" t="s">
        <v>362</v>
      </c>
      <c r="AL298" s="5" t="s">
        <v>362</v>
      </c>
      <c r="AM298" s="5" t="s">
        <v>362</v>
      </c>
      <c r="AN298" s="5" t="s">
        <v>362</v>
      </c>
      <c r="AO298" s="5" t="s">
        <v>362</v>
      </c>
      <c r="AP298" s="5" t="s">
        <v>362</v>
      </c>
      <c r="AQ298" s="5" t="s">
        <v>362</v>
      </c>
      <c r="AR298" s="5" t="s">
        <v>362</v>
      </c>
      <c r="AS298" s="5" t="s">
        <v>362</v>
      </c>
      <c r="AT298" s="44">
        <f t="shared" si="74"/>
        <v>0.89220416883182985</v>
      </c>
      <c r="AU298" s="45">
        <v>463</v>
      </c>
      <c r="AV298" s="35">
        <f t="shared" si="75"/>
        <v>378.81818181818187</v>
      </c>
      <c r="AW298" s="35">
        <f t="shared" si="69"/>
        <v>338</v>
      </c>
      <c r="AX298" s="35">
        <f t="shared" si="70"/>
        <v>-40.81818181818187</v>
      </c>
      <c r="AY298" s="35">
        <v>39.200000000000003</v>
      </c>
      <c r="AZ298" s="35">
        <v>33.200000000000003</v>
      </c>
      <c r="BA298" s="35">
        <v>46.9</v>
      </c>
      <c r="BB298" s="35">
        <v>42.1</v>
      </c>
      <c r="BC298" s="35">
        <v>36.299999999999997</v>
      </c>
      <c r="BD298" s="35"/>
      <c r="BE298" s="35">
        <v>48.2</v>
      </c>
      <c r="BF298" s="35">
        <v>34.699999999999996</v>
      </c>
      <c r="BG298" s="35">
        <v>31.7</v>
      </c>
      <c r="BH298" s="35"/>
      <c r="BI298" s="35">
        <f t="shared" si="71"/>
        <v>25.7</v>
      </c>
      <c r="BJ298" s="35"/>
      <c r="BK298" s="35">
        <f t="shared" si="76"/>
        <v>25.7</v>
      </c>
      <c r="BL298" s="35">
        <v>0</v>
      </c>
      <c r="BM298" s="35">
        <f t="shared" si="72"/>
        <v>25.7</v>
      </c>
      <c r="BN298" s="35"/>
      <c r="BO298" s="35">
        <f t="shared" si="73"/>
        <v>25.7</v>
      </c>
      <c r="BP298" s="1"/>
      <c r="BQ298" s="79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10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10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10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10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10"/>
      <c r="HL298" s="9"/>
      <c r="HM298" s="9"/>
    </row>
    <row r="299" spans="1:221" s="2" customFormat="1" ht="17.149999999999999" customHeight="1">
      <c r="A299" s="46" t="s">
        <v>292</v>
      </c>
      <c r="B299" s="35">
        <v>4626</v>
      </c>
      <c r="C299" s="35">
        <v>4876.6000000000004</v>
      </c>
      <c r="D299" s="4">
        <f t="shared" si="64"/>
        <v>1.0541720709035884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2667.8</v>
      </c>
      <c r="O299" s="35">
        <v>1167.8</v>
      </c>
      <c r="P299" s="4">
        <f t="shared" si="65"/>
        <v>0.43773896094159975</v>
      </c>
      <c r="Q299" s="11">
        <v>20</v>
      </c>
      <c r="R299" s="35">
        <v>0</v>
      </c>
      <c r="S299" s="35">
        <v>36.299999999999997</v>
      </c>
      <c r="T299" s="4">
        <f t="shared" si="66"/>
        <v>1</v>
      </c>
      <c r="U299" s="11">
        <v>35</v>
      </c>
      <c r="V299" s="35">
        <v>0</v>
      </c>
      <c r="W299" s="35">
        <v>0</v>
      </c>
      <c r="X299" s="4">
        <f t="shared" si="67"/>
        <v>1</v>
      </c>
      <c r="Y299" s="11">
        <v>15</v>
      </c>
      <c r="Z299" s="11" t="s">
        <v>385</v>
      </c>
      <c r="AA299" s="11" t="s">
        <v>385</v>
      </c>
      <c r="AB299" s="11" t="s">
        <v>385</v>
      </c>
      <c r="AC299" s="11" t="s">
        <v>385</v>
      </c>
      <c r="AD299" s="11">
        <v>250</v>
      </c>
      <c r="AE299" s="11">
        <v>297</v>
      </c>
      <c r="AF299" s="4">
        <f t="shared" si="68"/>
        <v>1.1879999999999999</v>
      </c>
      <c r="AG299" s="11">
        <v>20</v>
      </c>
      <c r="AH299" s="5" t="s">
        <v>362</v>
      </c>
      <c r="AI299" s="5" t="s">
        <v>362</v>
      </c>
      <c r="AJ299" s="5" t="s">
        <v>362</v>
      </c>
      <c r="AK299" s="5" t="s">
        <v>362</v>
      </c>
      <c r="AL299" s="5" t="s">
        <v>362</v>
      </c>
      <c r="AM299" s="5" t="s">
        <v>362</v>
      </c>
      <c r="AN299" s="5" t="s">
        <v>362</v>
      </c>
      <c r="AO299" s="5" t="s">
        <v>362</v>
      </c>
      <c r="AP299" s="5" t="s">
        <v>362</v>
      </c>
      <c r="AQ299" s="5" t="s">
        <v>362</v>
      </c>
      <c r="AR299" s="5" t="s">
        <v>362</v>
      </c>
      <c r="AS299" s="5" t="s">
        <v>362</v>
      </c>
      <c r="AT299" s="44">
        <f t="shared" si="74"/>
        <v>0.93056499927867864</v>
      </c>
      <c r="AU299" s="45">
        <v>738</v>
      </c>
      <c r="AV299" s="35">
        <f t="shared" si="75"/>
        <v>603.81818181818187</v>
      </c>
      <c r="AW299" s="35">
        <f t="shared" si="69"/>
        <v>561.9</v>
      </c>
      <c r="AX299" s="35">
        <f t="shared" si="70"/>
        <v>-41.918181818181893</v>
      </c>
      <c r="AY299" s="35">
        <v>52.8</v>
      </c>
      <c r="AZ299" s="35">
        <v>53.9</v>
      </c>
      <c r="BA299" s="35">
        <v>69.3</v>
      </c>
      <c r="BB299" s="35">
        <v>53</v>
      </c>
      <c r="BC299" s="35">
        <v>50</v>
      </c>
      <c r="BD299" s="35"/>
      <c r="BE299" s="35">
        <v>80.900000000000006</v>
      </c>
      <c r="BF299" s="35">
        <v>60.9</v>
      </c>
      <c r="BG299" s="35">
        <v>54.3</v>
      </c>
      <c r="BH299" s="35"/>
      <c r="BI299" s="35">
        <f t="shared" si="71"/>
        <v>86.8</v>
      </c>
      <c r="BJ299" s="35"/>
      <c r="BK299" s="35">
        <f t="shared" si="76"/>
        <v>86.8</v>
      </c>
      <c r="BL299" s="35">
        <v>0</v>
      </c>
      <c r="BM299" s="35">
        <f t="shared" si="72"/>
        <v>86.8</v>
      </c>
      <c r="BN299" s="35"/>
      <c r="BO299" s="35">
        <f t="shared" si="73"/>
        <v>86.8</v>
      </c>
      <c r="BP299" s="1"/>
      <c r="BQ299" s="79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10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10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10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10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10"/>
      <c r="HL299" s="9"/>
      <c r="HM299" s="9"/>
    </row>
    <row r="300" spans="1:221" s="2" customFormat="1" ht="17.149999999999999" customHeight="1">
      <c r="A300" s="46" t="s">
        <v>293</v>
      </c>
      <c r="B300" s="35">
        <v>46552</v>
      </c>
      <c r="C300" s="35">
        <v>67401.3</v>
      </c>
      <c r="D300" s="4">
        <f t="shared" si="64"/>
        <v>1.2247871197800309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3947.7</v>
      </c>
      <c r="O300" s="35">
        <v>1075.0999999999999</v>
      </c>
      <c r="P300" s="4">
        <f t="shared" si="65"/>
        <v>0.27233579046026801</v>
      </c>
      <c r="Q300" s="11">
        <v>20</v>
      </c>
      <c r="R300" s="35">
        <v>390</v>
      </c>
      <c r="S300" s="35">
        <v>613.6</v>
      </c>
      <c r="T300" s="4">
        <f t="shared" si="66"/>
        <v>1.2373333333333334</v>
      </c>
      <c r="U300" s="11">
        <v>20</v>
      </c>
      <c r="V300" s="35">
        <v>0</v>
      </c>
      <c r="W300" s="35">
        <v>0</v>
      </c>
      <c r="X300" s="4">
        <f t="shared" si="67"/>
        <v>1</v>
      </c>
      <c r="Y300" s="11">
        <v>30</v>
      </c>
      <c r="Z300" s="11" t="s">
        <v>385</v>
      </c>
      <c r="AA300" s="11" t="s">
        <v>385</v>
      </c>
      <c r="AB300" s="11" t="s">
        <v>385</v>
      </c>
      <c r="AC300" s="11" t="s">
        <v>385</v>
      </c>
      <c r="AD300" s="11">
        <v>430</v>
      </c>
      <c r="AE300" s="11">
        <v>436</v>
      </c>
      <c r="AF300" s="4">
        <f t="shared" si="68"/>
        <v>1.0139534883720931</v>
      </c>
      <c r="AG300" s="11">
        <v>20</v>
      </c>
      <c r="AH300" s="5" t="s">
        <v>362</v>
      </c>
      <c r="AI300" s="5" t="s">
        <v>362</v>
      </c>
      <c r="AJ300" s="5" t="s">
        <v>362</v>
      </c>
      <c r="AK300" s="5" t="s">
        <v>362</v>
      </c>
      <c r="AL300" s="5" t="s">
        <v>362</v>
      </c>
      <c r="AM300" s="5" t="s">
        <v>362</v>
      </c>
      <c r="AN300" s="5" t="s">
        <v>362</v>
      </c>
      <c r="AO300" s="5" t="s">
        <v>362</v>
      </c>
      <c r="AP300" s="5" t="s">
        <v>362</v>
      </c>
      <c r="AQ300" s="5" t="s">
        <v>362</v>
      </c>
      <c r="AR300" s="5" t="s">
        <v>362</v>
      </c>
      <c r="AS300" s="5" t="s">
        <v>362</v>
      </c>
      <c r="AT300" s="44">
        <f t="shared" si="74"/>
        <v>0.92720323441114205</v>
      </c>
      <c r="AU300" s="45">
        <v>1197</v>
      </c>
      <c r="AV300" s="35">
        <f t="shared" si="75"/>
        <v>979.36363636363626</v>
      </c>
      <c r="AW300" s="35">
        <f t="shared" si="69"/>
        <v>908.1</v>
      </c>
      <c r="AX300" s="35">
        <f t="shared" si="70"/>
        <v>-71.263636363636238</v>
      </c>
      <c r="AY300" s="35">
        <v>83.1</v>
      </c>
      <c r="AZ300" s="35">
        <v>105.6</v>
      </c>
      <c r="BA300" s="35">
        <v>59.5</v>
      </c>
      <c r="BB300" s="35">
        <v>48.20000000000001</v>
      </c>
      <c r="BC300" s="35">
        <v>98.5</v>
      </c>
      <c r="BD300" s="35"/>
      <c r="BE300" s="35">
        <v>110.2</v>
      </c>
      <c r="BF300" s="35">
        <v>83.899999999999991</v>
      </c>
      <c r="BG300" s="35">
        <v>97.5</v>
      </c>
      <c r="BH300" s="35">
        <v>112.89999999999999</v>
      </c>
      <c r="BI300" s="35">
        <f t="shared" si="71"/>
        <v>108.7</v>
      </c>
      <c r="BJ300" s="35"/>
      <c r="BK300" s="35">
        <f t="shared" si="76"/>
        <v>108.7</v>
      </c>
      <c r="BL300" s="35">
        <v>0</v>
      </c>
      <c r="BM300" s="35">
        <f t="shared" si="72"/>
        <v>108.7</v>
      </c>
      <c r="BN300" s="35"/>
      <c r="BO300" s="35">
        <f t="shared" si="73"/>
        <v>108.7</v>
      </c>
      <c r="BP300" s="1"/>
      <c r="BQ300" s="79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10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10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10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10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10"/>
      <c r="HL300" s="9"/>
      <c r="HM300" s="9"/>
    </row>
    <row r="301" spans="1:221" s="2" customFormat="1" ht="17.149999999999999" customHeight="1">
      <c r="A301" s="46" t="s">
        <v>294</v>
      </c>
      <c r="B301" s="35">
        <v>960844</v>
      </c>
      <c r="C301" s="35">
        <v>1006645.8</v>
      </c>
      <c r="D301" s="4">
        <f t="shared" si="64"/>
        <v>1.0476682999529581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25127.3</v>
      </c>
      <c r="O301" s="35">
        <v>16798.900000000001</v>
      </c>
      <c r="P301" s="4">
        <f t="shared" si="65"/>
        <v>0.66855173456758199</v>
      </c>
      <c r="Q301" s="11">
        <v>20</v>
      </c>
      <c r="R301" s="35">
        <v>0</v>
      </c>
      <c r="S301" s="35">
        <v>0</v>
      </c>
      <c r="T301" s="4">
        <f t="shared" si="66"/>
        <v>1</v>
      </c>
      <c r="U301" s="11">
        <v>40</v>
      </c>
      <c r="V301" s="35">
        <v>0</v>
      </c>
      <c r="W301" s="35">
        <v>0</v>
      </c>
      <c r="X301" s="4">
        <f t="shared" si="67"/>
        <v>1</v>
      </c>
      <c r="Y301" s="11">
        <v>10</v>
      </c>
      <c r="Z301" s="11" t="s">
        <v>385</v>
      </c>
      <c r="AA301" s="11" t="s">
        <v>385</v>
      </c>
      <c r="AB301" s="11" t="s">
        <v>385</v>
      </c>
      <c r="AC301" s="11" t="s">
        <v>385</v>
      </c>
      <c r="AD301" s="11">
        <v>53</v>
      </c>
      <c r="AE301" s="11">
        <v>56</v>
      </c>
      <c r="AF301" s="4">
        <f t="shared" si="68"/>
        <v>1.0566037735849056</v>
      </c>
      <c r="AG301" s="11">
        <v>20</v>
      </c>
      <c r="AH301" s="5" t="s">
        <v>362</v>
      </c>
      <c r="AI301" s="5" t="s">
        <v>362</v>
      </c>
      <c r="AJ301" s="5" t="s">
        <v>362</v>
      </c>
      <c r="AK301" s="5" t="s">
        <v>362</v>
      </c>
      <c r="AL301" s="5" t="s">
        <v>362</v>
      </c>
      <c r="AM301" s="5" t="s">
        <v>362</v>
      </c>
      <c r="AN301" s="5" t="s">
        <v>362</v>
      </c>
      <c r="AO301" s="5" t="s">
        <v>362</v>
      </c>
      <c r="AP301" s="5" t="s">
        <v>362</v>
      </c>
      <c r="AQ301" s="5" t="s">
        <v>362</v>
      </c>
      <c r="AR301" s="5" t="s">
        <v>362</v>
      </c>
      <c r="AS301" s="5" t="s">
        <v>362</v>
      </c>
      <c r="AT301" s="44">
        <f t="shared" si="74"/>
        <v>0.94979793162579329</v>
      </c>
      <c r="AU301" s="45">
        <v>60</v>
      </c>
      <c r="AV301" s="35">
        <f t="shared" si="75"/>
        <v>49.090909090909086</v>
      </c>
      <c r="AW301" s="35">
        <f t="shared" si="69"/>
        <v>46.6</v>
      </c>
      <c r="AX301" s="35">
        <f t="shared" si="70"/>
        <v>-2.490909090909085</v>
      </c>
      <c r="AY301" s="35">
        <v>5</v>
      </c>
      <c r="AZ301" s="35">
        <v>4.8</v>
      </c>
      <c r="BA301" s="35">
        <v>3.4</v>
      </c>
      <c r="BB301" s="35">
        <v>5.0999999999999996</v>
      </c>
      <c r="BC301" s="35">
        <v>5.6</v>
      </c>
      <c r="BD301" s="35"/>
      <c r="BE301" s="35">
        <v>6</v>
      </c>
      <c r="BF301" s="35">
        <v>4.8999999999999995</v>
      </c>
      <c r="BG301" s="35">
        <v>5</v>
      </c>
      <c r="BH301" s="35">
        <v>2.2999999999999998</v>
      </c>
      <c r="BI301" s="35">
        <f t="shared" si="71"/>
        <v>4.5</v>
      </c>
      <c r="BJ301" s="35"/>
      <c r="BK301" s="35">
        <f t="shared" si="76"/>
        <v>4.5</v>
      </c>
      <c r="BL301" s="35">
        <v>0</v>
      </c>
      <c r="BM301" s="35">
        <f t="shared" si="72"/>
        <v>4.5</v>
      </c>
      <c r="BN301" s="35"/>
      <c r="BO301" s="35">
        <f t="shared" si="73"/>
        <v>4.5</v>
      </c>
      <c r="BP301" s="1"/>
      <c r="BQ301" s="79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10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10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10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10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10"/>
      <c r="HL301" s="9"/>
      <c r="HM301" s="9"/>
    </row>
    <row r="302" spans="1:221" s="2" customFormat="1" ht="17.149999999999999" customHeight="1">
      <c r="A302" s="46" t="s">
        <v>295</v>
      </c>
      <c r="B302" s="35">
        <v>180725</v>
      </c>
      <c r="C302" s="35">
        <v>198276</v>
      </c>
      <c r="D302" s="4">
        <f t="shared" si="64"/>
        <v>1.0971144003319961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5233.1000000000004</v>
      </c>
      <c r="O302" s="35">
        <v>3310.2</v>
      </c>
      <c r="P302" s="4">
        <f t="shared" si="65"/>
        <v>0.63255049588198187</v>
      </c>
      <c r="Q302" s="11">
        <v>20</v>
      </c>
      <c r="R302" s="35">
        <v>1165</v>
      </c>
      <c r="S302" s="35">
        <v>1520.9</v>
      </c>
      <c r="T302" s="4">
        <f t="shared" si="66"/>
        <v>1.2105493562231759</v>
      </c>
      <c r="U302" s="11">
        <v>30</v>
      </c>
      <c r="V302" s="35">
        <v>0</v>
      </c>
      <c r="W302" s="35">
        <v>0</v>
      </c>
      <c r="X302" s="4">
        <f t="shared" si="67"/>
        <v>1</v>
      </c>
      <c r="Y302" s="11">
        <v>20</v>
      </c>
      <c r="Z302" s="11" t="s">
        <v>385</v>
      </c>
      <c r="AA302" s="11" t="s">
        <v>385</v>
      </c>
      <c r="AB302" s="11" t="s">
        <v>385</v>
      </c>
      <c r="AC302" s="11" t="s">
        <v>385</v>
      </c>
      <c r="AD302" s="11">
        <v>695</v>
      </c>
      <c r="AE302" s="11">
        <v>712</v>
      </c>
      <c r="AF302" s="4">
        <f t="shared" si="68"/>
        <v>1.0244604316546762</v>
      </c>
      <c r="AG302" s="11">
        <v>20</v>
      </c>
      <c r="AH302" s="5" t="s">
        <v>362</v>
      </c>
      <c r="AI302" s="5" t="s">
        <v>362</v>
      </c>
      <c r="AJ302" s="5" t="s">
        <v>362</v>
      </c>
      <c r="AK302" s="5" t="s">
        <v>362</v>
      </c>
      <c r="AL302" s="5" t="s">
        <v>362</v>
      </c>
      <c r="AM302" s="5" t="s">
        <v>362</v>
      </c>
      <c r="AN302" s="5" t="s">
        <v>362</v>
      </c>
      <c r="AO302" s="5" t="s">
        <v>362</v>
      </c>
      <c r="AP302" s="5" t="s">
        <v>362</v>
      </c>
      <c r="AQ302" s="5" t="s">
        <v>362</v>
      </c>
      <c r="AR302" s="5" t="s">
        <v>362</v>
      </c>
      <c r="AS302" s="5" t="s">
        <v>362</v>
      </c>
      <c r="AT302" s="44">
        <f t="shared" si="74"/>
        <v>1.004278432407484</v>
      </c>
      <c r="AU302" s="45">
        <v>619</v>
      </c>
      <c r="AV302" s="35">
        <f t="shared" si="75"/>
        <v>506.45454545454544</v>
      </c>
      <c r="AW302" s="35">
        <f t="shared" si="69"/>
        <v>508.6</v>
      </c>
      <c r="AX302" s="35">
        <f t="shared" si="70"/>
        <v>2.1454545454545837</v>
      </c>
      <c r="AY302" s="35">
        <v>59.2</v>
      </c>
      <c r="AZ302" s="35">
        <v>58.5</v>
      </c>
      <c r="BA302" s="35">
        <v>36.200000000000003</v>
      </c>
      <c r="BB302" s="35">
        <v>48.7</v>
      </c>
      <c r="BC302" s="35">
        <v>57</v>
      </c>
      <c r="BD302" s="35"/>
      <c r="BE302" s="35">
        <v>64.400000000000006</v>
      </c>
      <c r="BF302" s="35">
        <v>41.3</v>
      </c>
      <c r="BG302" s="35">
        <v>50.7</v>
      </c>
      <c r="BH302" s="35">
        <v>24.8</v>
      </c>
      <c r="BI302" s="35">
        <f t="shared" si="71"/>
        <v>67.8</v>
      </c>
      <c r="BJ302" s="35"/>
      <c r="BK302" s="35">
        <f t="shared" si="76"/>
        <v>67.8</v>
      </c>
      <c r="BL302" s="35">
        <v>0</v>
      </c>
      <c r="BM302" s="35">
        <f t="shared" si="72"/>
        <v>67.8</v>
      </c>
      <c r="BN302" s="35"/>
      <c r="BO302" s="35">
        <f t="shared" si="73"/>
        <v>67.8</v>
      </c>
      <c r="BP302" s="1"/>
      <c r="BQ302" s="79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10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10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10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10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10"/>
      <c r="HL302" s="9"/>
      <c r="HM302" s="9"/>
    </row>
    <row r="303" spans="1:221" s="2" customFormat="1" ht="17.149999999999999" customHeight="1">
      <c r="A303" s="46" t="s">
        <v>296</v>
      </c>
      <c r="B303" s="35">
        <v>155734</v>
      </c>
      <c r="C303" s="35">
        <v>167242.9</v>
      </c>
      <c r="D303" s="4">
        <f t="shared" ref="D303:D366" si="77">IF(E303=0,0,IF(B303=0,1,IF(C303&lt;0,0,IF(C303/B303&gt;1.2,IF((C303/B303-1.2)*0.1+1.2&gt;1.3,1.3,(C303/B303-1.2)*0.1+1.2),C303/B303))))</f>
        <v>1.073901010697728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5920.8</v>
      </c>
      <c r="O303" s="35">
        <v>3760.9</v>
      </c>
      <c r="P303" s="4">
        <f t="shared" ref="P303:P366" si="78">IF(Q303=0,0,IF(N303=0,1,IF(O303&lt;0,0,IF(O303/N303&gt;1.2,IF((O303/N303-1.2)*0.1+1.2&gt;1.3,1.3,(O303/N303-1.2)*0.1+1.2),O303/N303))))</f>
        <v>0.63520132414538577</v>
      </c>
      <c r="Q303" s="11">
        <v>20</v>
      </c>
      <c r="R303" s="35">
        <v>1354</v>
      </c>
      <c r="S303" s="35">
        <v>1306</v>
      </c>
      <c r="T303" s="4">
        <f t="shared" ref="T303:T366" si="79">IF(U303=0,0,IF(R303=0,1,IF(S303&lt;0,0,IF(S303/R303&gt;1.2,IF((S303/R303-1.2)*0.1+1.2&gt;1.3,1.3,(S303/R303-1.2)*0.1+1.2),S303/R303))))</f>
        <v>0.96454948301329391</v>
      </c>
      <c r="U303" s="11">
        <v>30</v>
      </c>
      <c r="V303" s="35">
        <v>0</v>
      </c>
      <c r="W303" s="35">
        <v>0</v>
      </c>
      <c r="X303" s="4">
        <f t="shared" ref="X303:X366" si="80">IF(Y303=0,0,IF(V303=0,1,IF(W303&lt;0,0,IF(W303/V303&gt;1.2,IF((W303/V303-1.2)*0.1+1.2&gt;1.3,1.3,(W303/V303-1.2)*0.1+1.2),W303/V303))))</f>
        <v>1</v>
      </c>
      <c r="Y303" s="11">
        <v>20</v>
      </c>
      <c r="Z303" s="11" t="s">
        <v>385</v>
      </c>
      <c r="AA303" s="11" t="s">
        <v>385</v>
      </c>
      <c r="AB303" s="11" t="s">
        <v>385</v>
      </c>
      <c r="AC303" s="11" t="s">
        <v>385</v>
      </c>
      <c r="AD303" s="11">
        <v>396</v>
      </c>
      <c r="AE303" s="11">
        <v>396</v>
      </c>
      <c r="AF303" s="4">
        <f t="shared" ref="AF303:AF366" si="81">IF(AG303=0,0,IF(AD303=0,1,IF(AE303&lt;0,0,IF(AE303/AD303&gt;1.2,IF((AE303/AD303-1.2)*0.1+1.2&gt;1.3,1.3,(AE303/AD303-1.2)*0.1+1.2),AE303/AD303))))</f>
        <v>1</v>
      </c>
      <c r="AG303" s="11">
        <v>20</v>
      </c>
      <c r="AH303" s="5" t="s">
        <v>362</v>
      </c>
      <c r="AI303" s="5" t="s">
        <v>362</v>
      </c>
      <c r="AJ303" s="5" t="s">
        <v>362</v>
      </c>
      <c r="AK303" s="5" t="s">
        <v>362</v>
      </c>
      <c r="AL303" s="5" t="s">
        <v>362</v>
      </c>
      <c r="AM303" s="5" t="s">
        <v>362</v>
      </c>
      <c r="AN303" s="5" t="s">
        <v>362</v>
      </c>
      <c r="AO303" s="5" t="s">
        <v>362</v>
      </c>
      <c r="AP303" s="5" t="s">
        <v>362</v>
      </c>
      <c r="AQ303" s="5" t="s">
        <v>362</v>
      </c>
      <c r="AR303" s="5" t="s">
        <v>362</v>
      </c>
      <c r="AS303" s="5" t="s">
        <v>362</v>
      </c>
      <c r="AT303" s="44">
        <f t="shared" si="74"/>
        <v>0.92379521080283811</v>
      </c>
      <c r="AU303" s="45">
        <v>438</v>
      </c>
      <c r="AV303" s="35">
        <f t="shared" si="75"/>
        <v>358.36363636363637</v>
      </c>
      <c r="AW303" s="35">
        <f t="shared" ref="AW303:AW366" si="82">ROUND(AT303*AV303,1)</f>
        <v>331.1</v>
      </c>
      <c r="AX303" s="35">
        <f t="shared" ref="AX303:AX366" si="83">AW303-AV303</f>
        <v>-27.263636363636351</v>
      </c>
      <c r="AY303" s="35">
        <v>38.700000000000003</v>
      </c>
      <c r="AZ303" s="35">
        <v>43.5</v>
      </c>
      <c r="BA303" s="35">
        <v>13.3</v>
      </c>
      <c r="BB303" s="35">
        <v>17.400000000000006</v>
      </c>
      <c r="BC303" s="35">
        <v>18.5</v>
      </c>
      <c r="BD303" s="35"/>
      <c r="BE303" s="35">
        <v>10.5</v>
      </c>
      <c r="BF303" s="35">
        <v>37.199999999999996</v>
      </c>
      <c r="BG303" s="35">
        <v>33.700000000000003</v>
      </c>
      <c r="BH303" s="35">
        <v>84.199999999999989</v>
      </c>
      <c r="BI303" s="35">
        <f t="shared" ref="BI303:BI366" si="84">ROUND(AW303-SUM(AY303:BH303),1)</f>
        <v>34.1</v>
      </c>
      <c r="BJ303" s="35"/>
      <c r="BK303" s="35">
        <f t="shared" si="76"/>
        <v>34.1</v>
      </c>
      <c r="BL303" s="35">
        <v>0</v>
      </c>
      <c r="BM303" s="35">
        <f t="shared" ref="BM303:BM366" si="85">BK303+BL303</f>
        <v>34.1</v>
      </c>
      <c r="BN303" s="35"/>
      <c r="BO303" s="35">
        <f t="shared" ref="BO303:BO366" si="86">IF((BM303-BN303)&gt;0,ROUND(BM303-BN303,1),0)</f>
        <v>34.1</v>
      </c>
      <c r="BP303" s="1"/>
      <c r="BQ303" s="79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10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10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10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10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10"/>
      <c r="HL303" s="9"/>
      <c r="HM303" s="9"/>
    </row>
    <row r="304" spans="1:221" s="2" customFormat="1" ht="17.149999999999999" customHeight="1">
      <c r="A304" s="46" t="s">
        <v>297</v>
      </c>
      <c r="B304" s="35">
        <v>67881</v>
      </c>
      <c r="C304" s="35">
        <v>73546.8</v>
      </c>
      <c r="D304" s="4">
        <f t="shared" si="77"/>
        <v>1.0834666548813365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15042.3</v>
      </c>
      <c r="O304" s="35">
        <v>7445.9</v>
      </c>
      <c r="P304" s="4">
        <f t="shared" si="78"/>
        <v>0.49499744055097955</v>
      </c>
      <c r="Q304" s="11">
        <v>20</v>
      </c>
      <c r="R304" s="35">
        <v>14</v>
      </c>
      <c r="S304" s="35">
        <v>0</v>
      </c>
      <c r="T304" s="4">
        <f t="shared" si="79"/>
        <v>0</v>
      </c>
      <c r="U304" s="11">
        <v>35</v>
      </c>
      <c r="V304" s="35">
        <v>0</v>
      </c>
      <c r="W304" s="35">
        <v>0</v>
      </c>
      <c r="X304" s="4">
        <f t="shared" si="80"/>
        <v>1</v>
      </c>
      <c r="Y304" s="11">
        <v>15</v>
      </c>
      <c r="Z304" s="11" t="s">
        <v>385</v>
      </c>
      <c r="AA304" s="11" t="s">
        <v>385</v>
      </c>
      <c r="AB304" s="11" t="s">
        <v>385</v>
      </c>
      <c r="AC304" s="11" t="s">
        <v>385</v>
      </c>
      <c r="AD304" s="11">
        <v>49</v>
      </c>
      <c r="AE304" s="11">
        <v>43</v>
      </c>
      <c r="AF304" s="4">
        <f t="shared" si="81"/>
        <v>0.87755102040816324</v>
      </c>
      <c r="AG304" s="11">
        <v>20</v>
      </c>
      <c r="AH304" s="5" t="s">
        <v>362</v>
      </c>
      <c r="AI304" s="5" t="s">
        <v>362</v>
      </c>
      <c r="AJ304" s="5" t="s">
        <v>362</v>
      </c>
      <c r="AK304" s="5" t="s">
        <v>362</v>
      </c>
      <c r="AL304" s="5" t="s">
        <v>362</v>
      </c>
      <c r="AM304" s="5" t="s">
        <v>362</v>
      </c>
      <c r="AN304" s="5" t="s">
        <v>362</v>
      </c>
      <c r="AO304" s="5" t="s">
        <v>362</v>
      </c>
      <c r="AP304" s="5" t="s">
        <v>362</v>
      </c>
      <c r="AQ304" s="5" t="s">
        <v>362</v>
      </c>
      <c r="AR304" s="5" t="s">
        <v>362</v>
      </c>
      <c r="AS304" s="5" t="s">
        <v>362</v>
      </c>
      <c r="AT304" s="44">
        <f t="shared" ref="AT304:AT367" si="87">(D304*E304+P304*Q304+T304*U304+X304*Y304+AF304*AG304)/(E304+Q304+U304+Y304+AG304)</f>
        <v>0.53285635767996231</v>
      </c>
      <c r="AU304" s="45">
        <v>1363</v>
      </c>
      <c r="AV304" s="35">
        <f t="shared" ref="AV304:AV367" si="88">AU304/11*9</f>
        <v>1115.1818181818182</v>
      </c>
      <c r="AW304" s="35">
        <f t="shared" si="82"/>
        <v>594.20000000000005</v>
      </c>
      <c r="AX304" s="35">
        <f t="shared" si="83"/>
        <v>-520.9818181818182</v>
      </c>
      <c r="AY304" s="35">
        <v>48.2</v>
      </c>
      <c r="AZ304" s="35">
        <v>55.9</v>
      </c>
      <c r="BA304" s="35">
        <v>5.9</v>
      </c>
      <c r="BB304" s="35">
        <v>67.800000000000011</v>
      </c>
      <c r="BC304" s="35">
        <v>63.9</v>
      </c>
      <c r="BD304" s="35"/>
      <c r="BE304" s="35">
        <v>79.3</v>
      </c>
      <c r="BF304" s="35">
        <v>158.5</v>
      </c>
      <c r="BG304" s="35">
        <v>96.8</v>
      </c>
      <c r="BH304" s="35">
        <v>15.8</v>
      </c>
      <c r="BI304" s="35">
        <f t="shared" si="84"/>
        <v>2.1</v>
      </c>
      <c r="BJ304" s="35"/>
      <c r="BK304" s="35">
        <f t="shared" ref="BK304:BK367" si="89">IF(OR(BI304&lt;0,BJ304="+"),0,BI304)</f>
        <v>2.1</v>
      </c>
      <c r="BL304" s="35">
        <v>0</v>
      </c>
      <c r="BM304" s="35">
        <f t="shared" si="85"/>
        <v>2.1</v>
      </c>
      <c r="BN304" s="35"/>
      <c r="BO304" s="35">
        <f t="shared" si="86"/>
        <v>2.1</v>
      </c>
      <c r="BP304" s="1"/>
      <c r="BQ304" s="79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10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10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10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10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10"/>
      <c r="HL304" s="9"/>
      <c r="HM304" s="9"/>
    </row>
    <row r="305" spans="1:221" s="2" customFormat="1" ht="17.149999999999999" customHeight="1">
      <c r="A305" s="18" t="s">
        <v>298</v>
      </c>
      <c r="B305" s="62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35"/>
      <c r="BP305" s="1"/>
      <c r="BQ305" s="79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10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10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10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10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10"/>
      <c r="HL305" s="9"/>
      <c r="HM305" s="9"/>
    </row>
    <row r="306" spans="1:221" s="2" customFormat="1" ht="17.149999999999999" customHeight="1">
      <c r="A306" s="46" t="s">
        <v>299</v>
      </c>
      <c r="B306" s="35">
        <v>14408</v>
      </c>
      <c r="C306" s="35">
        <v>13763.4</v>
      </c>
      <c r="D306" s="4">
        <f t="shared" si="77"/>
        <v>0.95526096612992784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7067.2</v>
      </c>
      <c r="O306" s="35">
        <v>5681</v>
      </c>
      <c r="P306" s="4">
        <f t="shared" si="78"/>
        <v>0.80385442608105051</v>
      </c>
      <c r="Q306" s="11">
        <v>20</v>
      </c>
      <c r="R306" s="35">
        <v>0</v>
      </c>
      <c r="S306" s="35">
        <v>0</v>
      </c>
      <c r="T306" s="4">
        <f t="shared" si="79"/>
        <v>1</v>
      </c>
      <c r="U306" s="11">
        <v>20</v>
      </c>
      <c r="V306" s="35">
        <v>0</v>
      </c>
      <c r="W306" s="35">
        <v>0.3</v>
      </c>
      <c r="X306" s="4">
        <f t="shared" si="80"/>
        <v>1</v>
      </c>
      <c r="Y306" s="11">
        <v>30</v>
      </c>
      <c r="Z306" s="11" t="s">
        <v>385</v>
      </c>
      <c r="AA306" s="11" t="s">
        <v>385</v>
      </c>
      <c r="AB306" s="11" t="s">
        <v>385</v>
      </c>
      <c r="AC306" s="11" t="s">
        <v>385</v>
      </c>
      <c r="AD306" s="11">
        <v>26</v>
      </c>
      <c r="AE306" s="11">
        <v>27</v>
      </c>
      <c r="AF306" s="4">
        <f t="shared" si="81"/>
        <v>1.0384615384615385</v>
      </c>
      <c r="AG306" s="11">
        <v>20</v>
      </c>
      <c r="AH306" s="5" t="s">
        <v>362</v>
      </c>
      <c r="AI306" s="5" t="s">
        <v>362</v>
      </c>
      <c r="AJ306" s="5" t="s">
        <v>362</v>
      </c>
      <c r="AK306" s="5" t="s">
        <v>362</v>
      </c>
      <c r="AL306" s="5" t="s">
        <v>362</v>
      </c>
      <c r="AM306" s="5" t="s">
        <v>362</v>
      </c>
      <c r="AN306" s="5" t="s">
        <v>362</v>
      </c>
      <c r="AO306" s="5" t="s">
        <v>362</v>
      </c>
      <c r="AP306" s="5" t="s">
        <v>362</v>
      </c>
      <c r="AQ306" s="5" t="s">
        <v>362</v>
      </c>
      <c r="AR306" s="5" t="s">
        <v>362</v>
      </c>
      <c r="AS306" s="5" t="s">
        <v>362</v>
      </c>
      <c r="AT306" s="44">
        <f t="shared" si="87"/>
        <v>0.96398928952151064</v>
      </c>
      <c r="AU306" s="45">
        <v>28</v>
      </c>
      <c r="AV306" s="35">
        <f t="shared" si="88"/>
        <v>22.90909090909091</v>
      </c>
      <c r="AW306" s="35">
        <f t="shared" si="82"/>
        <v>22.1</v>
      </c>
      <c r="AX306" s="35">
        <f t="shared" si="83"/>
        <v>-0.80909090909090864</v>
      </c>
      <c r="AY306" s="35">
        <v>2.6</v>
      </c>
      <c r="AZ306" s="35">
        <v>2.4</v>
      </c>
      <c r="BA306" s="35">
        <v>1.1000000000000001</v>
      </c>
      <c r="BB306" s="35">
        <v>1.3</v>
      </c>
      <c r="BC306" s="35">
        <v>1.0999999999999999</v>
      </c>
      <c r="BD306" s="35"/>
      <c r="BE306" s="35">
        <v>1</v>
      </c>
      <c r="BF306" s="35">
        <v>0.7</v>
      </c>
      <c r="BG306" s="35">
        <v>1.4999999999999998</v>
      </c>
      <c r="BH306" s="35">
        <v>7.8</v>
      </c>
      <c r="BI306" s="35">
        <f t="shared" si="84"/>
        <v>2.6</v>
      </c>
      <c r="BJ306" s="35"/>
      <c r="BK306" s="35">
        <f t="shared" si="89"/>
        <v>2.6</v>
      </c>
      <c r="BL306" s="35">
        <v>0</v>
      </c>
      <c r="BM306" s="35">
        <f t="shared" si="85"/>
        <v>2.6</v>
      </c>
      <c r="BN306" s="35">
        <f>MIN(BM306,1.3)</f>
        <v>1.3</v>
      </c>
      <c r="BO306" s="35">
        <f t="shared" si="86"/>
        <v>1.3</v>
      </c>
      <c r="BP306" s="1"/>
      <c r="BQ306" s="79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10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10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10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10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10"/>
      <c r="HL306" s="9"/>
      <c r="HM306" s="9"/>
    </row>
    <row r="307" spans="1:221" s="2" customFormat="1" ht="17.149999999999999" customHeight="1">
      <c r="A307" s="46" t="s">
        <v>300</v>
      </c>
      <c r="B307" s="35">
        <v>140586</v>
      </c>
      <c r="C307" s="35">
        <v>119209.9</v>
      </c>
      <c r="D307" s="4">
        <f t="shared" si="77"/>
        <v>0.84795000924700892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8909.1</v>
      </c>
      <c r="O307" s="35">
        <v>6895.4</v>
      </c>
      <c r="P307" s="4">
        <f t="shared" si="78"/>
        <v>0.77397267961971461</v>
      </c>
      <c r="Q307" s="11">
        <v>20</v>
      </c>
      <c r="R307" s="35">
        <v>367</v>
      </c>
      <c r="S307" s="35">
        <v>424.5</v>
      </c>
      <c r="T307" s="4">
        <f t="shared" si="79"/>
        <v>1.1566757493188011</v>
      </c>
      <c r="U307" s="11">
        <v>15</v>
      </c>
      <c r="V307" s="35">
        <v>38.799999999999997</v>
      </c>
      <c r="W307" s="35">
        <v>45.4</v>
      </c>
      <c r="X307" s="4">
        <f t="shared" si="80"/>
        <v>1.1701030927835052</v>
      </c>
      <c r="Y307" s="11">
        <v>35</v>
      </c>
      <c r="Z307" s="11" t="s">
        <v>385</v>
      </c>
      <c r="AA307" s="11" t="s">
        <v>385</v>
      </c>
      <c r="AB307" s="11" t="s">
        <v>385</v>
      </c>
      <c r="AC307" s="11" t="s">
        <v>385</v>
      </c>
      <c r="AD307" s="11">
        <v>130</v>
      </c>
      <c r="AE307" s="11">
        <v>124</v>
      </c>
      <c r="AF307" s="4">
        <f t="shared" si="81"/>
        <v>0.9538461538461539</v>
      </c>
      <c r="AG307" s="11">
        <v>20</v>
      </c>
      <c r="AH307" s="5" t="s">
        <v>362</v>
      </c>
      <c r="AI307" s="5" t="s">
        <v>362</v>
      </c>
      <c r="AJ307" s="5" t="s">
        <v>362</v>
      </c>
      <c r="AK307" s="5" t="s">
        <v>362</v>
      </c>
      <c r="AL307" s="5" t="s">
        <v>362</v>
      </c>
      <c r="AM307" s="5" t="s">
        <v>362</v>
      </c>
      <c r="AN307" s="5" t="s">
        <v>362</v>
      </c>
      <c r="AO307" s="5" t="s">
        <v>362</v>
      </c>
      <c r="AP307" s="5" t="s">
        <v>362</v>
      </c>
      <c r="AQ307" s="5" t="s">
        <v>362</v>
      </c>
      <c r="AR307" s="5" t="s">
        <v>362</v>
      </c>
      <c r="AS307" s="5" t="s">
        <v>362</v>
      </c>
      <c r="AT307" s="44">
        <f t="shared" si="87"/>
        <v>1.0133962124899218</v>
      </c>
      <c r="AU307" s="45">
        <v>86</v>
      </c>
      <c r="AV307" s="35">
        <f t="shared" si="88"/>
        <v>70.36363636363636</v>
      </c>
      <c r="AW307" s="35">
        <f t="shared" si="82"/>
        <v>71.3</v>
      </c>
      <c r="AX307" s="35">
        <f t="shared" si="83"/>
        <v>0.9363636363636374</v>
      </c>
      <c r="AY307" s="35">
        <v>8.5</v>
      </c>
      <c r="AZ307" s="35">
        <v>7.9</v>
      </c>
      <c r="BA307" s="35">
        <v>3.1</v>
      </c>
      <c r="BB307" s="35">
        <v>6.6</v>
      </c>
      <c r="BC307" s="35">
        <v>7.4</v>
      </c>
      <c r="BD307" s="35"/>
      <c r="BE307" s="35">
        <v>9.4</v>
      </c>
      <c r="BF307" s="35">
        <v>8.6</v>
      </c>
      <c r="BG307" s="35">
        <v>8.1</v>
      </c>
      <c r="BH307" s="35">
        <v>5</v>
      </c>
      <c r="BI307" s="35">
        <f t="shared" si="84"/>
        <v>6.7</v>
      </c>
      <c r="BJ307" s="35"/>
      <c r="BK307" s="35">
        <f t="shared" si="89"/>
        <v>6.7</v>
      </c>
      <c r="BL307" s="35">
        <v>0</v>
      </c>
      <c r="BM307" s="35">
        <f t="shared" si="85"/>
        <v>6.7</v>
      </c>
      <c r="BN307" s="35"/>
      <c r="BO307" s="35">
        <f t="shared" si="86"/>
        <v>6.7</v>
      </c>
      <c r="BP307" s="1"/>
      <c r="BQ307" s="79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10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10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10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10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10"/>
      <c r="HL307" s="9"/>
      <c r="HM307" s="9"/>
    </row>
    <row r="308" spans="1:221" s="2" customFormat="1" ht="17.149999999999999" customHeight="1">
      <c r="A308" s="46" t="s">
        <v>301</v>
      </c>
      <c r="B308" s="35">
        <v>4534</v>
      </c>
      <c r="C308" s="35">
        <v>4511</v>
      </c>
      <c r="D308" s="4">
        <f t="shared" si="77"/>
        <v>0.99492721658579619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3383.5</v>
      </c>
      <c r="O308" s="35">
        <v>1855.5</v>
      </c>
      <c r="P308" s="4">
        <f t="shared" si="78"/>
        <v>0.54839663070784694</v>
      </c>
      <c r="Q308" s="11">
        <v>20</v>
      </c>
      <c r="R308" s="35">
        <v>0</v>
      </c>
      <c r="S308" s="35">
        <v>0</v>
      </c>
      <c r="T308" s="4">
        <f t="shared" si="79"/>
        <v>1</v>
      </c>
      <c r="U308" s="11">
        <v>10</v>
      </c>
      <c r="V308" s="35">
        <v>37.5</v>
      </c>
      <c r="W308" s="35">
        <v>44</v>
      </c>
      <c r="X308" s="4">
        <f t="shared" si="80"/>
        <v>1.1733333333333333</v>
      </c>
      <c r="Y308" s="11">
        <v>40</v>
      </c>
      <c r="Z308" s="11" t="s">
        <v>385</v>
      </c>
      <c r="AA308" s="11" t="s">
        <v>385</v>
      </c>
      <c r="AB308" s="11" t="s">
        <v>385</v>
      </c>
      <c r="AC308" s="11" t="s">
        <v>385</v>
      </c>
      <c r="AD308" s="11">
        <v>38</v>
      </c>
      <c r="AE308" s="11">
        <v>33</v>
      </c>
      <c r="AF308" s="4">
        <f t="shared" si="81"/>
        <v>0.86842105263157898</v>
      </c>
      <c r="AG308" s="11">
        <v>20</v>
      </c>
      <c r="AH308" s="5" t="s">
        <v>362</v>
      </c>
      <c r="AI308" s="5" t="s">
        <v>362</v>
      </c>
      <c r="AJ308" s="5" t="s">
        <v>362</v>
      </c>
      <c r="AK308" s="5" t="s">
        <v>362</v>
      </c>
      <c r="AL308" s="5" t="s">
        <v>362</v>
      </c>
      <c r="AM308" s="5" t="s">
        <v>362</v>
      </c>
      <c r="AN308" s="5" t="s">
        <v>362</v>
      </c>
      <c r="AO308" s="5" t="s">
        <v>362</v>
      </c>
      <c r="AP308" s="5" t="s">
        <v>362</v>
      </c>
      <c r="AQ308" s="5" t="s">
        <v>362</v>
      </c>
      <c r="AR308" s="5" t="s">
        <v>362</v>
      </c>
      <c r="AS308" s="5" t="s">
        <v>362</v>
      </c>
      <c r="AT308" s="44">
        <f t="shared" si="87"/>
        <v>0.95218959165979811</v>
      </c>
      <c r="AU308" s="45">
        <v>635</v>
      </c>
      <c r="AV308" s="35">
        <f t="shared" si="88"/>
        <v>519.5454545454545</v>
      </c>
      <c r="AW308" s="35">
        <f t="shared" si="82"/>
        <v>494.7</v>
      </c>
      <c r="AX308" s="35">
        <f t="shared" si="83"/>
        <v>-24.845454545454515</v>
      </c>
      <c r="AY308" s="35">
        <v>62.3</v>
      </c>
      <c r="AZ308" s="35">
        <v>57.3</v>
      </c>
      <c r="BA308" s="35">
        <v>44.5</v>
      </c>
      <c r="BB308" s="35">
        <v>51.300000000000004</v>
      </c>
      <c r="BC308" s="35">
        <v>55.4</v>
      </c>
      <c r="BD308" s="35"/>
      <c r="BE308" s="35">
        <v>63.4</v>
      </c>
      <c r="BF308" s="35">
        <v>51.2</v>
      </c>
      <c r="BG308" s="35">
        <v>58.4</v>
      </c>
      <c r="BH308" s="35">
        <v>3.1</v>
      </c>
      <c r="BI308" s="35">
        <f t="shared" si="84"/>
        <v>47.8</v>
      </c>
      <c r="BJ308" s="35"/>
      <c r="BK308" s="35">
        <f t="shared" si="89"/>
        <v>47.8</v>
      </c>
      <c r="BL308" s="35">
        <v>0</v>
      </c>
      <c r="BM308" s="35">
        <f t="shared" si="85"/>
        <v>47.8</v>
      </c>
      <c r="BN308" s="35"/>
      <c r="BO308" s="35">
        <f t="shared" si="86"/>
        <v>47.8</v>
      </c>
      <c r="BP308" s="1"/>
      <c r="BQ308" s="79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10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10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10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10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10"/>
      <c r="HL308" s="9"/>
      <c r="HM308" s="9"/>
    </row>
    <row r="309" spans="1:221" s="2" customFormat="1" ht="17.149999999999999" customHeight="1">
      <c r="A309" s="46" t="s">
        <v>302</v>
      </c>
      <c r="B309" s="35">
        <v>6450</v>
      </c>
      <c r="C309" s="35">
        <v>5332.5</v>
      </c>
      <c r="D309" s="4">
        <f t="shared" si="77"/>
        <v>0.82674418604651168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670</v>
      </c>
      <c r="O309" s="35">
        <v>442.5</v>
      </c>
      <c r="P309" s="4">
        <f t="shared" si="78"/>
        <v>0.66044776119402981</v>
      </c>
      <c r="Q309" s="11">
        <v>20</v>
      </c>
      <c r="R309" s="35">
        <v>315</v>
      </c>
      <c r="S309" s="35">
        <v>350.5</v>
      </c>
      <c r="T309" s="4">
        <f t="shared" si="79"/>
        <v>1.1126984126984127</v>
      </c>
      <c r="U309" s="11">
        <v>20</v>
      </c>
      <c r="V309" s="35">
        <v>15.4</v>
      </c>
      <c r="W309" s="35">
        <v>16.100000000000001</v>
      </c>
      <c r="X309" s="4">
        <f t="shared" si="80"/>
        <v>1.0454545454545454</v>
      </c>
      <c r="Y309" s="11">
        <v>30</v>
      </c>
      <c r="Z309" s="11" t="s">
        <v>385</v>
      </c>
      <c r="AA309" s="11" t="s">
        <v>385</v>
      </c>
      <c r="AB309" s="11" t="s">
        <v>385</v>
      </c>
      <c r="AC309" s="11" t="s">
        <v>385</v>
      </c>
      <c r="AD309" s="11">
        <v>129</v>
      </c>
      <c r="AE309" s="11">
        <v>133</v>
      </c>
      <c r="AF309" s="4">
        <f t="shared" si="81"/>
        <v>1.0310077519379846</v>
      </c>
      <c r="AG309" s="11">
        <v>20</v>
      </c>
      <c r="AH309" s="5" t="s">
        <v>362</v>
      </c>
      <c r="AI309" s="5" t="s">
        <v>362</v>
      </c>
      <c r="AJ309" s="5" t="s">
        <v>362</v>
      </c>
      <c r="AK309" s="5" t="s">
        <v>362</v>
      </c>
      <c r="AL309" s="5" t="s">
        <v>362</v>
      </c>
      <c r="AM309" s="5" t="s">
        <v>362</v>
      </c>
      <c r="AN309" s="5" t="s">
        <v>362</v>
      </c>
      <c r="AO309" s="5" t="s">
        <v>362</v>
      </c>
      <c r="AP309" s="5" t="s">
        <v>362</v>
      </c>
      <c r="AQ309" s="5" t="s">
        <v>362</v>
      </c>
      <c r="AR309" s="5" t="s">
        <v>362</v>
      </c>
      <c r="AS309" s="5" t="s">
        <v>362</v>
      </c>
      <c r="AT309" s="44">
        <f t="shared" si="87"/>
        <v>0.95714156740710021</v>
      </c>
      <c r="AU309" s="45">
        <v>892</v>
      </c>
      <c r="AV309" s="35">
        <f t="shared" si="88"/>
        <v>729.81818181818187</v>
      </c>
      <c r="AW309" s="35">
        <f t="shared" si="82"/>
        <v>698.5</v>
      </c>
      <c r="AX309" s="35">
        <f t="shared" si="83"/>
        <v>-31.31818181818187</v>
      </c>
      <c r="AY309" s="35">
        <v>85.6</v>
      </c>
      <c r="AZ309" s="35">
        <v>69.5</v>
      </c>
      <c r="BA309" s="35">
        <v>38.4</v>
      </c>
      <c r="BB309" s="35">
        <v>39.5</v>
      </c>
      <c r="BC309" s="35">
        <v>57.699999999999996</v>
      </c>
      <c r="BD309" s="35"/>
      <c r="BE309" s="35">
        <v>79.599999999999994</v>
      </c>
      <c r="BF309" s="35">
        <v>85.5</v>
      </c>
      <c r="BG309" s="35">
        <v>73.400000000000006</v>
      </c>
      <c r="BH309" s="35">
        <v>92.6</v>
      </c>
      <c r="BI309" s="35">
        <f t="shared" si="84"/>
        <v>76.7</v>
      </c>
      <c r="BJ309" s="35"/>
      <c r="BK309" s="35">
        <f t="shared" si="89"/>
        <v>76.7</v>
      </c>
      <c r="BL309" s="35">
        <v>0</v>
      </c>
      <c r="BM309" s="35">
        <f t="shared" si="85"/>
        <v>76.7</v>
      </c>
      <c r="BN309" s="35"/>
      <c r="BO309" s="35">
        <f t="shared" si="86"/>
        <v>76.7</v>
      </c>
      <c r="BP309" s="1"/>
      <c r="BQ309" s="79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10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10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10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10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10"/>
      <c r="HL309" s="9"/>
      <c r="HM309" s="9"/>
    </row>
    <row r="310" spans="1:221" s="2" customFormat="1" ht="17.149999999999999" customHeight="1">
      <c r="A310" s="46" t="s">
        <v>303</v>
      </c>
      <c r="B310" s="35">
        <v>0</v>
      </c>
      <c r="C310" s="35">
        <v>0</v>
      </c>
      <c r="D310" s="4">
        <f t="shared" si="77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1026.3</v>
      </c>
      <c r="O310" s="35">
        <v>773.8</v>
      </c>
      <c r="P310" s="4">
        <f t="shared" si="78"/>
        <v>0.75397057390626521</v>
      </c>
      <c r="Q310" s="11">
        <v>20</v>
      </c>
      <c r="R310" s="35">
        <v>228</v>
      </c>
      <c r="S310" s="35">
        <v>170.6</v>
      </c>
      <c r="T310" s="4">
        <f t="shared" si="79"/>
        <v>0.74824561403508771</v>
      </c>
      <c r="U310" s="11">
        <v>20</v>
      </c>
      <c r="V310" s="35">
        <v>39</v>
      </c>
      <c r="W310" s="35">
        <v>40</v>
      </c>
      <c r="X310" s="4">
        <f t="shared" si="80"/>
        <v>1.0256410256410255</v>
      </c>
      <c r="Y310" s="11">
        <v>30</v>
      </c>
      <c r="Z310" s="11" t="s">
        <v>385</v>
      </c>
      <c r="AA310" s="11" t="s">
        <v>385</v>
      </c>
      <c r="AB310" s="11" t="s">
        <v>385</v>
      </c>
      <c r="AC310" s="11" t="s">
        <v>385</v>
      </c>
      <c r="AD310" s="11">
        <v>70</v>
      </c>
      <c r="AE310" s="11">
        <v>110</v>
      </c>
      <c r="AF310" s="4">
        <f t="shared" si="81"/>
        <v>1.2371428571428571</v>
      </c>
      <c r="AG310" s="11">
        <v>20</v>
      </c>
      <c r="AH310" s="5" t="s">
        <v>362</v>
      </c>
      <c r="AI310" s="5" t="s">
        <v>362</v>
      </c>
      <c r="AJ310" s="5" t="s">
        <v>362</v>
      </c>
      <c r="AK310" s="5" t="s">
        <v>362</v>
      </c>
      <c r="AL310" s="5" t="s">
        <v>362</v>
      </c>
      <c r="AM310" s="5" t="s">
        <v>362</v>
      </c>
      <c r="AN310" s="5" t="s">
        <v>362</v>
      </c>
      <c r="AO310" s="5" t="s">
        <v>362</v>
      </c>
      <c r="AP310" s="5" t="s">
        <v>362</v>
      </c>
      <c r="AQ310" s="5" t="s">
        <v>362</v>
      </c>
      <c r="AR310" s="5" t="s">
        <v>362</v>
      </c>
      <c r="AS310" s="5" t="s">
        <v>362</v>
      </c>
      <c r="AT310" s="44">
        <f t="shared" si="87"/>
        <v>0.95062679634349967</v>
      </c>
      <c r="AU310" s="45">
        <v>610</v>
      </c>
      <c r="AV310" s="35">
        <f t="shared" si="88"/>
        <v>499.09090909090907</v>
      </c>
      <c r="AW310" s="35">
        <f t="shared" si="82"/>
        <v>474.4</v>
      </c>
      <c r="AX310" s="35">
        <f t="shared" si="83"/>
        <v>-24.690909090909088</v>
      </c>
      <c r="AY310" s="35">
        <v>67.8</v>
      </c>
      <c r="AZ310" s="35">
        <v>59.4</v>
      </c>
      <c r="BA310" s="35">
        <v>23.8</v>
      </c>
      <c r="BB310" s="35">
        <v>43.2</v>
      </c>
      <c r="BC310" s="35">
        <v>47.3</v>
      </c>
      <c r="BD310" s="35"/>
      <c r="BE310" s="35">
        <v>14.1</v>
      </c>
      <c r="BF310" s="35">
        <v>40.9</v>
      </c>
      <c r="BG310" s="35">
        <v>43.1</v>
      </c>
      <c r="BH310" s="35">
        <v>30.099999999999998</v>
      </c>
      <c r="BI310" s="35">
        <f t="shared" si="84"/>
        <v>104.7</v>
      </c>
      <c r="BJ310" s="35"/>
      <c r="BK310" s="35">
        <f t="shared" si="89"/>
        <v>104.7</v>
      </c>
      <c r="BL310" s="35">
        <v>0</v>
      </c>
      <c r="BM310" s="35">
        <f t="shared" si="85"/>
        <v>104.7</v>
      </c>
      <c r="BN310" s="35"/>
      <c r="BO310" s="35">
        <f t="shared" si="86"/>
        <v>104.7</v>
      </c>
      <c r="BP310" s="1"/>
      <c r="BQ310" s="79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10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10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10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10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10"/>
      <c r="HL310" s="9"/>
      <c r="HM310" s="9"/>
    </row>
    <row r="311" spans="1:221" s="2" customFormat="1" ht="17.149999999999999" customHeight="1">
      <c r="A311" s="46" t="s">
        <v>304</v>
      </c>
      <c r="B311" s="35">
        <v>133495</v>
      </c>
      <c r="C311" s="35">
        <v>115905.8</v>
      </c>
      <c r="D311" s="4">
        <f t="shared" si="77"/>
        <v>0.86824075808082701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2450.4</v>
      </c>
      <c r="O311" s="35">
        <v>1660.5</v>
      </c>
      <c r="P311" s="4">
        <f t="shared" si="78"/>
        <v>0.6776444662095984</v>
      </c>
      <c r="Q311" s="11">
        <v>20</v>
      </c>
      <c r="R311" s="35">
        <v>187</v>
      </c>
      <c r="S311" s="35">
        <v>201.2</v>
      </c>
      <c r="T311" s="4">
        <f t="shared" si="79"/>
        <v>1.0759358288770053</v>
      </c>
      <c r="U311" s="11">
        <v>20</v>
      </c>
      <c r="V311" s="35">
        <v>45</v>
      </c>
      <c r="W311" s="35">
        <v>50.2</v>
      </c>
      <c r="X311" s="4">
        <f t="shared" si="80"/>
        <v>1.1155555555555556</v>
      </c>
      <c r="Y311" s="11">
        <v>30</v>
      </c>
      <c r="Z311" s="11" t="s">
        <v>385</v>
      </c>
      <c r="AA311" s="11" t="s">
        <v>385</v>
      </c>
      <c r="AB311" s="11" t="s">
        <v>385</v>
      </c>
      <c r="AC311" s="11" t="s">
        <v>385</v>
      </c>
      <c r="AD311" s="11">
        <v>112</v>
      </c>
      <c r="AE311" s="11">
        <v>107</v>
      </c>
      <c r="AF311" s="4">
        <f t="shared" si="81"/>
        <v>0.9553571428571429</v>
      </c>
      <c r="AG311" s="11">
        <v>20</v>
      </c>
      <c r="AH311" s="5" t="s">
        <v>362</v>
      </c>
      <c r="AI311" s="5" t="s">
        <v>362</v>
      </c>
      <c r="AJ311" s="5" t="s">
        <v>362</v>
      </c>
      <c r="AK311" s="5" t="s">
        <v>362</v>
      </c>
      <c r="AL311" s="5" t="s">
        <v>362</v>
      </c>
      <c r="AM311" s="5" t="s">
        <v>362</v>
      </c>
      <c r="AN311" s="5" t="s">
        <v>362</v>
      </c>
      <c r="AO311" s="5" t="s">
        <v>362</v>
      </c>
      <c r="AP311" s="5" t="s">
        <v>362</v>
      </c>
      <c r="AQ311" s="5" t="s">
        <v>362</v>
      </c>
      <c r="AR311" s="5" t="s">
        <v>362</v>
      </c>
      <c r="AS311" s="5" t="s">
        <v>362</v>
      </c>
      <c r="AT311" s="44">
        <f t="shared" si="87"/>
        <v>0.96327823006349877</v>
      </c>
      <c r="AU311" s="45">
        <v>430</v>
      </c>
      <c r="AV311" s="35">
        <f t="shared" si="88"/>
        <v>351.81818181818187</v>
      </c>
      <c r="AW311" s="35">
        <f t="shared" si="82"/>
        <v>338.9</v>
      </c>
      <c r="AX311" s="35">
        <f t="shared" si="83"/>
        <v>-12.918181818181893</v>
      </c>
      <c r="AY311" s="35">
        <v>36.700000000000003</v>
      </c>
      <c r="AZ311" s="35">
        <v>45</v>
      </c>
      <c r="BA311" s="35">
        <v>22</v>
      </c>
      <c r="BB311" s="35">
        <v>20.6</v>
      </c>
      <c r="BC311" s="35">
        <v>19.700000000000003</v>
      </c>
      <c r="BD311" s="35"/>
      <c r="BE311" s="35">
        <v>24.2</v>
      </c>
      <c r="BF311" s="35">
        <v>32.700000000000003</v>
      </c>
      <c r="BG311" s="35">
        <v>33.799999999999997</v>
      </c>
      <c r="BH311" s="35">
        <v>70.3</v>
      </c>
      <c r="BI311" s="35">
        <f t="shared" si="84"/>
        <v>33.9</v>
      </c>
      <c r="BJ311" s="35"/>
      <c r="BK311" s="35">
        <f t="shared" si="89"/>
        <v>33.9</v>
      </c>
      <c r="BL311" s="35">
        <v>0</v>
      </c>
      <c r="BM311" s="35">
        <f t="shared" si="85"/>
        <v>33.9</v>
      </c>
      <c r="BN311" s="35"/>
      <c r="BO311" s="35">
        <f t="shared" si="86"/>
        <v>33.9</v>
      </c>
      <c r="BP311" s="1"/>
      <c r="BQ311" s="79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10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10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10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10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10"/>
      <c r="HL311" s="9"/>
      <c r="HM311" s="9"/>
    </row>
    <row r="312" spans="1:221" s="2" customFormat="1" ht="17.149999999999999" customHeight="1">
      <c r="A312" s="46" t="s">
        <v>305</v>
      </c>
      <c r="B312" s="35">
        <v>59054</v>
      </c>
      <c r="C312" s="35">
        <v>62025.7</v>
      </c>
      <c r="D312" s="4">
        <f t="shared" si="77"/>
        <v>1.0503217394249331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4948.3</v>
      </c>
      <c r="O312" s="35">
        <v>3426.9</v>
      </c>
      <c r="P312" s="4">
        <f t="shared" si="78"/>
        <v>0.69254087262292097</v>
      </c>
      <c r="Q312" s="11">
        <v>20</v>
      </c>
      <c r="R312" s="35">
        <v>0</v>
      </c>
      <c r="S312" s="35">
        <v>0</v>
      </c>
      <c r="T312" s="4">
        <f t="shared" si="79"/>
        <v>1</v>
      </c>
      <c r="U312" s="11">
        <v>20</v>
      </c>
      <c r="V312" s="35">
        <v>0</v>
      </c>
      <c r="W312" s="35">
        <v>0</v>
      </c>
      <c r="X312" s="4">
        <f t="shared" si="80"/>
        <v>1</v>
      </c>
      <c r="Y312" s="11">
        <v>30</v>
      </c>
      <c r="Z312" s="11" t="s">
        <v>385</v>
      </c>
      <c r="AA312" s="11" t="s">
        <v>385</v>
      </c>
      <c r="AB312" s="11" t="s">
        <v>385</v>
      </c>
      <c r="AC312" s="11" t="s">
        <v>385</v>
      </c>
      <c r="AD312" s="11">
        <v>12</v>
      </c>
      <c r="AE312" s="11">
        <v>12</v>
      </c>
      <c r="AF312" s="4">
        <f t="shared" si="81"/>
        <v>1</v>
      </c>
      <c r="AG312" s="11">
        <v>20</v>
      </c>
      <c r="AH312" s="5" t="s">
        <v>362</v>
      </c>
      <c r="AI312" s="5" t="s">
        <v>362</v>
      </c>
      <c r="AJ312" s="5" t="s">
        <v>362</v>
      </c>
      <c r="AK312" s="5" t="s">
        <v>362</v>
      </c>
      <c r="AL312" s="5" t="s">
        <v>362</v>
      </c>
      <c r="AM312" s="5" t="s">
        <v>362</v>
      </c>
      <c r="AN312" s="5" t="s">
        <v>362</v>
      </c>
      <c r="AO312" s="5" t="s">
        <v>362</v>
      </c>
      <c r="AP312" s="5" t="s">
        <v>362</v>
      </c>
      <c r="AQ312" s="5" t="s">
        <v>362</v>
      </c>
      <c r="AR312" s="5" t="s">
        <v>362</v>
      </c>
      <c r="AS312" s="5" t="s">
        <v>362</v>
      </c>
      <c r="AT312" s="44">
        <f t="shared" si="87"/>
        <v>0.94354034846707746</v>
      </c>
      <c r="AU312" s="45">
        <v>696</v>
      </c>
      <c r="AV312" s="35">
        <f t="shared" si="88"/>
        <v>569.4545454545455</v>
      </c>
      <c r="AW312" s="35">
        <f t="shared" si="82"/>
        <v>537.29999999999995</v>
      </c>
      <c r="AX312" s="35">
        <f t="shared" si="83"/>
        <v>-32.154545454545541</v>
      </c>
      <c r="AY312" s="35">
        <v>69.599999999999994</v>
      </c>
      <c r="AZ312" s="35">
        <v>46.3</v>
      </c>
      <c r="BA312" s="35">
        <v>31.5</v>
      </c>
      <c r="BB312" s="35">
        <v>24.1</v>
      </c>
      <c r="BC312" s="35">
        <v>50.099999999999994</v>
      </c>
      <c r="BD312" s="35"/>
      <c r="BE312" s="35">
        <v>60.7</v>
      </c>
      <c r="BF312" s="35">
        <v>57.8</v>
      </c>
      <c r="BG312" s="35">
        <v>67.400000000000006</v>
      </c>
      <c r="BH312" s="35">
        <v>66.900000000000006</v>
      </c>
      <c r="BI312" s="35">
        <f t="shared" si="84"/>
        <v>62.9</v>
      </c>
      <c r="BJ312" s="35"/>
      <c r="BK312" s="35">
        <f t="shared" si="89"/>
        <v>62.9</v>
      </c>
      <c r="BL312" s="35">
        <v>0</v>
      </c>
      <c r="BM312" s="35">
        <f t="shared" si="85"/>
        <v>62.9</v>
      </c>
      <c r="BN312" s="35"/>
      <c r="BO312" s="35">
        <f t="shared" si="86"/>
        <v>62.9</v>
      </c>
      <c r="BP312" s="1"/>
      <c r="BQ312" s="79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10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10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10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10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10"/>
      <c r="HL312" s="9"/>
      <c r="HM312" s="9"/>
    </row>
    <row r="313" spans="1:221" s="2" customFormat="1" ht="17.149999999999999" customHeight="1">
      <c r="A313" s="46" t="s">
        <v>306</v>
      </c>
      <c r="B313" s="35">
        <v>15900</v>
      </c>
      <c r="C313" s="35">
        <v>21483</v>
      </c>
      <c r="D313" s="4">
        <f t="shared" si="77"/>
        <v>1.2151132075471698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1528.5</v>
      </c>
      <c r="O313" s="35">
        <v>1390.1</v>
      </c>
      <c r="P313" s="4">
        <f t="shared" si="78"/>
        <v>0.90945371279031728</v>
      </c>
      <c r="Q313" s="11">
        <v>20</v>
      </c>
      <c r="R313" s="35">
        <v>236</v>
      </c>
      <c r="S313" s="35">
        <v>283.7</v>
      </c>
      <c r="T313" s="4">
        <f t="shared" si="79"/>
        <v>1.2002118644067796</v>
      </c>
      <c r="U313" s="11">
        <v>30</v>
      </c>
      <c r="V313" s="35">
        <v>0</v>
      </c>
      <c r="W313" s="35">
        <v>0</v>
      </c>
      <c r="X313" s="4">
        <f t="shared" si="80"/>
        <v>1</v>
      </c>
      <c r="Y313" s="11">
        <v>20</v>
      </c>
      <c r="Z313" s="11" t="s">
        <v>385</v>
      </c>
      <c r="AA313" s="11" t="s">
        <v>385</v>
      </c>
      <c r="AB313" s="11" t="s">
        <v>385</v>
      </c>
      <c r="AC313" s="11" t="s">
        <v>385</v>
      </c>
      <c r="AD313" s="11">
        <v>130</v>
      </c>
      <c r="AE313" s="11">
        <v>132</v>
      </c>
      <c r="AF313" s="4">
        <f t="shared" si="81"/>
        <v>1.0153846153846153</v>
      </c>
      <c r="AG313" s="11">
        <v>20</v>
      </c>
      <c r="AH313" s="5" t="s">
        <v>362</v>
      </c>
      <c r="AI313" s="5" t="s">
        <v>362</v>
      </c>
      <c r="AJ313" s="5" t="s">
        <v>362</v>
      </c>
      <c r="AK313" s="5" t="s">
        <v>362</v>
      </c>
      <c r="AL313" s="5" t="s">
        <v>362</v>
      </c>
      <c r="AM313" s="5" t="s">
        <v>362</v>
      </c>
      <c r="AN313" s="5" t="s">
        <v>362</v>
      </c>
      <c r="AO313" s="5" t="s">
        <v>362</v>
      </c>
      <c r="AP313" s="5" t="s">
        <v>362</v>
      </c>
      <c r="AQ313" s="5" t="s">
        <v>362</v>
      </c>
      <c r="AR313" s="5" t="s">
        <v>362</v>
      </c>
      <c r="AS313" s="5" t="s">
        <v>362</v>
      </c>
      <c r="AT313" s="44">
        <f t="shared" si="87"/>
        <v>1.0665425457117375</v>
      </c>
      <c r="AU313" s="45">
        <v>595</v>
      </c>
      <c r="AV313" s="35">
        <f t="shared" si="88"/>
        <v>486.81818181818187</v>
      </c>
      <c r="AW313" s="35">
        <f t="shared" si="82"/>
        <v>519.20000000000005</v>
      </c>
      <c r="AX313" s="35">
        <f t="shared" si="83"/>
        <v>32.381818181818176</v>
      </c>
      <c r="AY313" s="35">
        <v>49.3</v>
      </c>
      <c r="AZ313" s="35">
        <v>55.5</v>
      </c>
      <c r="BA313" s="35">
        <v>44.2</v>
      </c>
      <c r="BB313" s="35">
        <v>61.8</v>
      </c>
      <c r="BC313" s="35">
        <v>49.9</v>
      </c>
      <c r="BD313" s="35"/>
      <c r="BE313" s="35">
        <v>75.599999999999994</v>
      </c>
      <c r="BF313" s="35">
        <v>55.8</v>
      </c>
      <c r="BG313" s="35">
        <v>63</v>
      </c>
      <c r="BH313" s="35">
        <v>19.5</v>
      </c>
      <c r="BI313" s="35">
        <f t="shared" si="84"/>
        <v>44.6</v>
      </c>
      <c r="BJ313" s="35"/>
      <c r="BK313" s="35">
        <f t="shared" si="89"/>
        <v>44.6</v>
      </c>
      <c r="BL313" s="35">
        <v>0</v>
      </c>
      <c r="BM313" s="35">
        <f t="shared" si="85"/>
        <v>44.6</v>
      </c>
      <c r="BN313" s="35"/>
      <c r="BO313" s="35">
        <f t="shared" si="86"/>
        <v>44.6</v>
      </c>
      <c r="BP313" s="1"/>
      <c r="BQ313" s="79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10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10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10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10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10"/>
      <c r="HL313" s="9"/>
      <c r="HM313" s="9"/>
    </row>
    <row r="314" spans="1:221" s="2" customFormat="1" ht="17.149999999999999" customHeight="1">
      <c r="A314" s="46" t="s">
        <v>307</v>
      </c>
      <c r="B314" s="35">
        <v>0</v>
      </c>
      <c r="C314" s="35">
        <v>0</v>
      </c>
      <c r="D314" s="4">
        <f t="shared" si="77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1406.2</v>
      </c>
      <c r="O314" s="35">
        <v>1079</v>
      </c>
      <c r="P314" s="4">
        <f t="shared" si="78"/>
        <v>0.76731617124164408</v>
      </c>
      <c r="Q314" s="11">
        <v>20</v>
      </c>
      <c r="R314" s="35">
        <v>245</v>
      </c>
      <c r="S314" s="35">
        <v>270</v>
      </c>
      <c r="T314" s="4">
        <f t="shared" si="79"/>
        <v>1.1020408163265305</v>
      </c>
      <c r="U314" s="11">
        <v>10</v>
      </c>
      <c r="V314" s="35">
        <v>0</v>
      </c>
      <c r="W314" s="35">
        <v>0</v>
      </c>
      <c r="X314" s="4">
        <f t="shared" si="80"/>
        <v>1</v>
      </c>
      <c r="Y314" s="11">
        <v>40</v>
      </c>
      <c r="Z314" s="11" t="s">
        <v>385</v>
      </c>
      <c r="AA314" s="11" t="s">
        <v>385</v>
      </c>
      <c r="AB314" s="11" t="s">
        <v>385</v>
      </c>
      <c r="AC314" s="11" t="s">
        <v>385</v>
      </c>
      <c r="AD314" s="11">
        <v>240</v>
      </c>
      <c r="AE314" s="11">
        <v>241</v>
      </c>
      <c r="AF314" s="4">
        <f t="shared" si="81"/>
        <v>1.0041666666666667</v>
      </c>
      <c r="AG314" s="11">
        <v>20</v>
      </c>
      <c r="AH314" s="5" t="s">
        <v>362</v>
      </c>
      <c r="AI314" s="5" t="s">
        <v>362</v>
      </c>
      <c r="AJ314" s="5" t="s">
        <v>362</v>
      </c>
      <c r="AK314" s="5" t="s">
        <v>362</v>
      </c>
      <c r="AL314" s="5" t="s">
        <v>362</v>
      </c>
      <c r="AM314" s="5" t="s">
        <v>362</v>
      </c>
      <c r="AN314" s="5" t="s">
        <v>362</v>
      </c>
      <c r="AO314" s="5" t="s">
        <v>362</v>
      </c>
      <c r="AP314" s="5" t="s">
        <v>362</v>
      </c>
      <c r="AQ314" s="5" t="s">
        <v>362</v>
      </c>
      <c r="AR314" s="5" t="s">
        <v>362</v>
      </c>
      <c r="AS314" s="5" t="s">
        <v>362</v>
      </c>
      <c r="AT314" s="44">
        <f t="shared" si="87"/>
        <v>0.96055627690479461</v>
      </c>
      <c r="AU314" s="45">
        <v>918</v>
      </c>
      <c r="AV314" s="35">
        <f t="shared" si="88"/>
        <v>751.09090909090912</v>
      </c>
      <c r="AW314" s="35">
        <f t="shared" si="82"/>
        <v>721.5</v>
      </c>
      <c r="AX314" s="35">
        <f t="shared" si="83"/>
        <v>-29.590909090909122</v>
      </c>
      <c r="AY314" s="35">
        <v>73.900000000000006</v>
      </c>
      <c r="AZ314" s="35">
        <v>81.8</v>
      </c>
      <c r="BA314" s="35">
        <v>52.5</v>
      </c>
      <c r="BB314" s="35">
        <v>76.899999999999991</v>
      </c>
      <c r="BC314" s="35">
        <v>89.7</v>
      </c>
      <c r="BD314" s="35"/>
      <c r="BE314" s="35">
        <v>105.7</v>
      </c>
      <c r="BF314" s="35">
        <v>65.3</v>
      </c>
      <c r="BG314" s="35">
        <v>76.3</v>
      </c>
      <c r="BH314" s="35">
        <v>33.799999999999997</v>
      </c>
      <c r="BI314" s="35">
        <f t="shared" si="84"/>
        <v>65.599999999999994</v>
      </c>
      <c r="BJ314" s="35"/>
      <c r="BK314" s="35">
        <f t="shared" si="89"/>
        <v>65.599999999999994</v>
      </c>
      <c r="BL314" s="35">
        <v>0</v>
      </c>
      <c r="BM314" s="35">
        <f t="shared" si="85"/>
        <v>65.599999999999994</v>
      </c>
      <c r="BN314" s="35"/>
      <c r="BO314" s="35">
        <f t="shared" si="86"/>
        <v>65.599999999999994</v>
      </c>
      <c r="BP314" s="1"/>
      <c r="BQ314" s="79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10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10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10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10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10"/>
      <c r="HL314" s="9"/>
      <c r="HM314" s="9"/>
    </row>
    <row r="315" spans="1:221" s="2" customFormat="1" ht="17.149999999999999" customHeight="1">
      <c r="A315" s="46" t="s">
        <v>308</v>
      </c>
      <c r="B315" s="35">
        <v>0</v>
      </c>
      <c r="C315" s="35">
        <v>0</v>
      </c>
      <c r="D315" s="4">
        <f t="shared" si="77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3519.1</v>
      </c>
      <c r="O315" s="35">
        <v>2139.6999999999998</v>
      </c>
      <c r="P315" s="4">
        <f t="shared" si="78"/>
        <v>0.60802477906282848</v>
      </c>
      <c r="Q315" s="11">
        <v>20</v>
      </c>
      <c r="R315" s="35">
        <v>982</v>
      </c>
      <c r="S315" s="35">
        <v>1149.8</v>
      </c>
      <c r="T315" s="4">
        <f t="shared" si="79"/>
        <v>1.1708757637474541</v>
      </c>
      <c r="U315" s="11">
        <v>40</v>
      </c>
      <c r="V315" s="35">
        <v>0</v>
      </c>
      <c r="W315" s="35">
        <v>0</v>
      </c>
      <c r="X315" s="4">
        <f t="shared" si="80"/>
        <v>1</v>
      </c>
      <c r="Y315" s="11">
        <v>10</v>
      </c>
      <c r="Z315" s="11" t="s">
        <v>385</v>
      </c>
      <c r="AA315" s="11" t="s">
        <v>385</v>
      </c>
      <c r="AB315" s="11" t="s">
        <v>385</v>
      </c>
      <c r="AC315" s="11" t="s">
        <v>385</v>
      </c>
      <c r="AD315" s="11">
        <v>210</v>
      </c>
      <c r="AE315" s="11">
        <v>221</v>
      </c>
      <c r="AF315" s="4">
        <f t="shared" si="81"/>
        <v>1.0523809523809524</v>
      </c>
      <c r="AG315" s="11">
        <v>20</v>
      </c>
      <c r="AH315" s="5" t="s">
        <v>362</v>
      </c>
      <c r="AI315" s="5" t="s">
        <v>362</v>
      </c>
      <c r="AJ315" s="5" t="s">
        <v>362</v>
      </c>
      <c r="AK315" s="5" t="s">
        <v>362</v>
      </c>
      <c r="AL315" s="5" t="s">
        <v>362</v>
      </c>
      <c r="AM315" s="5" t="s">
        <v>362</v>
      </c>
      <c r="AN315" s="5" t="s">
        <v>362</v>
      </c>
      <c r="AO315" s="5" t="s">
        <v>362</v>
      </c>
      <c r="AP315" s="5" t="s">
        <v>362</v>
      </c>
      <c r="AQ315" s="5" t="s">
        <v>362</v>
      </c>
      <c r="AR315" s="5" t="s">
        <v>362</v>
      </c>
      <c r="AS315" s="5" t="s">
        <v>362</v>
      </c>
      <c r="AT315" s="44">
        <f t="shared" si="87"/>
        <v>1.0004793908752643</v>
      </c>
      <c r="AU315" s="45">
        <v>5</v>
      </c>
      <c r="AV315" s="35">
        <f t="shared" si="88"/>
        <v>4.0909090909090908</v>
      </c>
      <c r="AW315" s="35">
        <f t="shared" si="82"/>
        <v>4.0999999999999996</v>
      </c>
      <c r="AX315" s="35">
        <f t="shared" si="83"/>
        <v>9.0909090909088164E-3</v>
      </c>
      <c r="AY315" s="35">
        <v>0.5</v>
      </c>
      <c r="AZ315" s="35">
        <v>0.4</v>
      </c>
      <c r="BA315" s="35">
        <v>0.2</v>
      </c>
      <c r="BB315" s="35">
        <v>0.3</v>
      </c>
      <c r="BC315" s="35">
        <v>0.2</v>
      </c>
      <c r="BD315" s="35"/>
      <c r="BE315" s="35">
        <v>0.4</v>
      </c>
      <c r="BF315" s="35">
        <v>0.10000000000000003</v>
      </c>
      <c r="BG315" s="35">
        <v>0.2</v>
      </c>
      <c r="BH315" s="35">
        <v>1.2</v>
      </c>
      <c r="BI315" s="35">
        <f t="shared" si="84"/>
        <v>0.6</v>
      </c>
      <c r="BJ315" s="35"/>
      <c r="BK315" s="35">
        <f t="shared" si="89"/>
        <v>0.6</v>
      </c>
      <c r="BL315" s="35">
        <v>0</v>
      </c>
      <c r="BM315" s="35">
        <f t="shared" si="85"/>
        <v>0.6</v>
      </c>
      <c r="BN315" s="35">
        <f>MIN(BM315,0.2)</f>
        <v>0.2</v>
      </c>
      <c r="BO315" s="35">
        <f t="shared" si="86"/>
        <v>0.4</v>
      </c>
      <c r="BP315" s="1"/>
      <c r="BQ315" s="79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10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10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10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10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10"/>
      <c r="HL315" s="9"/>
      <c r="HM315" s="9"/>
    </row>
    <row r="316" spans="1:221" s="2" customFormat="1" ht="17.149999999999999" customHeight="1">
      <c r="A316" s="46" t="s">
        <v>309</v>
      </c>
      <c r="B316" s="35">
        <v>1200</v>
      </c>
      <c r="C316" s="35">
        <v>59820</v>
      </c>
      <c r="D316" s="4">
        <f t="shared" si="77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1243.5</v>
      </c>
      <c r="O316" s="35">
        <v>354.5</v>
      </c>
      <c r="P316" s="4">
        <f t="shared" si="78"/>
        <v>0.28508242862887012</v>
      </c>
      <c r="Q316" s="11">
        <v>20</v>
      </c>
      <c r="R316" s="35">
        <v>0</v>
      </c>
      <c r="S316" s="35">
        <v>7.4</v>
      </c>
      <c r="T316" s="4">
        <f t="shared" si="79"/>
        <v>1</v>
      </c>
      <c r="U316" s="11">
        <v>15</v>
      </c>
      <c r="V316" s="35">
        <v>3.7</v>
      </c>
      <c r="W316" s="35">
        <v>4.0999999999999996</v>
      </c>
      <c r="X316" s="4">
        <f t="shared" si="80"/>
        <v>1.1081081081081079</v>
      </c>
      <c r="Y316" s="11">
        <v>35</v>
      </c>
      <c r="Z316" s="11" t="s">
        <v>385</v>
      </c>
      <c r="AA316" s="11" t="s">
        <v>385</v>
      </c>
      <c r="AB316" s="11" t="s">
        <v>385</v>
      </c>
      <c r="AC316" s="11" t="s">
        <v>385</v>
      </c>
      <c r="AD316" s="11">
        <v>17</v>
      </c>
      <c r="AE316" s="11">
        <v>17</v>
      </c>
      <c r="AF316" s="4">
        <f t="shared" si="81"/>
        <v>1</v>
      </c>
      <c r="AG316" s="11">
        <v>20</v>
      </c>
      <c r="AH316" s="5" t="s">
        <v>362</v>
      </c>
      <c r="AI316" s="5" t="s">
        <v>362</v>
      </c>
      <c r="AJ316" s="5" t="s">
        <v>362</v>
      </c>
      <c r="AK316" s="5" t="s">
        <v>362</v>
      </c>
      <c r="AL316" s="5" t="s">
        <v>362</v>
      </c>
      <c r="AM316" s="5" t="s">
        <v>362</v>
      </c>
      <c r="AN316" s="5" t="s">
        <v>362</v>
      </c>
      <c r="AO316" s="5" t="s">
        <v>362</v>
      </c>
      <c r="AP316" s="5" t="s">
        <v>362</v>
      </c>
      <c r="AQ316" s="5" t="s">
        <v>362</v>
      </c>
      <c r="AR316" s="5" t="s">
        <v>362</v>
      </c>
      <c r="AS316" s="5" t="s">
        <v>362</v>
      </c>
      <c r="AT316" s="44">
        <f t="shared" si="87"/>
        <v>0.92485432356361175</v>
      </c>
      <c r="AU316" s="45">
        <v>629</v>
      </c>
      <c r="AV316" s="35">
        <f t="shared" si="88"/>
        <v>514.63636363636363</v>
      </c>
      <c r="AW316" s="35">
        <f t="shared" si="82"/>
        <v>476</v>
      </c>
      <c r="AX316" s="35">
        <f t="shared" si="83"/>
        <v>-38.636363636363626</v>
      </c>
      <c r="AY316" s="35">
        <v>61.2</v>
      </c>
      <c r="AZ316" s="35">
        <v>51.3</v>
      </c>
      <c r="BA316" s="35">
        <v>30.3</v>
      </c>
      <c r="BB316" s="35">
        <v>27.300000000000004</v>
      </c>
      <c r="BC316" s="35">
        <v>19.199999999999996</v>
      </c>
      <c r="BD316" s="35"/>
      <c r="BE316" s="35">
        <v>44</v>
      </c>
      <c r="BF316" s="35">
        <v>52.2</v>
      </c>
      <c r="BG316" s="35">
        <v>51.8</v>
      </c>
      <c r="BH316" s="35">
        <v>89.300000000000011</v>
      </c>
      <c r="BI316" s="35">
        <f t="shared" si="84"/>
        <v>49.4</v>
      </c>
      <c r="BJ316" s="35"/>
      <c r="BK316" s="35">
        <f t="shared" si="89"/>
        <v>49.4</v>
      </c>
      <c r="BL316" s="35">
        <v>0</v>
      </c>
      <c r="BM316" s="35">
        <f t="shared" si="85"/>
        <v>49.4</v>
      </c>
      <c r="BN316" s="35"/>
      <c r="BO316" s="35">
        <f t="shared" si="86"/>
        <v>49.4</v>
      </c>
      <c r="BP316" s="1"/>
      <c r="BQ316" s="79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10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10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10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10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10"/>
      <c r="HL316" s="9"/>
      <c r="HM316" s="9"/>
    </row>
    <row r="317" spans="1:221" s="2" customFormat="1" ht="17.149999999999999" customHeight="1">
      <c r="A317" s="46" t="s">
        <v>310</v>
      </c>
      <c r="B317" s="35">
        <v>10948</v>
      </c>
      <c r="C317" s="35">
        <v>8853.9</v>
      </c>
      <c r="D317" s="4">
        <f t="shared" si="77"/>
        <v>0.80872305443916692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1763.9</v>
      </c>
      <c r="O317" s="35">
        <v>1143.4000000000001</v>
      </c>
      <c r="P317" s="4">
        <f t="shared" si="78"/>
        <v>0.64822268836101826</v>
      </c>
      <c r="Q317" s="11">
        <v>20</v>
      </c>
      <c r="R317" s="35">
        <v>156</v>
      </c>
      <c r="S317" s="35">
        <v>180.4</v>
      </c>
      <c r="T317" s="4">
        <f t="shared" si="79"/>
        <v>1.1564102564102565</v>
      </c>
      <c r="U317" s="11">
        <v>20</v>
      </c>
      <c r="V317" s="35">
        <v>0</v>
      </c>
      <c r="W317" s="35">
        <v>0</v>
      </c>
      <c r="X317" s="4">
        <f t="shared" si="80"/>
        <v>1</v>
      </c>
      <c r="Y317" s="11">
        <v>30</v>
      </c>
      <c r="Z317" s="11" t="s">
        <v>385</v>
      </c>
      <c r="AA317" s="11" t="s">
        <v>385</v>
      </c>
      <c r="AB317" s="11" t="s">
        <v>385</v>
      </c>
      <c r="AC317" s="11" t="s">
        <v>385</v>
      </c>
      <c r="AD317" s="11">
        <v>122</v>
      </c>
      <c r="AE317" s="11">
        <v>120</v>
      </c>
      <c r="AF317" s="4">
        <f t="shared" si="81"/>
        <v>0.98360655737704916</v>
      </c>
      <c r="AG317" s="11">
        <v>20</v>
      </c>
      <c r="AH317" s="5" t="s">
        <v>362</v>
      </c>
      <c r="AI317" s="5" t="s">
        <v>362</v>
      </c>
      <c r="AJ317" s="5" t="s">
        <v>362</v>
      </c>
      <c r="AK317" s="5" t="s">
        <v>362</v>
      </c>
      <c r="AL317" s="5" t="s">
        <v>362</v>
      </c>
      <c r="AM317" s="5" t="s">
        <v>362</v>
      </c>
      <c r="AN317" s="5" t="s">
        <v>362</v>
      </c>
      <c r="AO317" s="5" t="s">
        <v>362</v>
      </c>
      <c r="AP317" s="5" t="s">
        <v>362</v>
      </c>
      <c r="AQ317" s="5" t="s">
        <v>362</v>
      </c>
      <c r="AR317" s="5" t="s">
        <v>362</v>
      </c>
      <c r="AS317" s="5" t="s">
        <v>362</v>
      </c>
      <c r="AT317" s="44">
        <f t="shared" si="87"/>
        <v>0.93852020587358154</v>
      </c>
      <c r="AU317" s="45">
        <v>1119</v>
      </c>
      <c r="AV317" s="35">
        <f t="shared" si="88"/>
        <v>915.54545454545462</v>
      </c>
      <c r="AW317" s="35">
        <f t="shared" si="82"/>
        <v>859.3</v>
      </c>
      <c r="AX317" s="35">
        <f t="shared" si="83"/>
        <v>-56.245454545454663</v>
      </c>
      <c r="AY317" s="35">
        <v>91.5</v>
      </c>
      <c r="AZ317" s="35">
        <v>93.1</v>
      </c>
      <c r="BA317" s="35">
        <v>44.6</v>
      </c>
      <c r="BB317" s="35">
        <v>57.800000000000004</v>
      </c>
      <c r="BC317" s="35">
        <v>39.6</v>
      </c>
      <c r="BD317" s="35"/>
      <c r="BE317" s="35">
        <v>118.3</v>
      </c>
      <c r="BF317" s="35">
        <v>105.8</v>
      </c>
      <c r="BG317" s="35">
        <v>88.9</v>
      </c>
      <c r="BH317" s="35">
        <v>167.39999999999998</v>
      </c>
      <c r="BI317" s="35">
        <f t="shared" si="84"/>
        <v>52.3</v>
      </c>
      <c r="BJ317" s="35"/>
      <c r="BK317" s="35">
        <f t="shared" si="89"/>
        <v>52.3</v>
      </c>
      <c r="BL317" s="35">
        <v>0</v>
      </c>
      <c r="BM317" s="35">
        <f t="shared" si="85"/>
        <v>52.3</v>
      </c>
      <c r="BN317" s="35"/>
      <c r="BO317" s="35">
        <f t="shared" si="86"/>
        <v>52.3</v>
      </c>
      <c r="BP317" s="1"/>
      <c r="BQ317" s="79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10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10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10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10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10"/>
      <c r="HL317" s="9"/>
      <c r="HM317" s="9"/>
    </row>
    <row r="318" spans="1:221" s="2" customFormat="1" ht="17.149999999999999" customHeight="1">
      <c r="A318" s="46" t="s">
        <v>311</v>
      </c>
      <c r="B318" s="35">
        <v>0</v>
      </c>
      <c r="C318" s="35">
        <v>0</v>
      </c>
      <c r="D318" s="4">
        <f t="shared" si="77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956.2</v>
      </c>
      <c r="O318" s="35">
        <v>326</v>
      </c>
      <c r="P318" s="4">
        <f t="shared" si="78"/>
        <v>0.34093285923446975</v>
      </c>
      <c r="Q318" s="11">
        <v>20</v>
      </c>
      <c r="R318" s="35">
        <v>0</v>
      </c>
      <c r="S318" s="35">
        <v>0</v>
      </c>
      <c r="T318" s="4">
        <f t="shared" si="79"/>
        <v>1</v>
      </c>
      <c r="U318" s="11">
        <v>20</v>
      </c>
      <c r="V318" s="35">
        <v>0</v>
      </c>
      <c r="W318" s="35">
        <v>0</v>
      </c>
      <c r="X318" s="4">
        <f t="shared" si="80"/>
        <v>1</v>
      </c>
      <c r="Y318" s="11">
        <v>30</v>
      </c>
      <c r="Z318" s="11" t="s">
        <v>385</v>
      </c>
      <c r="AA318" s="11" t="s">
        <v>385</v>
      </c>
      <c r="AB318" s="11" t="s">
        <v>385</v>
      </c>
      <c r="AC318" s="11" t="s">
        <v>385</v>
      </c>
      <c r="AD318" s="11">
        <v>77</v>
      </c>
      <c r="AE318" s="11">
        <v>70</v>
      </c>
      <c r="AF318" s="4">
        <f t="shared" si="81"/>
        <v>0.90909090909090906</v>
      </c>
      <c r="AG318" s="11">
        <v>20</v>
      </c>
      <c r="AH318" s="5" t="s">
        <v>362</v>
      </c>
      <c r="AI318" s="5" t="s">
        <v>362</v>
      </c>
      <c r="AJ318" s="5" t="s">
        <v>362</v>
      </c>
      <c r="AK318" s="5" t="s">
        <v>362</v>
      </c>
      <c r="AL318" s="5" t="s">
        <v>362</v>
      </c>
      <c r="AM318" s="5" t="s">
        <v>362</v>
      </c>
      <c r="AN318" s="5" t="s">
        <v>362</v>
      </c>
      <c r="AO318" s="5" t="s">
        <v>362</v>
      </c>
      <c r="AP318" s="5" t="s">
        <v>362</v>
      </c>
      <c r="AQ318" s="5" t="s">
        <v>362</v>
      </c>
      <c r="AR318" s="5" t="s">
        <v>362</v>
      </c>
      <c r="AS318" s="5" t="s">
        <v>362</v>
      </c>
      <c r="AT318" s="44">
        <f t="shared" si="87"/>
        <v>0.83333861518341745</v>
      </c>
      <c r="AU318" s="45">
        <v>838</v>
      </c>
      <c r="AV318" s="35">
        <f t="shared" si="88"/>
        <v>685.63636363636374</v>
      </c>
      <c r="AW318" s="35">
        <f t="shared" si="82"/>
        <v>571.4</v>
      </c>
      <c r="AX318" s="35">
        <f t="shared" si="83"/>
        <v>-114.23636363636376</v>
      </c>
      <c r="AY318" s="35">
        <v>56.1</v>
      </c>
      <c r="AZ318" s="35">
        <v>57.2</v>
      </c>
      <c r="BA318" s="35">
        <v>35.799999999999997</v>
      </c>
      <c r="BB318" s="35">
        <v>33.799999999999997</v>
      </c>
      <c r="BC318" s="35">
        <v>62.6</v>
      </c>
      <c r="BD318" s="35"/>
      <c r="BE318" s="35">
        <v>66.900000000000006</v>
      </c>
      <c r="BF318" s="35">
        <v>77.900000000000006</v>
      </c>
      <c r="BG318" s="35">
        <v>59.4</v>
      </c>
      <c r="BH318" s="35">
        <v>69.3</v>
      </c>
      <c r="BI318" s="35">
        <f t="shared" si="84"/>
        <v>52.4</v>
      </c>
      <c r="BJ318" s="35"/>
      <c r="BK318" s="35">
        <f t="shared" si="89"/>
        <v>52.4</v>
      </c>
      <c r="BL318" s="35">
        <v>0</v>
      </c>
      <c r="BM318" s="35">
        <f t="shared" si="85"/>
        <v>52.4</v>
      </c>
      <c r="BN318" s="35"/>
      <c r="BO318" s="35">
        <f t="shared" si="86"/>
        <v>52.4</v>
      </c>
      <c r="BP318" s="1"/>
      <c r="BQ318" s="79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10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10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10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10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10"/>
      <c r="HL318" s="9"/>
      <c r="HM318" s="9"/>
    </row>
    <row r="319" spans="1:221" s="2" customFormat="1" ht="17.149999999999999" customHeight="1">
      <c r="A319" s="46" t="s">
        <v>312</v>
      </c>
      <c r="B319" s="35">
        <v>26541</v>
      </c>
      <c r="C319" s="35">
        <v>14331</v>
      </c>
      <c r="D319" s="4">
        <f t="shared" si="77"/>
        <v>0.53995704758675256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2397.6</v>
      </c>
      <c r="O319" s="35">
        <v>1387.2</v>
      </c>
      <c r="P319" s="4">
        <f t="shared" si="78"/>
        <v>0.57857857857857864</v>
      </c>
      <c r="Q319" s="11">
        <v>20</v>
      </c>
      <c r="R319" s="35">
        <v>2641</v>
      </c>
      <c r="S319" s="35">
        <v>2945.9</v>
      </c>
      <c r="T319" s="4">
        <f t="shared" si="79"/>
        <v>1.1154486936766377</v>
      </c>
      <c r="U319" s="11">
        <v>40</v>
      </c>
      <c r="V319" s="35">
        <v>7.5</v>
      </c>
      <c r="W319" s="35">
        <v>9.5</v>
      </c>
      <c r="X319" s="4">
        <f t="shared" si="80"/>
        <v>1.2066666666666666</v>
      </c>
      <c r="Y319" s="11">
        <v>10</v>
      </c>
      <c r="Z319" s="11" t="s">
        <v>385</v>
      </c>
      <c r="AA319" s="11" t="s">
        <v>385</v>
      </c>
      <c r="AB319" s="11" t="s">
        <v>385</v>
      </c>
      <c r="AC319" s="11" t="s">
        <v>385</v>
      </c>
      <c r="AD319" s="11">
        <v>995</v>
      </c>
      <c r="AE319" s="11">
        <v>995</v>
      </c>
      <c r="AF319" s="4">
        <f t="shared" si="81"/>
        <v>1</v>
      </c>
      <c r="AG319" s="11">
        <v>20</v>
      </c>
      <c r="AH319" s="5" t="s">
        <v>362</v>
      </c>
      <c r="AI319" s="5" t="s">
        <v>362</v>
      </c>
      <c r="AJ319" s="5" t="s">
        <v>362</v>
      </c>
      <c r="AK319" s="5" t="s">
        <v>362</v>
      </c>
      <c r="AL319" s="5" t="s">
        <v>362</v>
      </c>
      <c r="AM319" s="5" t="s">
        <v>362</v>
      </c>
      <c r="AN319" s="5" t="s">
        <v>362</v>
      </c>
      <c r="AO319" s="5" t="s">
        <v>362</v>
      </c>
      <c r="AP319" s="5" t="s">
        <v>362</v>
      </c>
      <c r="AQ319" s="5" t="s">
        <v>362</v>
      </c>
      <c r="AR319" s="5" t="s">
        <v>362</v>
      </c>
      <c r="AS319" s="5" t="s">
        <v>362</v>
      </c>
      <c r="AT319" s="44">
        <f t="shared" si="87"/>
        <v>0.93655756461171269</v>
      </c>
      <c r="AU319" s="45">
        <v>949</v>
      </c>
      <c r="AV319" s="35">
        <f t="shared" si="88"/>
        <v>776.45454545454538</v>
      </c>
      <c r="AW319" s="35">
        <f t="shared" si="82"/>
        <v>727.2</v>
      </c>
      <c r="AX319" s="35">
        <f t="shared" si="83"/>
        <v>-49.254545454545337</v>
      </c>
      <c r="AY319" s="35">
        <v>101</v>
      </c>
      <c r="AZ319" s="35">
        <v>85.4</v>
      </c>
      <c r="BA319" s="35">
        <v>21.8</v>
      </c>
      <c r="BB319" s="35">
        <v>34.6</v>
      </c>
      <c r="BC319" s="35">
        <v>31.199999999999996</v>
      </c>
      <c r="BD319" s="35"/>
      <c r="BE319" s="35">
        <v>35</v>
      </c>
      <c r="BF319" s="35">
        <v>28.6</v>
      </c>
      <c r="BG319" s="35">
        <v>46.4</v>
      </c>
      <c r="BH319" s="35">
        <v>248.1</v>
      </c>
      <c r="BI319" s="35">
        <f t="shared" si="84"/>
        <v>95.1</v>
      </c>
      <c r="BJ319" s="35"/>
      <c r="BK319" s="35">
        <f t="shared" si="89"/>
        <v>95.1</v>
      </c>
      <c r="BL319" s="35">
        <v>0</v>
      </c>
      <c r="BM319" s="35">
        <f t="shared" si="85"/>
        <v>95.1</v>
      </c>
      <c r="BN319" s="35"/>
      <c r="BO319" s="35">
        <f t="shared" si="86"/>
        <v>95.1</v>
      </c>
      <c r="BP319" s="1"/>
      <c r="BQ319" s="79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10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10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10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10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10"/>
      <c r="HL319" s="9"/>
      <c r="HM319" s="9"/>
    </row>
    <row r="320" spans="1:221" s="2" customFormat="1" ht="17.149999999999999" customHeight="1">
      <c r="A320" s="46" t="s">
        <v>313</v>
      </c>
      <c r="B320" s="35">
        <v>0</v>
      </c>
      <c r="C320" s="35">
        <v>0</v>
      </c>
      <c r="D320" s="4">
        <f t="shared" si="77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1061</v>
      </c>
      <c r="O320" s="35">
        <v>366.5</v>
      </c>
      <c r="P320" s="4">
        <f t="shared" si="78"/>
        <v>0.34542884071630536</v>
      </c>
      <c r="Q320" s="11">
        <v>20</v>
      </c>
      <c r="R320" s="35">
        <v>0</v>
      </c>
      <c r="S320" s="35">
        <v>0</v>
      </c>
      <c r="T320" s="4">
        <f t="shared" si="79"/>
        <v>1</v>
      </c>
      <c r="U320" s="11">
        <v>25</v>
      </c>
      <c r="V320" s="35">
        <v>0</v>
      </c>
      <c r="W320" s="35">
        <v>0</v>
      </c>
      <c r="X320" s="4">
        <f t="shared" si="80"/>
        <v>1</v>
      </c>
      <c r="Y320" s="11">
        <v>25</v>
      </c>
      <c r="Z320" s="11" t="s">
        <v>385</v>
      </c>
      <c r="AA320" s="11" t="s">
        <v>385</v>
      </c>
      <c r="AB320" s="11" t="s">
        <v>385</v>
      </c>
      <c r="AC320" s="11" t="s">
        <v>385</v>
      </c>
      <c r="AD320" s="11">
        <v>25</v>
      </c>
      <c r="AE320" s="11">
        <v>23</v>
      </c>
      <c r="AF320" s="4">
        <f t="shared" si="81"/>
        <v>0.92</v>
      </c>
      <c r="AG320" s="11">
        <v>20</v>
      </c>
      <c r="AH320" s="5" t="s">
        <v>362</v>
      </c>
      <c r="AI320" s="5" t="s">
        <v>362</v>
      </c>
      <c r="AJ320" s="5" t="s">
        <v>362</v>
      </c>
      <c r="AK320" s="5" t="s">
        <v>362</v>
      </c>
      <c r="AL320" s="5" t="s">
        <v>362</v>
      </c>
      <c r="AM320" s="5" t="s">
        <v>362</v>
      </c>
      <c r="AN320" s="5" t="s">
        <v>362</v>
      </c>
      <c r="AO320" s="5" t="s">
        <v>362</v>
      </c>
      <c r="AP320" s="5" t="s">
        <v>362</v>
      </c>
      <c r="AQ320" s="5" t="s">
        <v>362</v>
      </c>
      <c r="AR320" s="5" t="s">
        <v>362</v>
      </c>
      <c r="AS320" s="5" t="s">
        <v>362</v>
      </c>
      <c r="AT320" s="44">
        <f t="shared" si="87"/>
        <v>0.83676196460362351</v>
      </c>
      <c r="AU320" s="45">
        <v>377</v>
      </c>
      <c r="AV320" s="35">
        <f t="shared" si="88"/>
        <v>308.45454545454544</v>
      </c>
      <c r="AW320" s="35">
        <f t="shared" si="82"/>
        <v>258.10000000000002</v>
      </c>
      <c r="AX320" s="35">
        <f t="shared" si="83"/>
        <v>-50.354545454545416</v>
      </c>
      <c r="AY320" s="35">
        <v>31.5</v>
      </c>
      <c r="AZ320" s="35">
        <v>33.700000000000003</v>
      </c>
      <c r="BA320" s="35">
        <v>20.8</v>
      </c>
      <c r="BB320" s="35">
        <v>28</v>
      </c>
      <c r="BC320" s="35">
        <v>27.9</v>
      </c>
      <c r="BD320" s="35"/>
      <c r="BE320" s="35">
        <v>26.8</v>
      </c>
      <c r="BF320" s="35">
        <v>25.2</v>
      </c>
      <c r="BG320" s="35">
        <v>28.6</v>
      </c>
      <c r="BH320" s="35">
        <v>5.0999999999999996</v>
      </c>
      <c r="BI320" s="35">
        <f t="shared" si="84"/>
        <v>30.5</v>
      </c>
      <c r="BJ320" s="35"/>
      <c r="BK320" s="35">
        <f t="shared" si="89"/>
        <v>30.5</v>
      </c>
      <c r="BL320" s="35">
        <v>0</v>
      </c>
      <c r="BM320" s="35">
        <f t="shared" si="85"/>
        <v>30.5</v>
      </c>
      <c r="BN320" s="35"/>
      <c r="BO320" s="35">
        <f t="shared" si="86"/>
        <v>30.5</v>
      </c>
      <c r="BP320" s="1"/>
      <c r="BQ320" s="79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10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10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10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10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10"/>
      <c r="HL320" s="9"/>
      <c r="HM320" s="9"/>
    </row>
    <row r="321" spans="1:221" s="2" customFormat="1" ht="17.149999999999999" customHeight="1">
      <c r="A321" s="18" t="s">
        <v>314</v>
      </c>
      <c r="B321" s="62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35"/>
      <c r="BP321" s="1"/>
      <c r="BQ321" s="79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10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10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10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10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10"/>
      <c r="HL321" s="9"/>
      <c r="HM321" s="9"/>
    </row>
    <row r="322" spans="1:221" s="2" customFormat="1" ht="17.149999999999999" customHeight="1">
      <c r="A322" s="14" t="s">
        <v>315</v>
      </c>
      <c r="B322" s="35">
        <v>886</v>
      </c>
      <c r="C322" s="35">
        <v>1172.5999999999999</v>
      </c>
      <c r="D322" s="4">
        <f t="shared" si="77"/>
        <v>1.2123476297968396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425.6</v>
      </c>
      <c r="O322" s="35">
        <v>175</v>
      </c>
      <c r="P322" s="4">
        <f t="shared" si="78"/>
        <v>0.41118421052631576</v>
      </c>
      <c r="Q322" s="11">
        <v>20</v>
      </c>
      <c r="R322" s="35">
        <v>9</v>
      </c>
      <c r="S322" s="35">
        <v>9.8000000000000007</v>
      </c>
      <c r="T322" s="4">
        <f t="shared" si="79"/>
        <v>1.088888888888889</v>
      </c>
      <c r="U322" s="11">
        <v>30</v>
      </c>
      <c r="V322" s="35">
        <v>14</v>
      </c>
      <c r="W322" s="35">
        <v>14.5</v>
      </c>
      <c r="X322" s="4">
        <f t="shared" si="80"/>
        <v>1.0357142857142858</v>
      </c>
      <c r="Y322" s="11">
        <v>20</v>
      </c>
      <c r="Z322" s="11" t="s">
        <v>385</v>
      </c>
      <c r="AA322" s="11" t="s">
        <v>385</v>
      </c>
      <c r="AB322" s="11" t="s">
        <v>385</v>
      </c>
      <c r="AC322" s="11" t="s">
        <v>385</v>
      </c>
      <c r="AD322" s="11">
        <v>235</v>
      </c>
      <c r="AE322" s="11">
        <v>312</v>
      </c>
      <c r="AF322" s="4">
        <f t="shared" si="81"/>
        <v>1.2127659574468084</v>
      </c>
      <c r="AG322" s="11">
        <v>20</v>
      </c>
      <c r="AH322" s="5" t="s">
        <v>362</v>
      </c>
      <c r="AI322" s="5" t="s">
        <v>362</v>
      </c>
      <c r="AJ322" s="5" t="s">
        <v>362</v>
      </c>
      <c r="AK322" s="5" t="s">
        <v>362</v>
      </c>
      <c r="AL322" s="5" t="s">
        <v>362</v>
      </c>
      <c r="AM322" s="5" t="s">
        <v>362</v>
      </c>
      <c r="AN322" s="5" t="s">
        <v>362</v>
      </c>
      <c r="AO322" s="5" t="s">
        <v>362</v>
      </c>
      <c r="AP322" s="5" t="s">
        <v>362</v>
      </c>
      <c r="AQ322" s="5" t="s">
        <v>362</v>
      </c>
      <c r="AR322" s="5" t="s">
        <v>362</v>
      </c>
      <c r="AS322" s="5" t="s">
        <v>362</v>
      </c>
      <c r="AT322" s="44">
        <f t="shared" si="87"/>
        <v>0.97983432038383256</v>
      </c>
      <c r="AU322" s="45">
        <v>1667</v>
      </c>
      <c r="AV322" s="35">
        <f t="shared" si="88"/>
        <v>1363.9090909090908</v>
      </c>
      <c r="AW322" s="35">
        <f t="shared" si="82"/>
        <v>1336.4</v>
      </c>
      <c r="AX322" s="35">
        <f t="shared" si="83"/>
        <v>-27.509090909090673</v>
      </c>
      <c r="AY322" s="35">
        <v>166.7</v>
      </c>
      <c r="AZ322" s="35">
        <v>148.1</v>
      </c>
      <c r="BA322" s="35">
        <v>72.599999999999994</v>
      </c>
      <c r="BB322" s="35">
        <v>97.899999999999991</v>
      </c>
      <c r="BC322" s="35">
        <v>136.30000000000001</v>
      </c>
      <c r="BD322" s="35"/>
      <c r="BE322" s="35">
        <v>233.3</v>
      </c>
      <c r="BF322" s="35">
        <v>131.19999999999999</v>
      </c>
      <c r="BG322" s="35">
        <v>127.7</v>
      </c>
      <c r="BH322" s="35">
        <v>178.7</v>
      </c>
      <c r="BI322" s="35">
        <f t="shared" si="84"/>
        <v>43.9</v>
      </c>
      <c r="BJ322" s="35"/>
      <c r="BK322" s="35">
        <f t="shared" si="89"/>
        <v>43.9</v>
      </c>
      <c r="BL322" s="35">
        <v>0</v>
      </c>
      <c r="BM322" s="35">
        <f t="shared" si="85"/>
        <v>43.9</v>
      </c>
      <c r="BN322" s="35"/>
      <c r="BO322" s="35">
        <f t="shared" si="86"/>
        <v>43.9</v>
      </c>
      <c r="BP322" s="1"/>
      <c r="BQ322" s="79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10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10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10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10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10"/>
      <c r="HL322" s="9"/>
      <c r="HM322" s="9"/>
    </row>
    <row r="323" spans="1:221" s="2" customFormat="1" ht="17.149999999999999" customHeight="1">
      <c r="A323" s="14" t="s">
        <v>316</v>
      </c>
      <c r="B323" s="35">
        <v>719</v>
      </c>
      <c r="C323" s="35">
        <v>735.4</v>
      </c>
      <c r="D323" s="4">
        <f t="shared" si="77"/>
        <v>1.0228094575799722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1350.4</v>
      </c>
      <c r="O323" s="35">
        <v>791.8</v>
      </c>
      <c r="P323" s="4">
        <f t="shared" si="78"/>
        <v>0.58634478672985779</v>
      </c>
      <c r="Q323" s="11">
        <v>20</v>
      </c>
      <c r="R323" s="35">
        <v>149</v>
      </c>
      <c r="S323" s="35">
        <v>272.89999999999998</v>
      </c>
      <c r="T323" s="4">
        <f t="shared" si="79"/>
        <v>1.2631543624161072</v>
      </c>
      <c r="U323" s="11">
        <v>20</v>
      </c>
      <c r="V323" s="35">
        <v>18</v>
      </c>
      <c r="W323" s="35">
        <v>19.600000000000001</v>
      </c>
      <c r="X323" s="4">
        <f t="shared" si="80"/>
        <v>1.088888888888889</v>
      </c>
      <c r="Y323" s="11">
        <v>30</v>
      </c>
      <c r="Z323" s="11" t="s">
        <v>385</v>
      </c>
      <c r="AA323" s="11" t="s">
        <v>385</v>
      </c>
      <c r="AB323" s="11" t="s">
        <v>385</v>
      </c>
      <c r="AC323" s="11" t="s">
        <v>385</v>
      </c>
      <c r="AD323" s="11">
        <v>490</v>
      </c>
      <c r="AE323" s="11">
        <v>541</v>
      </c>
      <c r="AF323" s="4">
        <f t="shared" si="81"/>
        <v>1.1040816326530611</v>
      </c>
      <c r="AG323" s="11">
        <v>20</v>
      </c>
      <c r="AH323" s="5" t="s">
        <v>362</v>
      </c>
      <c r="AI323" s="5" t="s">
        <v>362</v>
      </c>
      <c r="AJ323" s="5" t="s">
        <v>362</v>
      </c>
      <c r="AK323" s="5" t="s">
        <v>362</v>
      </c>
      <c r="AL323" s="5" t="s">
        <v>362</v>
      </c>
      <c r="AM323" s="5" t="s">
        <v>362</v>
      </c>
      <c r="AN323" s="5" t="s">
        <v>362</v>
      </c>
      <c r="AO323" s="5" t="s">
        <v>362</v>
      </c>
      <c r="AP323" s="5" t="s">
        <v>362</v>
      </c>
      <c r="AQ323" s="5" t="s">
        <v>362</v>
      </c>
      <c r="AR323" s="5" t="s">
        <v>362</v>
      </c>
      <c r="AS323" s="5" t="s">
        <v>362</v>
      </c>
      <c r="AT323" s="44">
        <f t="shared" si="87"/>
        <v>1.0196637687844692</v>
      </c>
      <c r="AU323" s="45">
        <v>1357</v>
      </c>
      <c r="AV323" s="35">
        <f t="shared" si="88"/>
        <v>1110.2727272727273</v>
      </c>
      <c r="AW323" s="35">
        <f t="shared" si="82"/>
        <v>1132.0999999999999</v>
      </c>
      <c r="AX323" s="35">
        <f t="shared" si="83"/>
        <v>21.827272727272657</v>
      </c>
      <c r="AY323" s="35">
        <v>140</v>
      </c>
      <c r="AZ323" s="35">
        <v>102</v>
      </c>
      <c r="BA323" s="35">
        <v>110.7</v>
      </c>
      <c r="BB323" s="35">
        <v>124.4</v>
      </c>
      <c r="BC323" s="35">
        <v>105.6</v>
      </c>
      <c r="BD323" s="35"/>
      <c r="BE323" s="35">
        <v>157</v>
      </c>
      <c r="BF323" s="35">
        <v>113.7</v>
      </c>
      <c r="BG323" s="35">
        <v>109.1</v>
      </c>
      <c r="BH323" s="35">
        <v>42.1</v>
      </c>
      <c r="BI323" s="35">
        <f t="shared" si="84"/>
        <v>127.5</v>
      </c>
      <c r="BJ323" s="35"/>
      <c r="BK323" s="35">
        <f t="shared" si="89"/>
        <v>127.5</v>
      </c>
      <c r="BL323" s="35">
        <v>0</v>
      </c>
      <c r="BM323" s="35">
        <f t="shared" si="85"/>
        <v>127.5</v>
      </c>
      <c r="BN323" s="35"/>
      <c r="BO323" s="35">
        <f t="shared" si="86"/>
        <v>127.5</v>
      </c>
      <c r="BP323" s="1"/>
      <c r="BQ323" s="79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10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10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10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10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10"/>
      <c r="HL323" s="9"/>
      <c r="HM323" s="9"/>
    </row>
    <row r="324" spans="1:221" s="2" customFormat="1" ht="17.149999999999999" customHeight="1">
      <c r="A324" s="14" t="s">
        <v>269</v>
      </c>
      <c r="B324" s="35">
        <v>450</v>
      </c>
      <c r="C324" s="35">
        <v>485</v>
      </c>
      <c r="D324" s="4">
        <f t="shared" si="77"/>
        <v>1.0777777777777777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299.10000000000002</v>
      </c>
      <c r="O324" s="35">
        <v>50.4</v>
      </c>
      <c r="P324" s="4">
        <f t="shared" si="78"/>
        <v>0.16850551654964893</v>
      </c>
      <c r="Q324" s="11">
        <v>20</v>
      </c>
      <c r="R324" s="35">
        <v>70</v>
      </c>
      <c r="S324" s="35">
        <v>96.3</v>
      </c>
      <c r="T324" s="4">
        <f t="shared" si="79"/>
        <v>1.2175714285714285</v>
      </c>
      <c r="U324" s="11">
        <v>30</v>
      </c>
      <c r="V324" s="35">
        <v>15</v>
      </c>
      <c r="W324" s="35">
        <v>16.2</v>
      </c>
      <c r="X324" s="4">
        <f t="shared" si="80"/>
        <v>1.0799999999999998</v>
      </c>
      <c r="Y324" s="11">
        <v>20</v>
      </c>
      <c r="Z324" s="11" t="s">
        <v>385</v>
      </c>
      <c r="AA324" s="11" t="s">
        <v>385</v>
      </c>
      <c r="AB324" s="11" t="s">
        <v>385</v>
      </c>
      <c r="AC324" s="11" t="s">
        <v>385</v>
      </c>
      <c r="AD324" s="11">
        <v>225</v>
      </c>
      <c r="AE324" s="11">
        <v>306</v>
      </c>
      <c r="AF324" s="4">
        <f t="shared" si="81"/>
        <v>1.216</v>
      </c>
      <c r="AG324" s="11">
        <v>20</v>
      </c>
      <c r="AH324" s="5" t="s">
        <v>362</v>
      </c>
      <c r="AI324" s="5" t="s">
        <v>362</v>
      </c>
      <c r="AJ324" s="5" t="s">
        <v>362</v>
      </c>
      <c r="AK324" s="5" t="s">
        <v>362</v>
      </c>
      <c r="AL324" s="5" t="s">
        <v>362</v>
      </c>
      <c r="AM324" s="5" t="s">
        <v>362</v>
      </c>
      <c r="AN324" s="5" t="s">
        <v>362</v>
      </c>
      <c r="AO324" s="5" t="s">
        <v>362</v>
      </c>
      <c r="AP324" s="5" t="s">
        <v>362</v>
      </c>
      <c r="AQ324" s="5" t="s">
        <v>362</v>
      </c>
      <c r="AR324" s="5" t="s">
        <v>362</v>
      </c>
      <c r="AS324" s="5" t="s">
        <v>362</v>
      </c>
      <c r="AT324" s="44">
        <f t="shared" si="87"/>
        <v>0.9659503096591362</v>
      </c>
      <c r="AU324" s="45">
        <v>1178</v>
      </c>
      <c r="AV324" s="35">
        <f t="shared" si="88"/>
        <v>963.81818181818187</v>
      </c>
      <c r="AW324" s="35">
        <f t="shared" si="82"/>
        <v>931</v>
      </c>
      <c r="AX324" s="35">
        <f t="shared" si="83"/>
        <v>-32.81818181818187</v>
      </c>
      <c r="AY324" s="35">
        <v>120.5</v>
      </c>
      <c r="AZ324" s="35">
        <v>89.8</v>
      </c>
      <c r="BA324" s="35">
        <v>92.2</v>
      </c>
      <c r="BB324" s="35">
        <v>103.39999999999999</v>
      </c>
      <c r="BC324" s="35">
        <v>91.9</v>
      </c>
      <c r="BD324" s="35"/>
      <c r="BE324" s="35">
        <v>144.19999999999999</v>
      </c>
      <c r="BF324" s="35">
        <v>96.800000000000011</v>
      </c>
      <c r="BG324" s="35">
        <v>94.8</v>
      </c>
      <c r="BH324" s="35"/>
      <c r="BI324" s="35">
        <f t="shared" si="84"/>
        <v>97.4</v>
      </c>
      <c r="BJ324" s="35"/>
      <c r="BK324" s="35">
        <f t="shared" si="89"/>
        <v>97.4</v>
      </c>
      <c r="BL324" s="35">
        <v>0</v>
      </c>
      <c r="BM324" s="35">
        <f t="shared" si="85"/>
        <v>97.4</v>
      </c>
      <c r="BN324" s="35"/>
      <c r="BO324" s="35">
        <f t="shared" si="86"/>
        <v>97.4</v>
      </c>
      <c r="BP324" s="1"/>
      <c r="BQ324" s="79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10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10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10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10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10"/>
      <c r="HL324" s="9"/>
      <c r="HM324" s="9"/>
    </row>
    <row r="325" spans="1:221" s="2" customFormat="1" ht="17.149999999999999" customHeight="1">
      <c r="A325" s="14" t="s">
        <v>317</v>
      </c>
      <c r="B325" s="35">
        <v>1219</v>
      </c>
      <c r="C325" s="35">
        <v>1274.0999999999999</v>
      </c>
      <c r="D325" s="4">
        <f t="shared" si="77"/>
        <v>1.0452009844134535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1140.2</v>
      </c>
      <c r="O325" s="35">
        <v>374.4</v>
      </c>
      <c r="P325" s="4">
        <f t="shared" si="78"/>
        <v>0.32836344500964737</v>
      </c>
      <c r="Q325" s="11">
        <v>20</v>
      </c>
      <c r="R325" s="35">
        <v>9</v>
      </c>
      <c r="S325" s="35">
        <v>9.8000000000000007</v>
      </c>
      <c r="T325" s="4">
        <f t="shared" si="79"/>
        <v>1.088888888888889</v>
      </c>
      <c r="U325" s="11">
        <v>35</v>
      </c>
      <c r="V325" s="35">
        <v>13</v>
      </c>
      <c r="W325" s="35">
        <v>14.1</v>
      </c>
      <c r="X325" s="4">
        <f t="shared" si="80"/>
        <v>1.0846153846153845</v>
      </c>
      <c r="Y325" s="11">
        <v>15</v>
      </c>
      <c r="Z325" s="11" t="s">
        <v>385</v>
      </c>
      <c r="AA325" s="11" t="s">
        <v>385</v>
      </c>
      <c r="AB325" s="11" t="s">
        <v>385</v>
      </c>
      <c r="AC325" s="11" t="s">
        <v>385</v>
      </c>
      <c r="AD325" s="11">
        <v>175</v>
      </c>
      <c r="AE325" s="11">
        <v>175</v>
      </c>
      <c r="AF325" s="4">
        <f t="shared" si="81"/>
        <v>1</v>
      </c>
      <c r="AG325" s="11">
        <v>20</v>
      </c>
      <c r="AH325" s="5" t="s">
        <v>362</v>
      </c>
      <c r="AI325" s="5" t="s">
        <v>362</v>
      </c>
      <c r="AJ325" s="5" t="s">
        <v>362</v>
      </c>
      <c r="AK325" s="5" t="s">
        <v>362</v>
      </c>
      <c r="AL325" s="5" t="s">
        <v>362</v>
      </c>
      <c r="AM325" s="5" t="s">
        <v>362</v>
      </c>
      <c r="AN325" s="5" t="s">
        <v>362</v>
      </c>
      <c r="AO325" s="5" t="s">
        <v>362</v>
      </c>
      <c r="AP325" s="5" t="s">
        <v>362</v>
      </c>
      <c r="AQ325" s="5" t="s">
        <v>362</v>
      </c>
      <c r="AR325" s="5" t="s">
        <v>362</v>
      </c>
      <c r="AS325" s="5" t="s">
        <v>362</v>
      </c>
      <c r="AT325" s="44">
        <f t="shared" si="87"/>
        <v>0.91399620624669353</v>
      </c>
      <c r="AU325" s="45">
        <v>1997</v>
      </c>
      <c r="AV325" s="35">
        <f t="shared" si="88"/>
        <v>1633.9090909090908</v>
      </c>
      <c r="AW325" s="35">
        <f t="shared" si="82"/>
        <v>1493.4</v>
      </c>
      <c r="AX325" s="35">
        <f t="shared" si="83"/>
        <v>-140.50909090909067</v>
      </c>
      <c r="AY325" s="35">
        <v>162.4</v>
      </c>
      <c r="AZ325" s="35">
        <v>174.1</v>
      </c>
      <c r="BA325" s="35">
        <v>148</v>
      </c>
      <c r="BB325" s="35">
        <v>169.7</v>
      </c>
      <c r="BC325" s="35">
        <v>165.8</v>
      </c>
      <c r="BD325" s="35"/>
      <c r="BE325" s="35">
        <v>186.5</v>
      </c>
      <c r="BF325" s="35">
        <v>156</v>
      </c>
      <c r="BG325" s="35">
        <v>155.4</v>
      </c>
      <c r="BH325" s="35">
        <v>30.8</v>
      </c>
      <c r="BI325" s="35">
        <f t="shared" si="84"/>
        <v>144.69999999999999</v>
      </c>
      <c r="BJ325" s="35"/>
      <c r="BK325" s="35">
        <f t="shared" si="89"/>
        <v>144.69999999999999</v>
      </c>
      <c r="BL325" s="35">
        <v>0</v>
      </c>
      <c r="BM325" s="35">
        <f t="shared" si="85"/>
        <v>144.69999999999999</v>
      </c>
      <c r="BN325" s="35"/>
      <c r="BO325" s="35">
        <f t="shared" si="86"/>
        <v>144.69999999999999</v>
      </c>
      <c r="BP325" s="1"/>
      <c r="BQ325" s="79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10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10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10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10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10"/>
      <c r="HL325" s="9"/>
      <c r="HM325" s="9"/>
    </row>
    <row r="326" spans="1:221" s="2" customFormat="1" ht="17.149999999999999" customHeight="1">
      <c r="A326" s="14" t="s">
        <v>318</v>
      </c>
      <c r="B326" s="35">
        <v>0</v>
      </c>
      <c r="C326" s="35">
        <v>0</v>
      </c>
      <c r="D326" s="4">
        <f t="shared" si="77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2076.4</v>
      </c>
      <c r="O326" s="35">
        <v>1177.4000000000001</v>
      </c>
      <c r="P326" s="4">
        <f t="shared" si="78"/>
        <v>0.56703910614525144</v>
      </c>
      <c r="Q326" s="11">
        <v>20</v>
      </c>
      <c r="R326" s="35">
        <v>2630</v>
      </c>
      <c r="S326" s="35">
        <v>2814.6</v>
      </c>
      <c r="T326" s="4">
        <f t="shared" si="79"/>
        <v>1.0701901140684411</v>
      </c>
      <c r="U326" s="11">
        <v>30</v>
      </c>
      <c r="V326" s="35">
        <v>21</v>
      </c>
      <c r="W326" s="35">
        <v>22.2</v>
      </c>
      <c r="X326" s="4">
        <f t="shared" si="80"/>
        <v>1.0571428571428572</v>
      </c>
      <c r="Y326" s="11">
        <v>20</v>
      </c>
      <c r="Z326" s="11" t="s">
        <v>385</v>
      </c>
      <c r="AA326" s="11" t="s">
        <v>385</v>
      </c>
      <c r="AB326" s="11" t="s">
        <v>385</v>
      </c>
      <c r="AC326" s="11" t="s">
        <v>385</v>
      </c>
      <c r="AD326" s="11">
        <v>920</v>
      </c>
      <c r="AE326" s="11">
        <v>983</v>
      </c>
      <c r="AF326" s="4">
        <f t="shared" si="81"/>
        <v>1.0684782608695653</v>
      </c>
      <c r="AG326" s="11">
        <v>20</v>
      </c>
      <c r="AH326" s="5" t="s">
        <v>362</v>
      </c>
      <c r="AI326" s="5" t="s">
        <v>362</v>
      </c>
      <c r="AJ326" s="5" t="s">
        <v>362</v>
      </c>
      <c r="AK326" s="5" t="s">
        <v>362</v>
      </c>
      <c r="AL326" s="5" t="s">
        <v>362</v>
      </c>
      <c r="AM326" s="5" t="s">
        <v>362</v>
      </c>
      <c r="AN326" s="5" t="s">
        <v>362</v>
      </c>
      <c r="AO326" s="5" t="s">
        <v>362</v>
      </c>
      <c r="AP326" s="5" t="s">
        <v>362</v>
      </c>
      <c r="AQ326" s="5" t="s">
        <v>362</v>
      </c>
      <c r="AR326" s="5" t="s">
        <v>362</v>
      </c>
      <c r="AS326" s="5" t="s">
        <v>362</v>
      </c>
      <c r="AT326" s="44">
        <f t="shared" si="87"/>
        <v>0.95509897672451893</v>
      </c>
      <c r="AU326" s="45">
        <v>2175</v>
      </c>
      <c r="AV326" s="35">
        <f t="shared" si="88"/>
        <v>1779.5454545454545</v>
      </c>
      <c r="AW326" s="35">
        <f t="shared" si="82"/>
        <v>1699.6</v>
      </c>
      <c r="AX326" s="35">
        <f t="shared" si="83"/>
        <v>-79.945454545454595</v>
      </c>
      <c r="AY326" s="35">
        <v>192.1</v>
      </c>
      <c r="AZ326" s="35">
        <v>200.6</v>
      </c>
      <c r="BA326" s="35">
        <v>97.2</v>
      </c>
      <c r="BB326" s="35">
        <v>93.799999999999983</v>
      </c>
      <c r="BC326" s="35">
        <v>106.99999999999999</v>
      </c>
      <c r="BD326" s="35"/>
      <c r="BE326" s="35">
        <v>211.9</v>
      </c>
      <c r="BF326" s="35">
        <v>188.9</v>
      </c>
      <c r="BG326" s="35">
        <v>165.1</v>
      </c>
      <c r="BH326" s="35">
        <v>261</v>
      </c>
      <c r="BI326" s="35">
        <f t="shared" si="84"/>
        <v>182</v>
      </c>
      <c r="BJ326" s="35"/>
      <c r="BK326" s="35">
        <f t="shared" si="89"/>
        <v>182</v>
      </c>
      <c r="BL326" s="35">
        <v>0</v>
      </c>
      <c r="BM326" s="35">
        <f t="shared" si="85"/>
        <v>182</v>
      </c>
      <c r="BN326" s="35"/>
      <c r="BO326" s="35">
        <f t="shared" si="86"/>
        <v>182</v>
      </c>
      <c r="BP326" s="1"/>
      <c r="BQ326" s="79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10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10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10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10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10"/>
      <c r="HL326" s="9"/>
      <c r="HM326" s="9"/>
    </row>
    <row r="327" spans="1:221" s="2" customFormat="1" ht="17.149999999999999" customHeight="1">
      <c r="A327" s="14" t="s">
        <v>319</v>
      </c>
      <c r="B327" s="35">
        <v>744</v>
      </c>
      <c r="C327" s="35">
        <v>792</v>
      </c>
      <c r="D327" s="4">
        <f t="shared" si="77"/>
        <v>1.064516129032258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1261.5999999999999</v>
      </c>
      <c r="O327" s="35">
        <v>475</v>
      </c>
      <c r="P327" s="4">
        <f t="shared" si="78"/>
        <v>0.37650602409638556</v>
      </c>
      <c r="Q327" s="11">
        <v>20</v>
      </c>
      <c r="R327" s="35">
        <v>18</v>
      </c>
      <c r="S327" s="35">
        <v>19.8</v>
      </c>
      <c r="T327" s="4">
        <f t="shared" si="79"/>
        <v>1.1000000000000001</v>
      </c>
      <c r="U327" s="11">
        <v>30</v>
      </c>
      <c r="V327" s="35">
        <v>18</v>
      </c>
      <c r="W327" s="35">
        <v>24.1</v>
      </c>
      <c r="X327" s="4">
        <f t="shared" si="80"/>
        <v>1.2138888888888888</v>
      </c>
      <c r="Y327" s="11">
        <v>20</v>
      </c>
      <c r="Z327" s="11" t="s">
        <v>385</v>
      </c>
      <c r="AA327" s="11" t="s">
        <v>385</v>
      </c>
      <c r="AB327" s="11" t="s">
        <v>385</v>
      </c>
      <c r="AC327" s="11" t="s">
        <v>385</v>
      </c>
      <c r="AD327" s="11">
        <v>315</v>
      </c>
      <c r="AE327" s="11">
        <v>316</v>
      </c>
      <c r="AF327" s="4">
        <f t="shared" si="81"/>
        <v>1.0031746031746032</v>
      </c>
      <c r="AG327" s="11">
        <v>20</v>
      </c>
      <c r="AH327" s="5" t="s">
        <v>362</v>
      </c>
      <c r="AI327" s="5" t="s">
        <v>362</v>
      </c>
      <c r="AJ327" s="5" t="s">
        <v>362</v>
      </c>
      <c r="AK327" s="5" t="s">
        <v>362</v>
      </c>
      <c r="AL327" s="5" t="s">
        <v>362</v>
      </c>
      <c r="AM327" s="5" t="s">
        <v>362</v>
      </c>
      <c r="AN327" s="5" t="s">
        <v>362</v>
      </c>
      <c r="AO327" s="5" t="s">
        <v>362</v>
      </c>
      <c r="AP327" s="5" t="s">
        <v>362</v>
      </c>
      <c r="AQ327" s="5" t="s">
        <v>362</v>
      </c>
      <c r="AR327" s="5" t="s">
        <v>362</v>
      </c>
      <c r="AS327" s="5" t="s">
        <v>362</v>
      </c>
      <c r="AT327" s="44">
        <f t="shared" si="87"/>
        <v>0.95516551613520118</v>
      </c>
      <c r="AU327" s="45">
        <v>1690</v>
      </c>
      <c r="AV327" s="35">
        <f t="shared" si="88"/>
        <v>1382.7272727272725</v>
      </c>
      <c r="AW327" s="35">
        <f t="shared" si="82"/>
        <v>1320.7</v>
      </c>
      <c r="AX327" s="35">
        <f t="shared" si="83"/>
        <v>-62.027272727272475</v>
      </c>
      <c r="AY327" s="35">
        <v>141.69999999999999</v>
      </c>
      <c r="AZ327" s="35">
        <v>181.4</v>
      </c>
      <c r="BA327" s="35">
        <v>147</v>
      </c>
      <c r="BB327" s="35">
        <v>156.70000000000002</v>
      </c>
      <c r="BC327" s="35">
        <v>151.69999999999999</v>
      </c>
      <c r="BD327" s="35"/>
      <c r="BE327" s="35">
        <v>157.19999999999999</v>
      </c>
      <c r="BF327" s="35">
        <v>135.29999999999998</v>
      </c>
      <c r="BG327" s="35">
        <v>133.5</v>
      </c>
      <c r="BH327" s="35"/>
      <c r="BI327" s="35">
        <f t="shared" si="84"/>
        <v>116.2</v>
      </c>
      <c r="BJ327" s="35"/>
      <c r="BK327" s="35">
        <f t="shared" si="89"/>
        <v>116.2</v>
      </c>
      <c r="BL327" s="35">
        <v>0</v>
      </c>
      <c r="BM327" s="35">
        <f t="shared" si="85"/>
        <v>116.2</v>
      </c>
      <c r="BN327" s="35"/>
      <c r="BO327" s="35">
        <f t="shared" si="86"/>
        <v>116.2</v>
      </c>
      <c r="BP327" s="1"/>
      <c r="BQ327" s="79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10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10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10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10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10"/>
      <c r="HL327" s="9"/>
      <c r="HM327" s="9"/>
    </row>
    <row r="328" spans="1:221" s="2" customFormat="1" ht="17.149999999999999" customHeight="1">
      <c r="A328" s="14" t="s">
        <v>320</v>
      </c>
      <c r="B328" s="35">
        <v>372</v>
      </c>
      <c r="C328" s="35">
        <v>382.3</v>
      </c>
      <c r="D328" s="4">
        <f t="shared" si="77"/>
        <v>1.0276881720430109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1968</v>
      </c>
      <c r="O328" s="35">
        <v>2017.7</v>
      </c>
      <c r="P328" s="4">
        <f t="shared" si="78"/>
        <v>1.0252540650406505</v>
      </c>
      <c r="Q328" s="11">
        <v>20</v>
      </c>
      <c r="R328" s="35">
        <v>67</v>
      </c>
      <c r="S328" s="35">
        <v>189.6</v>
      </c>
      <c r="T328" s="4">
        <f t="shared" si="79"/>
        <v>1.3</v>
      </c>
      <c r="U328" s="11">
        <v>20</v>
      </c>
      <c r="V328" s="35">
        <v>14</v>
      </c>
      <c r="W328" s="35">
        <v>15.1</v>
      </c>
      <c r="X328" s="4">
        <f t="shared" si="80"/>
        <v>1.0785714285714285</v>
      </c>
      <c r="Y328" s="11">
        <v>30</v>
      </c>
      <c r="Z328" s="11" t="s">
        <v>385</v>
      </c>
      <c r="AA328" s="11" t="s">
        <v>385</v>
      </c>
      <c r="AB328" s="11" t="s">
        <v>385</v>
      </c>
      <c r="AC328" s="11" t="s">
        <v>385</v>
      </c>
      <c r="AD328" s="11">
        <v>270</v>
      </c>
      <c r="AE328" s="11">
        <v>281</v>
      </c>
      <c r="AF328" s="4">
        <f t="shared" si="81"/>
        <v>1.0407407407407407</v>
      </c>
      <c r="AG328" s="11">
        <v>20</v>
      </c>
      <c r="AH328" s="5" t="s">
        <v>362</v>
      </c>
      <c r="AI328" s="5" t="s">
        <v>362</v>
      </c>
      <c r="AJ328" s="5" t="s">
        <v>362</v>
      </c>
      <c r="AK328" s="5" t="s">
        <v>362</v>
      </c>
      <c r="AL328" s="5" t="s">
        <v>362</v>
      </c>
      <c r="AM328" s="5" t="s">
        <v>362</v>
      </c>
      <c r="AN328" s="5" t="s">
        <v>362</v>
      </c>
      <c r="AO328" s="5" t="s">
        <v>362</v>
      </c>
      <c r="AP328" s="5" t="s">
        <v>362</v>
      </c>
      <c r="AQ328" s="5" t="s">
        <v>362</v>
      </c>
      <c r="AR328" s="5" t="s">
        <v>362</v>
      </c>
      <c r="AS328" s="5" t="s">
        <v>362</v>
      </c>
      <c r="AT328" s="44">
        <f t="shared" si="87"/>
        <v>1.0995392069320078</v>
      </c>
      <c r="AU328" s="45">
        <v>1441</v>
      </c>
      <c r="AV328" s="35">
        <f t="shared" si="88"/>
        <v>1179</v>
      </c>
      <c r="AW328" s="35">
        <f t="shared" si="82"/>
        <v>1296.4000000000001</v>
      </c>
      <c r="AX328" s="35">
        <f t="shared" si="83"/>
        <v>117.40000000000009</v>
      </c>
      <c r="AY328" s="35">
        <v>145.80000000000001</v>
      </c>
      <c r="AZ328" s="35">
        <v>150</v>
      </c>
      <c r="BA328" s="35">
        <v>77</v>
      </c>
      <c r="BB328" s="35">
        <v>144.6</v>
      </c>
      <c r="BC328" s="35">
        <v>144.9</v>
      </c>
      <c r="BD328" s="35"/>
      <c r="BE328" s="35">
        <v>148.1</v>
      </c>
      <c r="BF328" s="35">
        <v>151.1</v>
      </c>
      <c r="BG328" s="35">
        <v>136.69999999999999</v>
      </c>
      <c r="BH328" s="35">
        <v>67</v>
      </c>
      <c r="BI328" s="35">
        <f t="shared" si="84"/>
        <v>131.19999999999999</v>
      </c>
      <c r="BJ328" s="35"/>
      <c r="BK328" s="35">
        <f t="shared" si="89"/>
        <v>131.19999999999999</v>
      </c>
      <c r="BL328" s="35">
        <v>0</v>
      </c>
      <c r="BM328" s="35">
        <f t="shared" si="85"/>
        <v>131.19999999999999</v>
      </c>
      <c r="BN328" s="35"/>
      <c r="BO328" s="35">
        <f t="shared" si="86"/>
        <v>131.19999999999999</v>
      </c>
      <c r="BP328" s="1"/>
      <c r="BQ328" s="79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10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10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10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10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10"/>
      <c r="HL328" s="9"/>
      <c r="HM328" s="9"/>
    </row>
    <row r="329" spans="1:221" s="2" customFormat="1" ht="17.149999999999999" customHeight="1">
      <c r="A329" s="14" t="s">
        <v>321</v>
      </c>
      <c r="B329" s="35">
        <v>921</v>
      </c>
      <c r="C329" s="35">
        <v>993.8</v>
      </c>
      <c r="D329" s="4">
        <f t="shared" si="77"/>
        <v>1.0790445168295331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520</v>
      </c>
      <c r="O329" s="35">
        <v>272.39999999999998</v>
      </c>
      <c r="P329" s="4">
        <f t="shared" si="78"/>
        <v>0.52384615384615385</v>
      </c>
      <c r="Q329" s="11">
        <v>20</v>
      </c>
      <c r="R329" s="35">
        <v>34</v>
      </c>
      <c r="S329" s="35">
        <v>45.4</v>
      </c>
      <c r="T329" s="4">
        <f t="shared" si="79"/>
        <v>1.2135294117647057</v>
      </c>
      <c r="U329" s="11">
        <v>30</v>
      </c>
      <c r="V329" s="35">
        <v>14</v>
      </c>
      <c r="W329" s="35">
        <v>15.3</v>
      </c>
      <c r="X329" s="4">
        <f t="shared" si="80"/>
        <v>1.092857142857143</v>
      </c>
      <c r="Y329" s="11">
        <v>20</v>
      </c>
      <c r="Z329" s="11" t="s">
        <v>385</v>
      </c>
      <c r="AA329" s="11" t="s">
        <v>385</v>
      </c>
      <c r="AB329" s="11" t="s">
        <v>385</v>
      </c>
      <c r="AC329" s="11" t="s">
        <v>385</v>
      </c>
      <c r="AD329" s="11">
        <v>270</v>
      </c>
      <c r="AE329" s="11">
        <v>338</v>
      </c>
      <c r="AF329" s="4">
        <f t="shared" si="81"/>
        <v>1.2051851851851851</v>
      </c>
      <c r="AG329" s="11">
        <v>20</v>
      </c>
      <c r="AH329" s="5" t="s">
        <v>362</v>
      </c>
      <c r="AI329" s="5" t="s">
        <v>362</v>
      </c>
      <c r="AJ329" s="5" t="s">
        <v>362</v>
      </c>
      <c r="AK329" s="5" t="s">
        <v>362</v>
      </c>
      <c r="AL329" s="5" t="s">
        <v>362</v>
      </c>
      <c r="AM329" s="5" t="s">
        <v>362</v>
      </c>
      <c r="AN329" s="5" t="s">
        <v>362</v>
      </c>
      <c r="AO329" s="5" t="s">
        <v>362</v>
      </c>
      <c r="AP329" s="5" t="s">
        <v>362</v>
      </c>
      <c r="AQ329" s="5" t="s">
        <v>362</v>
      </c>
      <c r="AR329" s="5" t="s">
        <v>362</v>
      </c>
      <c r="AS329" s="5" t="s">
        <v>362</v>
      </c>
      <c r="AT329" s="44">
        <f t="shared" si="87"/>
        <v>1.0363409715900613</v>
      </c>
      <c r="AU329" s="45">
        <v>1384</v>
      </c>
      <c r="AV329" s="35">
        <f t="shared" si="88"/>
        <v>1132.3636363636363</v>
      </c>
      <c r="AW329" s="35">
        <f t="shared" si="82"/>
        <v>1173.5</v>
      </c>
      <c r="AX329" s="35">
        <f t="shared" si="83"/>
        <v>41.13636363636374</v>
      </c>
      <c r="AY329" s="35">
        <v>143.19999999999999</v>
      </c>
      <c r="AZ329" s="35">
        <v>104.6</v>
      </c>
      <c r="BA329" s="35">
        <v>129.69999999999999</v>
      </c>
      <c r="BB329" s="35">
        <v>134.30000000000001</v>
      </c>
      <c r="BC329" s="35">
        <v>134.30000000000001</v>
      </c>
      <c r="BD329" s="35"/>
      <c r="BE329" s="35">
        <v>150.4</v>
      </c>
      <c r="BF329" s="35">
        <v>141.1</v>
      </c>
      <c r="BG329" s="35">
        <v>113.6</v>
      </c>
      <c r="BH329" s="35"/>
      <c r="BI329" s="35">
        <f t="shared" si="84"/>
        <v>122.3</v>
      </c>
      <c r="BJ329" s="35"/>
      <c r="BK329" s="35">
        <f t="shared" si="89"/>
        <v>122.3</v>
      </c>
      <c r="BL329" s="35">
        <v>0</v>
      </c>
      <c r="BM329" s="35">
        <f t="shared" si="85"/>
        <v>122.3</v>
      </c>
      <c r="BN329" s="35"/>
      <c r="BO329" s="35">
        <f t="shared" si="86"/>
        <v>122.3</v>
      </c>
      <c r="BP329" s="1"/>
      <c r="BQ329" s="79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10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10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10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10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10"/>
      <c r="HL329" s="9"/>
      <c r="HM329" s="9"/>
    </row>
    <row r="330" spans="1:221" s="2" customFormat="1" ht="17.149999999999999" customHeight="1">
      <c r="A330" s="14" t="s">
        <v>322</v>
      </c>
      <c r="B330" s="35">
        <v>481</v>
      </c>
      <c r="C330" s="35">
        <v>515.4</v>
      </c>
      <c r="D330" s="4">
        <f t="shared" si="77"/>
        <v>1.0715176715176715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273.39999999999998</v>
      </c>
      <c r="O330" s="35">
        <v>125.8</v>
      </c>
      <c r="P330" s="4">
        <f t="shared" si="78"/>
        <v>0.46013167520117049</v>
      </c>
      <c r="Q330" s="11">
        <v>20</v>
      </c>
      <c r="R330" s="35">
        <v>18</v>
      </c>
      <c r="S330" s="35">
        <v>36.299999999999997</v>
      </c>
      <c r="T330" s="4">
        <f t="shared" si="79"/>
        <v>1.2816666666666667</v>
      </c>
      <c r="U330" s="11">
        <v>25</v>
      </c>
      <c r="V330" s="35">
        <v>12</v>
      </c>
      <c r="W330" s="35">
        <v>12.8</v>
      </c>
      <c r="X330" s="4">
        <f t="shared" si="80"/>
        <v>1.0666666666666667</v>
      </c>
      <c r="Y330" s="11">
        <v>25</v>
      </c>
      <c r="Z330" s="11" t="s">
        <v>385</v>
      </c>
      <c r="AA330" s="11" t="s">
        <v>385</v>
      </c>
      <c r="AB330" s="11" t="s">
        <v>385</v>
      </c>
      <c r="AC330" s="11" t="s">
        <v>385</v>
      </c>
      <c r="AD330" s="11">
        <v>100</v>
      </c>
      <c r="AE330" s="11">
        <v>113</v>
      </c>
      <c r="AF330" s="4">
        <f t="shared" si="81"/>
        <v>1.1299999999999999</v>
      </c>
      <c r="AG330" s="11">
        <v>20</v>
      </c>
      <c r="AH330" s="5" t="s">
        <v>362</v>
      </c>
      <c r="AI330" s="5" t="s">
        <v>362</v>
      </c>
      <c r="AJ330" s="5" t="s">
        <v>362</v>
      </c>
      <c r="AK330" s="5" t="s">
        <v>362</v>
      </c>
      <c r="AL330" s="5" t="s">
        <v>362</v>
      </c>
      <c r="AM330" s="5" t="s">
        <v>362</v>
      </c>
      <c r="AN330" s="5" t="s">
        <v>362</v>
      </c>
      <c r="AO330" s="5" t="s">
        <v>362</v>
      </c>
      <c r="AP330" s="5" t="s">
        <v>362</v>
      </c>
      <c r="AQ330" s="5" t="s">
        <v>362</v>
      </c>
      <c r="AR330" s="5" t="s">
        <v>362</v>
      </c>
      <c r="AS330" s="5" t="s">
        <v>362</v>
      </c>
      <c r="AT330" s="44">
        <f t="shared" si="87"/>
        <v>1.0122614355253345</v>
      </c>
      <c r="AU330" s="45">
        <v>1234</v>
      </c>
      <c r="AV330" s="35">
        <f t="shared" si="88"/>
        <v>1009.6363636363637</v>
      </c>
      <c r="AW330" s="35">
        <f t="shared" si="82"/>
        <v>1022</v>
      </c>
      <c r="AX330" s="35">
        <f t="shared" si="83"/>
        <v>12.36363636363626</v>
      </c>
      <c r="AY330" s="35">
        <v>125.2</v>
      </c>
      <c r="AZ330" s="35">
        <v>106.1</v>
      </c>
      <c r="BA330" s="35">
        <v>146</v>
      </c>
      <c r="BB330" s="35">
        <v>102.2</v>
      </c>
      <c r="BC330" s="35">
        <v>132.69999999999999</v>
      </c>
      <c r="BD330" s="35"/>
      <c r="BE330" s="35">
        <v>138.9</v>
      </c>
      <c r="BF330" s="35">
        <v>94.600000000000009</v>
      </c>
      <c r="BG330" s="35">
        <v>101.9</v>
      </c>
      <c r="BH330" s="35">
        <v>16</v>
      </c>
      <c r="BI330" s="35">
        <f t="shared" si="84"/>
        <v>58.4</v>
      </c>
      <c r="BJ330" s="35"/>
      <c r="BK330" s="35">
        <f t="shared" si="89"/>
        <v>58.4</v>
      </c>
      <c r="BL330" s="35">
        <v>0</v>
      </c>
      <c r="BM330" s="35">
        <f t="shared" si="85"/>
        <v>58.4</v>
      </c>
      <c r="BN330" s="35"/>
      <c r="BO330" s="35">
        <f t="shared" si="86"/>
        <v>58.4</v>
      </c>
      <c r="BP330" s="1"/>
      <c r="BQ330" s="79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10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10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10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10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10"/>
      <c r="HL330" s="9"/>
      <c r="HM330" s="9"/>
    </row>
    <row r="331" spans="1:221" s="2" customFormat="1" ht="17.149999999999999" customHeight="1">
      <c r="A331" s="14" t="s">
        <v>323</v>
      </c>
      <c r="B331" s="35">
        <v>822</v>
      </c>
      <c r="C331" s="35">
        <v>911.5</v>
      </c>
      <c r="D331" s="4">
        <f t="shared" si="77"/>
        <v>1.1088807785888077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1110</v>
      </c>
      <c r="O331" s="35">
        <v>486.4</v>
      </c>
      <c r="P331" s="4">
        <f t="shared" si="78"/>
        <v>0.43819819819819816</v>
      </c>
      <c r="Q331" s="11">
        <v>20</v>
      </c>
      <c r="R331" s="35">
        <v>70</v>
      </c>
      <c r="S331" s="35">
        <v>77.2</v>
      </c>
      <c r="T331" s="4">
        <f t="shared" si="79"/>
        <v>1.102857142857143</v>
      </c>
      <c r="U331" s="11">
        <v>20</v>
      </c>
      <c r="V331" s="35">
        <v>189</v>
      </c>
      <c r="W331" s="35">
        <v>196.9</v>
      </c>
      <c r="X331" s="4">
        <f t="shared" si="80"/>
        <v>1.0417989417989417</v>
      </c>
      <c r="Y331" s="11">
        <v>30</v>
      </c>
      <c r="Z331" s="11" t="s">
        <v>385</v>
      </c>
      <c r="AA331" s="11" t="s">
        <v>385</v>
      </c>
      <c r="AB331" s="11" t="s">
        <v>385</v>
      </c>
      <c r="AC331" s="11" t="s">
        <v>385</v>
      </c>
      <c r="AD331" s="11">
        <v>3238</v>
      </c>
      <c r="AE331" s="11">
        <v>2561</v>
      </c>
      <c r="AF331" s="4">
        <f t="shared" si="81"/>
        <v>0.79092032118591726</v>
      </c>
      <c r="AG331" s="11">
        <v>20</v>
      </c>
      <c r="AH331" s="5" t="s">
        <v>362</v>
      </c>
      <c r="AI331" s="5" t="s">
        <v>362</v>
      </c>
      <c r="AJ331" s="5" t="s">
        <v>362</v>
      </c>
      <c r="AK331" s="5" t="s">
        <v>362</v>
      </c>
      <c r="AL331" s="5" t="s">
        <v>362</v>
      </c>
      <c r="AM331" s="5" t="s">
        <v>362</v>
      </c>
      <c r="AN331" s="5" t="s">
        <v>362</v>
      </c>
      <c r="AO331" s="5" t="s">
        <v>362</v>
      </c>
      <c r="AP331" s="5" t="s">
        <v>362</v>
      </c>
      <c r="AQ331" s="5" t="s">
        <v>362</v>
      </c>
      <c r="AR331" s="5" t="s">
        <v>362</v>
      </c>
      <c r="AS331" s="5" t="s">
        <v>362</v>
      </c>
      <c r="AT331" s="44">
        <f t="shared" si="87"/>
        <v>0.88982289284681504</v>
      </c>
      <c r="AU331" s="45">
        <v>1627</v>
      </c>
      <c r="AV331" s="35">
        <f t="shared" si="88"/>
        <v>1331.1818181818182</v>
      </c>
      <c r="AW331" s="35">
        <f t="shared" si="82"/>
        <v>1184.5</v>
      </c>
      <c r="AX331" s="35">
        <f t="shared" si="83"/>
        <v>-146.68181818181824</v>
      </c>
      <c r="AY331" s="35">
        <v>131.69999999999999</v>
      </c>
      <c r="AZ331" s="35">
        <v>120</v>
      </c>
      <c r="BA331" s="35">
        <v>74.5</v>
      </c>
      <c r="BB331" s="35">
        <v>61.300000000000011</v>
      </c>
      <c r="BC331" s="35">
        <v>154.80000000000001</v>
      </c>
      <c r="BD331" s="35"/>
      <c r="BE331" s="35">
        <v>124.4</v>
      </c>
      <c r="BF331" s="35">
        <v>133.80000000000001</v>
      </c>
      <c r="BG331" s="35">
        <v>133.6</v>
      </c>
      <c r="BH331" s="35">
        <v>144</v>
      </c>
      <c r="BI331" s="35">
        <f t="shared" si="84"/>
        <v>106.4</v>
      </c>
      <c r="BJ331" s="35"/>
      <c r="BK331" s="35">
        <f t="shared" si="89"/>
        <v>106.4</v>
      </c>
      <c r="BL331" s="35">
        <v>0</v>
      </c>
      <c r="BM331" s="35">
        <f t="shared" si="85"/>
        <v>106.4</v>
      </c>
      <c r="BN331" s="35"/>
      <c r="BO331" s="35">
        <f t="shared" si="86"/>
        <v>106.4</v>
      </c>
      <c r="BP331" s="1"/>
      <c r="BQ331" s="79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10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10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10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10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10"/>
      <c r="HL331" s="9"/>
      <c r="HM331" s="9"/>
    </row>
    <row r="332" spans="1:221" s="2" customFormat="1" ht="17.149999999999999" customHeight="1">
      <c r="A332" s="14" t="s">
        <v>324</v>
      </c>
      <c r="B332" s="35">
        <v>85741</v>
      </c>
      <c r="C332" s="35">
        <v>89956.2</v>
      </c>
      <c r="D332" s="4">
        <f t="shared" si="77"/>
        <v>1.0491620111731843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5717.3</v>
      </c>
      <c r="O332" s="35">
        <v>5298.9</v>
      </c>
      <c r="P332" s="4">
        <f t="shared" si="78"/>
        <v>0.92681860318681886</v>
      </c>
      <c r="Q332" s="11">
        <v>20</v>
      </c>
      <c r="R332" s="35">
        <v>90</v>
      </c>
      <c r="S332" s="35">
        <v>150.4</v>
      </c>
      <c r="T332" s="4">
        <f t="shared" si="79"/>
        <v>1.2471111111111111</v>
      </c>
      <c r="U332" s="11">
        <v>20</v>
      </c>
      <c r="V332" s="35">
        <v>71</v>
      </c>
      <c r="W332" s="35">
        <v>75.400000000000006</v>
      </c>
      <c r="X332" s="4">
        <f t="shared" si="80"/>
        <v>1.0619718309859156</v>
      </c>
      <c r="Y332" s="11">
        <v>30</v>
      </c>
      <c r="Z332" s="11" t="s">
        <v>385</v>
      </c>
      <c r="AA332" s="11" t="s">
        <v>385</v>
      </c>
      <c r="AB332" s="11" t="s">
        <v>385</v>
      </c>
      <c r="AC332" s="11" t="s">
        <v>385</v>
      </c>
      <c r="AD332" s="11">
        <v>800</v>
      </c>
      <c r="AE332" s="11">
        <v>923</v>
      </c>
      <c r="AF332" s="4">
        <f t="shared" si="81"/>
        <v>1.1537500000000001</v>
      </c>
      <c r="AG332" s="11">
        <v>20</v>
      </c>
      <c r="AH332" s="5" t="s">
        <v>362</v>
      </c>
      <c r="AI332" s="5" t="s">
        <v>362</v>
      </c>
      <c r="AJ332" s="5" t="s">
        <v>362</v>
      </c>
      <c r="AK332" s="5" t="s">
        <v>362</v>
      </c>
      <c r="AL332" s="5" t="s">
        <v>362</v>
      </c>
      <c r="AM332" s="5" t="s">
        <v>362</v>
      </c>
      <c r="AN332" s="5" t="s">
        <v>362</v>
      </c>
      <c r="AO332" s="5" t="s">
        <v>362</v>
      </c>
      <c r="AP332" s="5" t="s">
        <v>362</v>
      </c>
      <c r="AQ332" s="5" t="s">
        <v>362</v>
      </c>
      <c r="AR332" s="5" t="s">
        <v>362</v>
      </c>
      <c r="AS332" s="5" t="s">
        <v>362</v>
      </c>
      <c r="AT332" s="44">
        <f t="shared" si="87"/>
        <v>1.0890436932726792</v>
      </c>
      <c r="AU332" s="45">
        <v>3926</v>
      </c>
      <c r="AV332" s="35">
        <f t="shared" si="88"/>
        <v>3212.1818181818185</v>
      </c>
      <c r="AW332" s="35">
        <f t="shared" si="82"/>
        <v>3498.2</v>
      </c>
      <c r="AX332" s="35">
        <f t="shared" si="83"/>
        <v>286.01818181818135</v>
      </c>
      <c r="AY332" s="35">
        <v>412.1</v>
      </c>
      <c r="AZ332" s="35">
        <v>414</v>
      </c>
      <c r="BA332" s="35">
        <v>392.3</v>
      </c>
      <c r="BB332" s="35">
        <v>346.20000000000005</v>
      </c>
      <c r="BC332" s="35">
        <v>389.3</v>
      </c>
      <c r="BD332" s="35"/>
      <c r="BE332" s="35">
        <v>471.6</v>
      </c>
      <c r="BF332" s="35">
        <v>379.3</v>
      </c>
      <c r="BG332" s="35">
        <v>344.5</v>
      </c>
      <c r="BH332" s="35"/>
      <c r="BI332" s="35">
        <f t="shared" si="84"/>
        <v>348.9</v>
      </c>
      <c r="BJ332" s="35"/>
      <c r="BK332" s="35">
        <f t="shared" si="89"/>
        <v>348.9</v>
      </c>
      <c r="BL332" s="35">
        <v>0</v>
      </c>
      <c r="BM332" s="35">
        <f t="shared" si="85"/>
        <v>348.9</v>
      </c>
      <c r="BN332" s="35"/>
      <c r="BO332" s="35">
        <f t="shared" si="86"/>
        <v>348.9</v>
      </c>
      <c r="BP332" s="1"/>
      <c r="BQ332" s="79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10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10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10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10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10"/>
      <c r="HL332" s="9"/>
      <c r="HM332" s="9"/>
    </row>
    <row r="333" spans="1:221" s="2" customFormat="1" ht="17.149999999999999" customHeight="1">
      <c r="A333" s="18" t="s">
        <v>325</v>
      </c>
      <c r="B333" s="62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35"/>
      <c r="BP333" s="1"/>
      <c r="BQ333" s="79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10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10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10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10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10"/>
      <c r="HL333" s="9"/>
      <c r="HM333" s="9"/>
    </row>
    <row r="334" spans="1:221" s="2" customFormat="1" ht="17.149999999999999" customHeight="1">
      <c r="A334" s="46" t="s">
        <v>326</v>
      </c>
      <c r="B334" s="35">
        <v>319</v>
      </c>
      <c r="C334" s="35">
        <v>324.60000000000002</v>
      </c>
      <c r="D334" s="4">
        <f t="shared" si="77"/>
        <v>1.0175548589341694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1367.8</v>
      </c>
      <c r="O334" s="35">
        <v>605</v>
      </c>
      <c r="P334" s="4">
        <f t="shared" si="78"/>
        <v>0.44231612808890192</v>
      </c>
      <c r="Q334" s="11">
        <v>20</v>
      </c>
      <c r="R334" s="35">
        <v>248</v>
      </c>
      <c r="S334" s="35">
        <v>246.3</v>
      </c>
      <c r="T334" s="4">
        <f t="shared" si="79"/>
        <v>0.9931451612903226</v>
      </c>
      <c r="U334" s="11">
        <v>25</v>
      </c>
      <c r="V334" s="35">
        <v>16.3</v>
      </c>
      <c r="W334" s="35">
        <v>16.8</v>
      </c>
      <c r="X334" s="4">
        <f t="shared" si="80"/>
        <v>1.0306748466257669</v>
      </c>
      <c r="Y334" s="11">
        <v>25</v>
      </c>
      <c r="Z334" s="11" t="s">
        <v>385</v>
      </c>
      <c r="AA334" s="11" t="s">
        <v>385</v>
      </c>
      <c r="AB334" s="11" t="s">
        <v>385</v>
      </c>
      <c r="AC334" s="11" t="s">
        <v>385</v>
      </c>
      <c r="AD334" s="11">
        <v>300</v>
      </c>
      <c r="AE334" s="11">
        <v>300</v>
      </c>
      <c r="AF334" s="4">
        <f t="shared" si="81"/>
        <v>1</v>
      </c>
      <c r="AG334" s="11">
        <v>20</v>
      </c>
      <c r="AH334" s="5" t="s">
        <v>362</v>
      </c>
      <c r="AI334" s="5" t="s">
        <v>362</v>
      </c>
      <c r="AJ334" s="5" t="s">
        <v>362</v>
      </c>
      <c r="AK334" s="5" t="s">
        <v>362</v>
      </c>
      <c r="AL334" s="5" t="s">
        <v>362</v>
      </c>
      <c r="AM334" s="5" t="s">
        <v>362</v>
      </c>
      <c r="AN334" s="5" t="s">
        <v>362</v>
      </c>
      <c r="AO334" s="5" t="s">
        <v>362</v>
      </c>
      <c r="AP334" s="5" t="s">
        <v>362</v>
      </c>
      <c r="AQ334" s="5" t="s">
        <v>362</v>
      </c>
      <c r="AR334" s="5" t="s">
        <v>362</v>
      </c>
      <c r="AS334" s="5" t="s">
        <v>362</v>
      </c>
      <c r="AT334" s="44">
        <f t="shared" si="87"/>
        <v>0.89617371349021968</v>
      </c>
      <c r="AU334" s="45">
        <v>1200</v>
      </c>
      <c r="AV334" s="35">
        <f t="shared" si="88"/>
        <v>981.81818181818187</v>
      </c>
      <c r="AW334" s="35">
        <f t="shared" si="82"/>
        <v>879.9</v>
      </c>
      <c r="AX334" s="35">
        <f t="shared" si="83"/>
        <v>-101.91818181818189</v>
      </c>
      <c r="AY334" s="35">
        <v>103.1</v>
      </c>
      <c r="AZ334" s="35">
        <v>91.9</v>
      </c>
      <c r="BA334" s="35">
        <v>105.5</v>
      </c>
      <c r="BB334" s="35">
        <v>101.1</v>
      </c>
      <c r="BC334" s="35">
        <v>101.2</v>
      </c>
      <c r="BD334" s="35"/>
      <c r="BE334" s="35">
        <v>97.7</v>
      </c>
      <c r="BF334" s="35">
        <v>90</v>
      </c>
      <c r="BG334" s="35">
        <v>81.2</v>
      </c>
      <c r="BH334" s="35">
        <v>5.6</v>
      </c>
      <c r="BI334" s="35">
        <f t="shared" si="84"/>
        <v>102.6</v>
      </c>
      <c r="BJ334" s="35"/>
      <c r="BK334" s="35">
        <f t="shared" si="89"/>
        <v>102.6</v>
      </c>
      <c r="BL334" s="35">
        <v>0</v>
      </c>
      <c r="BM334" s="35">
        <f t="shared" si="85"/>
        <v>102.6</v>
      </c>
      <c r="BN334" s="35"/>
      <c r="BO334" s="35">
        <f t="shared" si="86"/>
        <v>102.6</v>
      </c>
      <c r="BP334" s="1"/>
      <c r="BQ334" s="79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10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10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10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10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10"/>
      <c r="HL334" s="9"/>
      <c r="HM334" s="9"/>
    </row>
    <row r="335" spans="1:221" s="2" customFormat="1" ht="17.149999999999999" customHeight="1">
      <c r="A335" s="46" t="s">
        <v>327</v>
      </c>
      <c r="B335" s="35">
        <v>307</v>
      </c>
      <c r="C335" s="35">
        <v>449</v>
      </c>
      <c r="D335" s="4">
        <f t="shared" si="77"/>
        <v>1.2262540716612378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539.29999999999995</v>
      </c>
      <c r="O335" s="35">
        <v>249.6</v>
      </c>
      <c r="P335" s="4">
        <f t="shared" si="78"/>
        <v>0.46282217689597627</v>
      </c>
      <c r="Q335" s="11">
        <v>20</v>
      </c>
      <c r="R335" s="35">
        <v>319</v>
      </c>
      <c r="S335" s="35">
        <v>327.8</v>
      </c>
      <c r="T335" s="4">
        <f t="shared" si="79"/>
        <v>1.0275862068965518</v>
      </c>
      <c r="U335" s="11">
        <v>30</v>
      </c>
      <c r="V335" s="35">
        <v>15.5</v>
      </c>
      <c r="W335" s="35">
        <v>16.3</v>
      </c>
      <c r="X335" s="4">
        <f t="shared" si="80"/>
        <v>1.0516129032258066</v>
      </c>
      <c r="Y335" s="11">
        <v>20</v>
      </c>
      <c r="Z335" s="11" t="s">
        <v>385</v>
      </c>
      <c r="AA335" s="11" t="s">
        <v>385</v>
      </c>
      <c r="AB335" s="11" t="s">
        <v>385</v>
      </c>
      <c r="AC335" s="11" t="s">
        <v>385</v>
      </c>
      <c r="AD335" s="11">
        <v>409</v>
      </c>
      <c r="AE335" s="11">
        <v>409</v>
      </c>
      <c r="AF335" s="4">
        <f t="shared" si="81"/>
        <v>1</v>
      </c>
      <c r="AG335" s="11">
        <v>20</v>
      </c>
      <c r="AH335" s="5" t="s">
        <v>362</v>
      </c>
      <c r="AI335" s="5" t="s">
        <v>362</v>
      </c>
      <c r="AJ335" s="5" t="s">
        <v>362</v>
      </c>
      <c r="AK335" s="5" t="s">
        <v>362</v>
      </c>
      <c r="AL335" s="5" t="s">
        <v>362</v>
      </c>
      <c r="AM335" s="5" t="s">
        <v>362</v>
      </c>
      <c r="AN335" s="5" t="s">
        <v>362</v>
      </c>
      <c r="AO335" s="5" t="s">
        <v>362</v>
      </c>
      <c r="AP335" s="5" t="s">
        <v>362</v>
      </c>
      <c r="AQ335" s="5" t="s">
        <v>362</v>
      </c>
      <c r="AR335" s="5" t="s">
        <v>362</v>
      </c>
      <c r="AS335" s="5" t="s">
        <v>362</v>
      </c>
      <c r="AT335" s="44">
        <f t="shared" si="87"/>
        <v>0.93378828525944579</v>
      </c>
      <c r="AU335" s="45">
        <v>967</v>
      </c>
      <c r="AV335" s="35">
        <f t="shared" si="88"/>
        <v>791.18181818181813</v>
      </c>
      <c r="AW335" s="35">
        <f t="shared" si="82"/>
        <v>738.8</v>
      </c>
      <c r="AX335" s="35">
        <f t="shared" si="83"/>
        <v>-52.381818181818176</v>
      </c>
      <c r="AY335" s="35">
        <v>84.3</v>
      </c>
      <c r="AZ335" s="35">
        <v>57.7</v>
      </c>
      <c r="BA335" s="35">
        <v>46.8</v>
      </c>
      <c r="BB335" s="35">
        <v>72.2</v>
      </c>
      <c r="BC335" s="35">
        <v>85.7</v>
      </c>
      <c r="BD335" s="35"/>
      <c r="BE335" s="35">
        <v>119</v>
      </c>
      <c r="BF335" s="35">
        <v>77.3</v>
      </c>
      <c r="BG335" s="35">
        <v>81.2</v>
      </c>
      <c r="BH335" s="35">
        <v>37.200000000000003</v>
      </c>
      <c r="BI335" s="35">
        <f t="shared" si="84"/>
        <v>77.400000000000006</v>
      </c>
      <c r="BJ335" s="35"/>
      <c r="BK335" s="35">
        <f t="shared" si="89"/>
        <v>77.400000000000006</v>
      </c>
      <c r="BL335" s="35">
        <v>0</v>
      </c>
      <c r="BM335" s="35">
        <f t="shared" si="85"/>
        <v>77.400000000000006</v>
      </c>
      <c r="BN335" s="35"/>
      <c r="BO335" s="35">
        <f t="shared" si="86"/>
        <v>77.400000000000006</v>
      </c>
      <c r="BP335" s="1"/>
      <c r="BQ335" s="79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10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10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10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10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10"/>
      <c r="HL335" s="9"/>
      <c r="HM335" s="9"/>
    </row>
    <row r="336" spans="1:221" s="2" customFormat="1" ht="17.149999999999999" customHeight="1">
      <c r="A336" s="46" t="s">
        <v>328</v>
      </c>
      <c r="B336" s="35">
        <v>558</v>
      </c>
      <c r="C336" s="35">
        <v>578.5</v>
      </c>
      <c r="D336" s="4">
        <f t="shared" si="77"/>
        <v>1.0367383512544803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1143.8</v>
      </c>
      <c r="O336" s="35">
        <v>409.4</v>
      </c>
      <c r="P336" s="4">
        <f t="shared" si="78"/>
        <v>0.35792970799090751</v>
      </c>
      <c r="Q336" s="11">
        <v>20</v>
      </c>
      <c r="R336" s="35">
        <v>426</v>
      </c>
      <c r="S336" s="35">
        <v>423.9</v>
      </c>
      <c r="T336" s="4">
        <f t="shared" si="79"/>
        <v>0.99507042253521116</v>
      </c>
      <c r="U336" s="11">
        <v>30</v>
      </c>
      <c r="V336" s="35">
        <v>29</v>
      </c>
      <c r="W336" s="35">
        <v>29.7</v>
      </c>
      <c r="X336" s="4">
        <f t="shared" si="80"/>
        <v>1.0241379310344827</v>
      </c>
      <c r="Y336" s="11">
        <v>20</v>
      </c>
      <c r="Z336" s="11" t="s">
        <v>385</v>
      </c>
      <c r="AA336" s="11" t="s">
        <v>385</v>
      </c>
      <c r="AB336" s="11" t="s">
        <v>385</v>
      </c>
      <c r="AC336" s="11" t="s">
        <v>385</v>
      </c>
      <c r="AD336" s="11">
        <v>590</v>
      </c>
      <c r="AE336" s="11">
        <v>590</v>
      </c>
      <c r="AF336" s="4">
        <f t="shared" si="81"/>
        <v>1</v>
      </c>
      <c r="AG336" s="11">
        <v>20</v>
      </c>
      <c r="AH336" s="5" t="s">
        <v>362</v>
      </c>
      <c r="AI336" s="5" t="s">
        <v>362</v>
      </c>
      <c r="AJ336" s="5" t="s">
        <v>362</v>
      </c>
      <c r="AK336" s="5" t="s">
        <v>362</v>
      </c>
      <c r="AL336" s="5" t="s">
        <v>362</v>
      </c>
      <c r="AM336" s="5" t="s">
        <v>362</v>
      </c>
      <c r="AN336" s="5" t="s">
        <v>362</v>
      </c>
      <c r="AO336" s="5" t="s">
        <v>362</v>
      </c>
      <c r="AP336" s="5" t="s">
        <v>362</v>
      </c>
      <c r="AQ336" s="5" t="s">
        <v>362</v>
      </c>
      <c r="AR336" s="5" t="s">
        <v>362</v>
      </c>
      <c r="AS336" s="5" t="s">
        <v>362</v>
      </c>
      <c r="AT336" s="44">
        <f t="shared" si="87"/>
        <v>0.8786084896910894</v>
      </c>
      <c r="AU336" s="45">
        <v>1308</v>
      </c>
      <c r="AV336" s="35">
        <f t="shared" si="88"/>
        <v>1070.1818181818182</v>
      </c>
      <c r="AW336" s="35">
        <f t="shared" si="82"/>
        <v>940.3</v>
      </c>
      <c r="AX336" s="35">
        <f t="shared" si="83"/>
        <v>-129.88181818181829</v>
      </c>
      <c r="AY336" s="35">
        <v>119.6</v>
      </c>
      <c r="AZ336" s="35">
        <v>129.1</v>
      </c>
      <c r="BA336" s="35">
        <v>118.8</v>
      </c>
      <c r="BB336" s="35">
        <v>98.6</v>
      </c>
      <c r="BC336" s="35">
        <v>101.4</v>
      </c>
      <c r="BD336" s="35"/>
      <c r="BE336" s="35">
        <v>85.8</v>
      </c>
      <c r="BF336" s="35">
        <v>79.900000000000006</v>
      </c>
      <c r="BG336" s="35">
        <v>98.1</v>
      </c>
      <c r="BH336" s="35">
        <v>11.9</v>
      </c>
      <c r="BI336" s="35">
        <f t="shared" si="84"/>
        <v>97.1</v>
      </c>
      <c r="BJ336" s="35"/>
      <c r="BK336" s="35">
        <f t="shared" si="89"/>
        <v>97.1</v>
      </c>
      <c r="BL336" s="35">
        <v>0</v>
      </c>
      <c r="BM336" s="35">
        <f t="shared" si="85"/>
        <v>97.1</v>
      </c>
      <c r="BN336" s="35"/>
      <c r="BO336" s="35">
        <f t="shared" si="86"/>
        <v>97.1</v>
      </c>
      <c r="BP336" s="1"/>
      <c r="BQ336" s="79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10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10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10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10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10"/>
      <c r="HL336" s="9"/>
      <c r="HM336" s="9"/>
    </row>
    <row r="337" spans="1:221" s="2" customFormat="1" ht="17.149999999999999" customHeight="1">
      <c r="A337" s="46" t="s">
        <v>329</v>
      </c>
      <c r="B337" s="35">
        <v>1482</v>
      </c>
      <c r="C337" s="35">
        <v>1483</v>
      </c>
      <c r="D337" s="4">
        <f t="shared" si="77"/>
        <v>1.0006747638326585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1295</v>
      </c>
      <c r="O337" s="35">
        <v>518.9</v>
      </c>
      <c r="P337" s="4">
        <f t="shared" si="78"/>
        <v>0.40069498069498066</v>
      </c>
      <c r="Q337" s="11">
        <v>20</v>
      </c>
      <c r="R337" s="35">
        <v>31</v>
      </c>
      <c r="S337" s="35">
        <v>31.2</v>
      </c>
      <c r="T337" s="4">
        <f t="shared" si="79"/>
        <v>1.0064516129032257</v>
      </c>
      <c r="U337" s="11">
        <v>20</v>
      </c>
      <c r="V337" s="35">
        <v>6.6</v>
      </c>
      <c r="W337" s="35">
        <v>7.4</v>
      </c>
      <c r="X337" s="4">
        <f t="shared" si="80"/>
        <v>1.1212121212121213</v>
      </c>
      <c r="Y337" s="11">
        <v>30</v>
      </c>
      <c r="Z337" s="11" t="s">
        <v>385</v>
      </c>
      <c r="AA337" s="11" t="s">
        <v>385</v>
      </c>
      <c r="AB337" s="11" t="s">
        <v>385</v>
      </c>
      <c r="AC337" s="11" t="s">
        <v>385</v>
      </c>
      <c r="AD337" s="11">
        <v>80</v>
      </c>
      <c r="AE337" s="11">
        <v>80</v>
      </c>
      <c r="AF337" s="4">
        <f t="shared" si="81"/>
        <v>1</v>
      </c>
      <c r="AG337" s="11">
        <v>20</v>
      </c>
      <c r="AH337" s="5" t="s">
        <v>362</v>
      </c>
      <c r="AI337" s="5" t="s">
        <v>362</v>
      </c>
      <c r="AJ337" s="5" t="s">
        <v>362</v>
      </c>
      <c r="AK337" s="5" t="s">
        <v>362</v>
      </c>
      <c r="AL337" s="5" t="s">
        <v>362</v>
      </c>
      <c r="AM337" s="5" t="s">
        <v>362</v>
      </c>
      <c r="AN337" s="5" t="s">
        <v>362</v>
      </c>
      <c r="AO337" s="5" t="s">
        <v>362</v>
      </c>
      <c r="AP337" s="5" t="s">
        <v>362</v>
      </c>
      <c r="AQ337" s="5" t="s">
        <v>362</v>
      </c>
      <c r="AR337" s="5" t="s">
        <v>362</v>
      </c>
      <c r="AS337" s="5" t="s">
        <v>362</v>
      </c>
      <c r="AT337" s="44">
        <f t="shared" si="87"/>
        <v>0.9178604314665435</v>
      </c>
      <c r="AU337" s="45">
        <v>1146</v>
      </c>
      <c r="AV337" s="35">
        <f t="shared" si="88"/>
        <v>937.63636363636374</v>
      </c>
      <c r="AW337" s="35">
        <f t="shared" si="82"/>
        <v>860.6</v>
      </c>
      <c r="AX337" s="35">
        <f t="shared" si="83"/>
        <v>-77.036363636363717</v>
      </c>
      <c r="AY337" s="35">
        <v>112</v>
      </c>
      <c r="AZ337" s="35">
        <v>86.2</v>
      </c>
      <c r="BA337" s="35">
        <v>100.4</v>
      </c>
      <c r="BB337" s="35">
        <v>103.3</v>
      </c>
      <c r="BC337" s="35">
        <v>111.4</v>
      </c>
      <c r="BD337" s="35"/>
      <c r="BE337" s="35">
        <v>78.900000000000006</v>
      </c>
      <c r="BF337" s="35">
        <v>69.3</v>
      </c>
      <c r="BG337" s="35">
        <v>83.8</v>
      </c>
      <c r="BH337" s="35">
        <v>38.5</v>
      </c>
      <c r="BI337" s="35">
        <f t="shared" si="84"/>
        <v>76.8</v>
      </c>
      <c r="BJ337" s="35"/>
      <c r="BK337" s="35">
        <f t="shared" si="89"/>
        <v>76.8</v>
      </c>
      <c r="BL337" s="35">
        <v>0</v>
      </c>
      <c r="BM337" s="35">
        <f t="shared" si="85"/>
        <v>76.8</v>
      </c>
      <c r="BN337" s="35"/>
      <c r="BO337" s="35">
        <f t="shared" si="86"/>
        <v>76.8</v>
      </c>
      <c r="BP337" s="1"/>
      <c r="BQ337" s="79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10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10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10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10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10"/>
      <c r="HL337" s="9"/>
      <c r="HM337" s="9"/>
    </row>
    <row r="338" spans="1:221" s="2" customFormat="1" ht="17.149999999999999" customHeight="1">
      <c r="A338" s="46" t="s">
        <v>330</v>
      </c>
      <c r="B338" s="35">
        <v>460</v>
      </c>
      <c r="C338" s="35">
        <v>460</v>
      </c>
      <c r="D338" s="4">
        <f t="shared" si="77"/>
        <v>1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832.5</v>
      </c>
      <c r="O338" s="35">
        <v>578.20000000000005</v>
      </c>
      <c r="P338" s="4">
        <f t="shared" si="78"/>
        <v>0.69453453453453462</v>
      </c>
      <c r="Q338" s="11">
        <v>20</v>
      </c>
      <c r="R338" s="35">
        <v>32</v>
      </c>
      <c r="S338" s="35">
        <v>33.200000000000003</v>
      </c>
      <c r="T338" s="4">
        <f t="shared" si="79"/>
        <v>1.0375000000000001</v>
      </c>
      <c r="U338" s="11">
        <v>20</v>
      </c>
      <c r="V338" s="35">
        <v>10</v>
      </c>
      <c r="W338" s="35">
        <v>11.2</v>
      </c>
      <c r="X338" s="4">
        <f t="shared" si="80"/>
        <v>1.1199999999999999</v>
      </c>
      <c r="Y338" s="11">
        <v>30</v>
      </c>
      <c r="Z338" s="11" t="s">
        <v>385</v>
      </c>
      <c r="AA338" s="11" t="s">
        <v>385</v>
      </c>
      <c r="AB338" s="11" t="s">
        <v>385</v>
      </c>
      <c r="AC338" s="11" t="s">
        <v>385</v>
      </c>
      <c r="AD338" s="11">
        <v>96</v>
      </c>
      <c r="AE338" s="11">
        <v>96</v>
      </c>
      <c r="AF338" s="4">
        <f t="shared" si="81"/>
        <v>1</v>
      </c>
      <c r="AG338" s="11">
        <v>20</v>
      </c>
      <c r="AH338" s="5" t="s">
        <v>362</v>
      </c>
      <c r="AI338" s="5" t="s">
        <v>362</v>
      </c>
      <c r="AJ338" s="5" t="s">
        <v>362</v>
      </c>
      <c r="AK338" s="5" t="s">
        <v>362</v>
      </c>
      <c r="AL338" s="5" t="s">
        <v>362</v>
      </c>
      <c r="AM338" s="5" t="s">
        <v>362</v>
      </c>
      <c r="AN338" s="5" t="s">
        <v>362</v>
      </c>
      <c r="AO338" s="5" t="s">
        <v>362</v>
      </c>
      <c r="AP338" s="5" t="s">
        <v>362</v>
      </c>
      <c r="AQ338" s="5" t="s">
        <v>362</v>
      </c>
      <c r="AR338" s="5" t="s">
        <v>362</v>
      </c>
      <c r="AS338" s="5" t="s">
        <v>362</v>
      </c>
      <c r="AT338" s="44">
        <f t="shared" si="87"/>
        <v>0.9824069069069068</v>
      </c>
      <c r="AU338" s="45">
        <v>535</v>
      </c>
      <c r="AV338" s="35">
        <f t="shared" si="88"/>
        <v>437.72727272727269</v>
      </c>
      <c r="AW338" s="35">
        <f t="shared" si="82"/>
        <v>430</v>
      </c>
      <c r="AX338" s="35">
        <f t="shared" si="83"/>
        <v>-7.7272727272726911</v>
      </c>
      <c r="AY338" s="35">
        <v>47.5</v>
      </c>
      <c r="AZ338" s="35">
        <v>41.4</v>
      </c>
      <c r="BA338" s="35">
        <v>55.2</v>
      </c>
      <c r="BB338" s="35">
        <v>44.300000000000004</v>
      </c>
      <c r="BC338" s="35">
        <v>51.7</v>
      </c>
      <c r="BD338" s="35"/>
      <c r="BE338" s="35">
        <v>42.2</v>
      </c>
      <c r="BF338" s="35">
        <v>42</v>
      </c>
      <c r="BG338" s="35">
        <v>52.8</v>
      </c>
      <c r="BH338" s="35">
        <v>1.4</v>
      </c>
      <c r="BI338" s="35">
        <f t="shared" si="84"/>
        <v>51.5</v>
      </c>
      <c r="BJ338" s="35"/>
      <c r="BK338" s="35">
        <f t="shared" si="89"/>
        <v>51.5</v>
      </c>
      <c r="BL338" s="35">
        <v>0</v>
      </c>
      <c r="BM338" s="35">
        <f t="shared" si="85"/>
        <v>51.5</v>
      </c>
      <c r="BN338" s="35"/>
      <c r="BO338" s="35">
        <f t="shared" si="86"/>
        <v>51.5</v>
      </c>
      <c r="BP338" s="1"/>
      <c r="BQ338" s="79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10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10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10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10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10"/>
      <c r="HL338" s="9"/>
      <c r="HM338" s="9"/>
    </row>
    <row r="339" spans="1:221" s="2" customFormat="1" ht="17.149999999999999" customHeight="1">
      <c r="A339" s="46" t="s">
        <v>331</v>
      </c>
      <c r="B339" s="35">
        <v>730</v>
      </c>
      <c r="C339" s="35">
        <v>730</v>
      </c>
      <c r="D339" s="4">
        <f t="shared" si="77"/>
        <v>1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1520.7</v>
      </c>
      <c r="O339" s="35">
        <v>966.6</v>
      </c>
      <c r="P339" s="4">
        <f t="shared" si="78"/>
        <v>0.63562832905898603</v>
      </c>
      <c r="Q339" s="11">
        <v>20</v>
      </c>
      <c r="R339" s="35">
        <v>33</v>
      </c>
      <c r="S339" s="35">
        <v>33</v>
      </c>
      <c r="T339" s="4">
        <f t="shared" si="79"/>
        <v>1</v>
      </c>
      <c r="U339" s="11">
        <v>25</v>
      </c>
      <c r="V339" s="35">
        <v>21.6</v>
      </c>
      <c r="W339" s="35">
        <v>22</v>
      </c>
      <c r="X339" s="4">
        <f t="shared" si="80"/>
        <v>1.0185185185185184</v>
      </c>
      <c r="Y339" s="11">
        <v>25</v>
      </c>
      <c r="Z339" s="11" t="s">
        <v>385</v>
      </c>
      <c r="AA339" s="11" t="s">
        <v>385</v>
      </c>
      <c r="AB339" s="11" t="s">
        <v>385</v>
      </c>
      <c r="AC339" s="11" t="s">
        <v>385</v>
      </c>
      <c r="AD339" s="11">
        <v>186</v>
      </c>
      <c r="AE339" s="11">
        <v>186</v>
      </c>
      <c r="AF339" s="4">
        <f t="shared" si="81"/>
        <v>1</v>
      </c>
      <c r="AG339" s="11">
        <v>20</v>
      </c>
      <c r="AH339" s="5" t="s">
        <v>362</v>
      </c>
      <c r="AI339" s="5" t="s">
        <v>362</v>
      </c>
      <c r="AJ339" s="5" t="s">
        <v>362</v>
      </c>
      <c r="AK339" s="5" t="s">
        <v>362</v>
      </c>
      <c r="AL339" s="5" t="s">
        <v>362</v>
      </c>
      <c r="AM339" s="5" t="s">
        <v>362</v>
      </c>
      <c r="AN339" s="5" t="s">
        <v>362</v>
      </c>
      <c r="AO339" s="5" t="s">
        <v>362</v>
      </c>
      <c r="AP339" s="5" t="s">
        <v>362</v>
      </c>
      <c r="AQ339" s="5" t="s">
        <v>362</v>
      </c>
      <c r="AR339" s="5" t="s">
        <v>362</v>
      </c>
      <c r="AS339" s="5" t="s">
        <v>362</v>
      </c>
      <c r="AT339" s="44">
        <f t="shared" si="87"/>
        <v>0.93175529544142677</v>
      </c>
      <c r="AU339" s="45">
        <v>1092</v>
      </c>
      <c r="AV339" s="35">
        <f t="shared" si="88"/>
        <v>893.45454545454538</v>
      </c>
      <c r="AW339" s="35">
        <f t="shared" si="82"/>
        <v>832.5</v>
      </c>
      <c r="AX339" s="35">
        <f t="shared" si="83"/>
        <v>-60.954545454545382</v>
      </c>
      <c r="AY339" s="35">
        <v>96.7</v>
      </c>
      <c r="AZ339" s="35">
        <v>91.9</v>
      </c>
      <c r="BA339" s="35">
        <v>125.1</v>
      </c>
      <c r="BB339" s="35">
        <v>104.10000000000001</v>
      </c>
      <c r="BC339" s="35">
        <v>96.7</v>
      </c>
      <c r="BD339" s="35"/>
      <c r="BE339" s="35">
        <v>106</v>
      </c>
      <c r="BF339" s="35">
        <v>85</v>
      </c>
      <c r="BG339" s="35">
        <v>80.8</v>
      </c>
      <c r="BH339" s="35"/>
      <c r="BI339" s="35">
        <f t="shared" si="84"/>
        <v>46.2</v>
      </c>
      <c r="BJ339" s="35"/>
      <c r="BK339" s="35">
        <f t="shared" si="89"/>
        <v>46.2</v>
      </c>
      <c r="BL339" s="35">
        <v>0</v>
      </c>
      <c r="BM339" s="35">
        <f t="shared" si="85"/>
        <v>46.2</v>
      </c>
      <c r="BN339" s="35"/>
      <c r="BO339" s="35">
        <f t="shared" si="86"/>
        <v>46.2</v>
      </c>
      <c r="BP339" s="1"/>
      <c r="BQ339" s="79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10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10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10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10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10"/>
      <c r="HL339" s="9"/>
      <c r="HM339" s="9"/>
    </row>
    <row r="340" spans="1:221" s="2" customFormat="1" ht="17.149999999999999" customHeight="1">
      <c r="A340" s="46" t="s">
        <v>332</v>
      </c>
      <c r="B340" s="35">
        <v>0</v>
      </c>
      <c r="C340" s="35">
        <v>0</v>
      </c>
      <c r="D340" s="4">
        <f t="shared" si="77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1288.2</v>
      </c>
      <c r="O340" s="35">
        <v>416.3</v>
      </c>
      <c r="P340" s="4">
        <f t="shared" si="78"/>
        <v>0.32316410495264708</v>
      </c>
      <c r="Q340" s="11">
        <v>20</v>
      </c>
      <c r="R340" s="35">
        <v>201</v>
      </c>
      <c r="S340" s="35">
        <v>201.6</v>
      </c>
      <c r="T340" s="4">
        <f t="shared" si="79"/>
        <v>1.0029850746268656</v>
      </c>
      <c r="U340" s="11">
        <v>20</v>
      </c>
      <c r="V340" s="35">
        <v>28.5</v>
      </c>
      <c r="W340" s="35">
        <v>32.9</v>
      </c>
      <c r="X340" s="4">
        <f t="shared" si="80"/>
        <v>1.1543859649122807</v>
      </c>
      <c r="Y340" s="11">
        <v>30</v>
      </c>
      <c r="Z340" s="11" t="s">
        <v>385</v>
      </c>
      <c r="AA340" s="11" t="s">
        <v>385</v>
      </c>
      <c r="AB340" s="11" t="s">
        <v>385</v>
      </c>
      <c r="AC340" s="11" t="s">
        <v>385</v>
      </c>
      <c r="AD340" s="11">
        <v>407</v>
      </c>
      <c r="AE340" s="11">
        <v>407</v>
      </c>
      <c r="AF340" s="4">
        <f t="shared" si="81"/>
        <v>1</v>
      </c>
      <c r="AG340" s="11">
        <v>20</v>
      </c>
      <c r="AH340" s="5" t="s">
        <v>362</v>
      </c>
      <c r="AI340" s="5" t="s">
        <v>362</v>
      </c>
      <c r="AJ340" s="5" t="s">
        <v>362</v>
      </c>
      <c r="AK340" s="5" t="s">
        <v>362</v>
      </c>
      <c r="AL340" s="5" t="s">
        <v>362</v>
      </c>
      <c r="AM340" s="5" t="s">
        <v>362</v>
      </c>
      <c r="AN340" s="5" t="s">
        <v>362</v>
      </c>
      <c r="AO340" s="5" t="s">
        <v>362</v>
      </c>
      <c r="AP340" s="5" t="s">
        <v>362</v>
      </c>
      <c r="AQ340" s="5" t="s">
        <v>362</v>
      </c>
      <c r="AR340" s="5" t="s">
        <v>362</v>
      </c>
      <c r="AS340" s="5" t="s">
        <v>362</v>
      </c>
      <c r="AT340" s="44">
        <f t="shared" si="87"/>
        <v>0.90171736154398541</v>
      </c>
      <c r="AU340" s="45">
        <v>1315</v>
      </c>
      <c r="AV340" s="35">
        <f t="shared" si="88"/>
        <v>1075.909090909091</v>
      </c>
      <c r="AW340" s="35">
        <f t="shared" si="82"/>
        <v>970.2</v>
      </c>
      <c r="AX340" s="35">
        <f t="shared" si="83"/>
        <v>-105.70909090909095</v>
      </c>
      <c r="AY340" s="35">
        <v>105.8</v>
      </c>
      <c r="AZ340" s="35">
        <v>97</v>
      </c>
      <c r="BA340" s="35">
        <v>114.3</v>
      </c>
      <c r="BB340" s="35">
        <v>131.5</v>
      </c>
      <c r="BC340" s="35">
        <v>114</v>
      </c>
      <c r="BD340" s="35"/>
      <c r="BE340" s="35">
        <v>124.7</v>
      </c>
      <c r="BF340" s="35">
        <v>99.5</v>
      </c>
      <c r="BG340" s="35">
        <v>95.9</v>
      </c>
      <c r="BH340" s="35"/>
      <c r="BI340" s="35">
        <f t="shared" si="84"/>
        <v>87.5</v>
      </c>
      <c r="BJ340" s="35"/>
      <c r="BK340" s="35">
        <f t="shared" si="89"/>
        <v>87.5</v>
      </c>
      <c r="BL340" s="35">
        <v>0</v>
      </c>
      <c r="BM340" s="35">
        <f t="shared" si="85"/>
        <v>87.5</v>
      </c>
      <c r="BN340" s="35"/>
      <c r="BO340" s="35">
        <f t="shared" si="86"/>
        <v>87.5</v>
      </c>
      <c r="BP340" s="1"/>
      <c r="BQ340" s="79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10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10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10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10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10"/>
      <c r="HL340" s="9"/>
      <c r="HM340" s="9"/>
    </row>
    <row r="341" spans="1:221" s="2" customFormat="1" ht="17.149999999999999" customHeight="1">
      <c r="A341" s="46" t="s">
        <v>333</v>
      </c>
      <c r="B341" s="35">
        <v>436</v>
      </c>
      <c r="C341" s="35">
        <v>389</v>
      </c>
      <c r="D341" s="4">
        <f t="shared" si="77"/>
        <v>0.89220183486238536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549.6</v>
      </c>
      <c r="O341" s="35">
        <v>214</v>
      </c>
      <c r="P341" s="4">
        <f t="shared" si="78"/>
        <v>0.38937409024745268</v>
      </c>
      <c r="Q341" s="11">
        <v>20</v>
      </c>
      <c r="R341" s="35">
        <v>316</v>
      </c>
      <c r="S341" s="35">
        <v>340.2</v>
      </c>
      <c r="T341" s="4">
        <f t="shared" si="79"/>
        <v>1.0765822784810126</v>
      </c>
      <c r="U341" s="11">
        <v>30</v>
      </c>
      <c r="V341" s="35">
        <v>12.5</v>
      </c>
      <c r="W341" s="35">
        <v>13</v>
      </c>
      <c r="X341" s="4">
        <f t="shared" si="80"/>
        <v>1.04</v>
      </c>
      <c r="Y341" s="11">
        <v>20</v>
      </c>
      <c r="Z341" s="11" t="s">
        <v>385</v>
      </c>
      <c r="AA341" s="11" t="s">
        <v>385</v>
      </c>
      <c r="AB341" s="11" t="s">
        <v>385</v>
      </c>
      <c r="AC341" s="11" t="s">
        <v>385</v>
      </c>
      <c r="AD341" s="11">
        <v>207</v>
      </c>
      <c r="AE341" s="11">
        <v>207</v>
      </c>
      <c r="AF341" s="4">
        <f t="shared" si="81"/>
        <v>1</v>
      </c>
      <c r="AG341" s="11">
        <v>20</v>
      </c>
      <c r="AH341" s="5" t="s">
        <v>362</v>
      </c>
      <c r="AI341" s="5" t="s">
        <v>362</v>
      </c>
      <c r="AJ341" s="5" t="s">
        <v>362</v>
      </c>
      <c r="AK341" s="5" t="s">
        <v>362</v>
      </c>
      <c r="AL341" s="5" t="s">
        <v>362</v>
      </c>
      <c r="AM341" s="5" t="s">
        <v>362</v>
      </c>
      <c r="AN341" s="5" t="s">
        <v>362</v>
      </c>
      <c r="AO341" s="5" t="s">
        <v>362</v>
      </c>
      <c r="AP341" s="5" t="s">
        <v>362</v>
      </c>
      <c r="AQ341" s="5" t="s">
        <v>362</v>
      </c>
      <c r="AR341" s="5" t="s">
        <v>362</v>
      </c>
      <c r="AS341" s="5" t="s">
        <v>362</v>
      </c>
      <c r="AT341" s="44">
        <f t="shared" si="87"/>
        <v>0.89806968508003282</v>
      </c>
      <c r="AU341" s="45">
        <v>551</v>
      </c>
      <c r="AV341" s="35">
        <f t="shared" si="88"/>
        <v>450.81818181818187</v>
      </c>
      <c r="AW341" s="35">
        <f t="shared" si="82"/>
        <v>404.9</v>
      </c>
      <c r="AX341" s="35">
        <f t="shared" si="83"/>
        <v>-45.918181818181893</v>
      </c>
      <c r="AY341" s="35">
        <v>60.6</v>
      </c>
      <c r="AZ341" s="35">
        <v>45.8</v>
      </c>
      <c r="BA341" s="35">
        <v>39.5</v>
      </c>
      <c r="BB341" s="35">
        <v>47.2</v>
      </c>
      <c r="BC341" s="35">
        <v>47.1</v>
      </c>
      <c r="BD341" s="35"/>
      <c r="BE341" s="35">
        <v>45.1</v>
      </c>
      <c r="BF341" s="35">
        <v>37.800000000000004</v>
      </c>
      <c r="BG341" s="35">
        <v>40</v>
      </c>
      <c r="BH341" s="35"/>
      <c r="BI341" s="35">
        <f t="shared" si="84"/>
        <v>41.8</v>
      </c>
      <c r="BJ341" s="35"/>
      <c r="BK341" s="35">
        <f t="shared" si="89"/>
        <v>41.8</v>
      </c>
      <c r="BL341" s="35">
        <v>0</v>
      </c>
      <c r="BM341" s="35">
        <f t="shared" si="85"/>
        <v>41.8</v>
      </c>
      <c r="BN341" s="35"/>
      <c r="BO341" s="35">
        <f t="shared" si="86"/>
        <v>41.8</v>
      </c>
      <c r="BP341" s="1"/>
      <c r="BQ341" s="79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10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10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10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10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10"/>
      <c r="HL341" s="9"/>
      <c r="HM341" s="9"/>
    </row>
    <row r="342" spans="1:221" s="2" customFormat="1" ht="17.149999999999999" customHeight="1">
      <c r="A342" s="46" t="s">
        <v>334</v>
      </c>
      <c r="B342" s="35">
        <v>226725</v>
      </c>
      <c r="C342" s="35">
        <v>227751.3</v>
      </c>
      <c r="D342" s="4">
        <f t="shared" si="77"/>
        <v>1.0045266291763149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6959.4</v>
      </c>
      <c r="O342" s="35">
        <v>5636.7</v>
      </c>
      <c r="P342" s="4">
        <f t="shared" si="78"/>
        <v>0.80994051211311324</v>
      </c>
      <c r="Q342" s="11">
        <v>20</v>
      </c>
      <c r="R342" s="35">
        <v>233</v>
      </c>
      <c r="S342" s="35">
        <v>233.3</v>
      </c>
      <c r="T342" s="4">
        <f t="shared" si="79"/>
        <v>1.0012875536480688</v>
      </c>
      <c r="U342" s="11">
        <v>20</v>
      </c>
      <c r="V342" s="35">
        <v>28</v>
      </c>
      <c r="W342" s="35">
        <v>28.4</v>
      </c>
      <c r="X342" s="4">
        <f t="shared" si="80"/>
        <v>1.0142857142857142</v>
      </c>
      <c r="Y342" s="11">
        <v>30</v>
      </c>
      <c r="Z342" s="11" t="s">
        <v>385</v>
      </c>
      <c r="AA342" s="11" t="s">
        <v>385</v>
      </c>
      <c r="AB342" s="11" t="s">
        <v>385</v>
      </c>
      <c r="AC342" s="11" t="s">
        <v>385</v>
      </c>
      <c r="AD342" s="11">
        <v>310</v>
      </c>
      <c r="AE342" s="11">
        <v>310</v>
      </c>
      <c r="AF342" s="4">
        <f t="shared" si="81"/>
        <v>1</v>
      </c>
      <c r="AG342" s="11">
        <v>20</v>
      </c>
      <c r="AH342" s="5" t="s">
        <v>362</v>
      </c>
      <c r="AI342" s="5" t="s">
        <v>362</v>
      </c>
      <c r="AJ342" s="5" t="s">
        <v>362</v>
      </c>
      <c r="AK342" s="5" t="s">
        <v>362</v>
      </c>
      <c r="AL342" s="5" t="s">
        <v>362</v>
      </c>
      <c r="AM342" s="5" t="s">
        <v>362</v>
      </c>
      <c r="AN342" s="5" t="s">
        <v>362</v>
      </c>
      <c r="AO342" s="5" t="s">
        <v>362</v>
      </c>
      <c r="AP342" s="5" t="s">
        <v>362</v>
      </c>
      <c r="AQ342" s="5" t="s">
        <v>362</v>
      </c>
      <c r="AR342" s="5" t="s">
        <v>362</v>
      </c>
      <c r="AS342" s="5" t="s">
        <v>362</v>
      </c>
      <c r="AT342" s="44">
        <f t="shared" si="87"/>
        <v>0.96698399035558225</v>
      </c>
      <c r="AU342" s="45">
        <v>1726</v>
      </c>
      <c r="AV342" s="35">
        <f t="shared" si="88"/>
        <v>1412.1818181818182</v>
      </c>
      <c r="AW342" s="35">
        <f t="shared" si="82"/>
        <v>1365.6</v>
      </c>
      <c r="AX342" s="35">
        <f t="shared" si="83"/>
        <v>-46.581818181818335</v>
      </c>
      <c r="AY342" s="35">
        <v>165</v>
      </c>
      <c r="AZ342" s="35">
        <v>146.6</v>
      </c>
      <c r="BA342" s="35">
        <v>145</v>
      </c>
      <c r="BB342" s="35">
        <v>159.80000000000001</v>
      </c>
      <c r="BC342" s="35">
        <v>161</v>
      </c>
      <c r="BD342" s="35"/>
      <c r="BE342" s="35">
        <v>152.4</v>
      </c>
      <c r="BF342" s="35">
        <v>142.19999999999999</v>
      </c>
      <c r="BG342" s="35">
        <v>147.1</v>
      </c>
      <c r="BH342" s="35"/>
      <c r="BI342" s="35">
        <f t="shared" si="84"/>
        <v>146.5</v>
      </c>
      <c r="BJ342" s="35"/>
      <c r="BK342" s="35">
        <f t="shared" si="89"/>
        <v>146.5</v>
      </c>
      <c r="BL342" s="35">
        <v>0</v>
      </c>
      <c r="BM342" s="35">
        <f t="shared" si="85"/>
        <v>146.5</v>
      </c>
      <c r="BN342" s="35"/>
      <c r="BO342" s="35">
        <f t="shared" si="86"/>
        <v>146.5</v>
      </c>
      <c r="BP342" s="1"/>
      <c r="BQ342" s="79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10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10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10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10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9"/>
      <c r="HG342" s="9"/>
      <c r="HH342" s="9"/>
      <c r="HI342" s="9"/>
      <c r="HJ342" s="9"/>
      <c r="HK342" s="10"/>
      <c r="HL342" s="9"/>
      <c r="HM342" s="9"/>
    </row>
    <row r="343" spans="1:221" s="2" customFormat="1" ht="17.149999999999999" customHeight="1">
      <c r="A343" s="46" t="s">
        <v>335</v>
      </c>
      <c r="B343" s="35">
        <v>462</v>
      </c>
      <c r="C343" s="35">
        <v>305.89999999999998</v>
      </c>
      <c r="D343" s="4">
        <f t="shared" si="77"/>
        <v>0.66212121212121211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540.29999999999995</v>
      </c>
      <c r="O343" s="35">
        <v>233.3</v>
      </c>
      <c r="P343" s="4">
        <f t="shared" si="78"/>
        <v>0.43179714973163064</v>
      </c>
      <c r="Q343" s="11">
        <v>20</v>
      </c>
      <c r="R343" s="35">
        <v>179</v>
      </c>
      <c r="S343" s="35">
        <v>178.1</v>
      </c>
      <c r="T343" s="4">
        <f t="shared" si="79"/>
        <v>0.99497206703910612</v>
      </c>
      <c r="U343" s="11">
        <v>30</v>
      </c>
      <c r="V343" s="35">
        <v>26.5</v>
      </c>
      <c r="W343" s="35">
        <v>28.6</v>
      </c>
      <c r="X343" s="4">
        <f t="shared" si="80"/>
        <v>1.0792452830188679</v>
      </c>
      <c r="Y343" s="11">
        <v>20</v>
      </c>
      <c r="Z343" s="11" t="s">
        <v>385</v>
      </c>
      <c r="AA343" s="11" t="s">
        <v>385</v>
      </c>
      <c r="AB343" s="11" t="s">
        <v>385</v>
      </c>
      <c r="AC343" s="11" t="s">
        <v>385</v>
      </c>
      <c r="AD343" s="11">
        <v>560</v>
      </c>
      <c r="AE343" s="11">
        <v>560</v>
      </c>
      <c r="AF343" s="4">
        <f t="shared" si="81"/>
        <v>1</v>
      </c>
      <c r="AG343" s="11">
        <v>20</v>
      </c>
      <c r="AH343" s="5" t="s">
        <v>362</v>
      </c>
      <c r="AI343" s="5" t="s">
        <v>362</v>
      </c>
      <c r="AJ343" s="5" t="s">
        <v>362</v>
      </c>
      <c r="AK343" s="5" t="s">
        <v>362</v>
      </c>
      <c r="AL343" s="5" t="s">
        <v>362</v>
      </c>
      <c r="AM343" s="5" t="s">
        <v>362</v>
      </c>
      <c r="AN343" s="5" t="s">
        <v>362</v>
      </c>
      <c r="AO343" s="5" t="s">
        <v>362</v>
      </c>
      <c r="AP343" s="5" t="s">
        <v>362</v>
      </c>
      <c r="AQ343" s="5" t="s">
        <v>362</v>
      </c>
      <c r="AR343" s="5" t="s">
        <v>362</v>
      </c>
      <c r="AS343" s="5" t="s">
        <v>362</v>
      </c>
      <c r="AT343" s="44">
        <f t="shared" si="87"/>
        <v>0.86691222787395272</v>
      </c>
      <c r="AU343" s="45">
        <v>538</v>
      </c>
      <c r="AV343" s="35">
        <f t="shared" si="88"/>
        <v>440.18181818181813</v>
      </c>
      <c r="AW343" s="35">
        <f t="shared" si="82"/>
        <v>381.6</v>
      </c>
      <c r="AX343" s="35">
        <f t="shared" si="83"/>
        <v>-58.581818181818107</v>
      </c>
      <c r="AY343" s="35">
        <v>43.5</v>
      </c>
      <c r="AZ343" s="35">
        <v>44.4</v>
      </c>
      <c r="BA343" s="35">
        <v>47.4</v>
      </c>
      <c r="BB343" s="35">
        <v>42.4</v>
      </c>
      <c r="BC343" s="35">
        <v>43.9</v>
      </c>
      <c r="BD343" s="35"/>
      <c r="BE343" s="35">
        <v>50</v>
      </c>
      <c r="BF343" s="35">
        <v>37.5</v>
      </c>
      <c r="BG343" s="35">
        <v>35.6</v>
      </c>
      <c r="BH343" s="35"/>
      <c r="BI343" s="35">
        <f t="shared" si="84"/>
        <v>36.9</v>
      </c>
      <c r="BJ343" s="35"/>
      <c r="BK343" s="35">
        <f t="shared" si="89"/>
        <v>36.9</v>
      </c>
      <c r="BL343" s="35">
        <v>0</v>
      </c>
      <c r="BM343" s="35">
        <f t="shared" si="85"/>
        <v>36.9</v>
      </c>
      <c r="BN343" s="35"/>
      <c r="BO343" s="35">
        <f t="shared" si="86"/>
        <v>36.9</v>
      </c>
      <c r="BP343" s="1"/>
      <c r="BQ343" s="79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1:221" s="2" customFormat="1" ht="17.149999999999999" customHeight="1">
      <c r="A344" s="46" t="s">
        <v>336</v>
      </c>
      <c r="B344" s="35">
        <v>274</v>
      </c>
      <c r="C344" s="35">
        <v>255.2</v>
      </c>
      <c r="D344" s="4">
        <f t="shared" si="77"/>
        <v>0.93138686131386861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793.6</v>
      </c>
      <c r="O344" s="35">
        <v>443.9</v>
      </c>
      <c r="P344" s="4">
        <f t="shared" si="78"/>
        <v>0.55934979838709675</v>
      </c>
      <c r="Q344" s="11">
        <v>20</v>
      </c>
      <c r="R344" s="35">
        <v>254</v>
      </c>
      <c r="S344" s="35">
        <v>246.6</v>
      </c>
      <c r="T344" s="4">
        <f t="shared" si="79"/>
        <v>0.97086614173228347</v>
      </c>
      <c r="U344" s="11">
        <v>25</v>
      </c>
      <c r="V344" s="35">
        <v>18.399999999999999</v>
      </c>
      <c r="W344" s="35">
        <v>19.5</v>
      </c>
      <c r="X344" s="4">
        <f t="shared" si="80"/>
        <v>1.0597826086956523</v>
      </c>
      <c r="Y344" s="11">
        <v>25</v>
      </c>
      <c r="Z344" s="11" t="s">
        <v>385</v>
      </c>
      <c r="AA344" s="11" t="s">
        <v>385</v>
      </c>
      <c r="AB344" s="11" t="s">
        <v>385</v>
      </c>
      <c r="AC344" s="11" t="s">
        <v>385</v>
      </c>
      <c r="AD344" s="11">
        <v>355</v>
      </c>
      <c r="AE344" s="11">
        <v>355</v>
      </c>
      <c r="AF344" s="4">
        <f t="shared" si="81"/>
        <v>1</v>
      </c>
      <c r="AG344" s="11">
        <v>20</v>
      </c>
      <c r="AH344" s="5" t="s">
        <v>362</v>
      </c>
      <c r="AI344" s="5" t="s">
        <v>362</v>
      </c>
      <c r="AJ344" s="5" t="s">
        <v>362</v>
      </c>
      <c r="AK344" s="5" t="s">
        <v>362</v>
      </c>
      <c r="AL344" s="5" t="s">
        <v>362</v>
      </c>
      <c r="AM344" s="5" t="s">
        <v>362</v>
      </c>
      <c r="AN344" s="5" t="s">
        <v>362</v>
      </c>
      <c r="AO344" s="5" t="s">
        <v>362</v>
      </c>
      <c r="AP344" s="5" t="s">
        <v>362</v>
      </c>
      <c r="AQ344" s="5" t="s">
        <v>362</v>
      </c>
      <c r="AR344" s="5" t="s">
        <v>362</v>
      </c>
      <c r="AS344" s="5" t="s">
        <v>362</v>
      </c>
      <c r="AT344" s="44">
        <f t="shared" si="87"/>
        <v>0.91267083341579025</v>
      </c>
      <c r="AU344" s="45">
        <v>1335</v>
      </c>
      <c r="AV344" s="35">
        <f t="shared" si="88"/>
        <v>1092.2727272727273</v>
      </c>
      <c r="AW344" s="35">
        <f t="shared" si="82"/>
        <v>996.9</v>
      </c>
      <c r="AX344" s="35">
        <f t="shared" si="83"/>
        <v>-95.372727272727275</v>
      </c>
      <c r="AY344" s="35">
        <v>131.80000000000001</v>
      </c>
      <c r="AZ344" s="35">
        <v>110.6</v>
      </c>
      <c r="BA344" s="35">
        <v>148.30000000000001</v>
      </c>
      <c r="BB344" s="35">
        <v>114.2</v>
      </c>
      <c r="BC344" s="35">
        <v>129.6</v>
      </c>
      <c r="BD344" s="35"/>
      <c r="BE344" s="35">
        <v>114.1</v>
      </c>
      <c r="BF344" s="35">
        <v>89.4</v>
      </c>
      <c r="BG344" s="35">
        <v>99.5</v>
      </c>
      <c r="BH344" s="35">
        <v>4</v>
      </c>
      <c r="BI344" s="35">
        <f t="shared" si="84"/>
        <v>55.4</v>
      </c>
      <c r="BJ344" s="35"/>
      <c r="BK344" s="35">
        <f t="shared" si="89"/>
        <v>55.4</v>
      </c>
      <c r="BL344" s="35">
        <v>0</v>
      </c>
      <c r="BM344" s="35">
        <f t="shared" si="85"/>
        <v>55.4</v>
      </c>
      <c r="BN344" s="35"/>
      <c r="BO344" s="35">
        <f t="shared" si="86"/>
        <v>55.4</v>
      </c>
      <c r="BP344" s="1"/>
      <c r="BQ344" s="79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1:221" s="2" customFormat="1" ht="17.149999999999999" customHeight="1">
      <c r="A345" s="18" t="s">
        <v>337</v>
      </c>
      <c r="B345" s="62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35"/>
      <c r="BP345" s="1"/>
      <c r="BQ345" s="79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1:221" s="2" customFormat="1" ht="17.149999999999999" customHeight="1">
      <c r="A346" s="46" t="s">
        <v>338</v>
      </c>
      <c r="B346" s="35">
        <v>347</v>
      </c>
      <c r="C346" s="35">
        <v>355.2</v>
      </c>
      <c r="D346" s="4">
        <f t="shared" si="77"/>
        <v>1.0236311239193083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586.20000000000005</v>
      </c>
      <c r="O346" s="35">
        <v>130.9</v>
      </c>
      <c r="P346" s="4">
        <f t="shared" si="78"/>
        <v>0.22330262708973045</v>
      </c>
      <c r="Q346" s="11">
        <v>20</v>
      </c>
      <c r="R346" s="35">
        <v>71</v>
      </c>
      <c r="S346" s="35">
        <v>72.400000000000006</v>
      </c>
      <c r="T346" s="4">
        <f t="shared" si="79"/>
        <v>1.0197183098591549</v>
      </c>
      <c r="U346" s="11">
        <v>15</v>
      </c>
      <c r="V346" s="35">
        <v>9</v>
      </c>
      <c r="W346" s="35">
        <v>9.3000000000000007</v>
      </c>
      <c r="X346" s="4">
        <f t="shared" si="80"/>
        <v>1.0333333333333334</v>
      </c>
      <c r="Y346" s="11">
        <v>35</v>
      </c>
      <c r="Z346" s="11" t="s">
        <v>385</v>
      </c>
      <c r="AA346" s="11" t="s">
        <v>385</v>
      </c>
      <c r="AB346" s="11" t="s">
        <v>385</v>
      </c>
      <c r="AC346" s="11" t="s">
        <v>385</v>
      </c>
      <c r="AD346" s="11">
        <v>114</v>
      </c>
      <c r="AE346" s="11">
        <v>114</v>
      </c>
      <c r="AF346" s="4">
        <f t="shared" si="81"/>
        <v>1</v>
      </c>
      <c r="AG346" s="11">
        <v>20</v>
      </c>
      <c r="AH346" s="5" t="s">
        <v>362</v>
      </c>
      <c r="AI346" s="5" t="s">
        <v>362</v>
      </c>
      <c r="AJ346" s="5" t="s">
        <v>362</v>
      </c>
      <c r="AK346" s="5" t="s">
        <v>362</v>
      </c>
      <c r="AL346" s="5" t="s">
        <v>362</v>
      </c>
      <c r="AM346" s="5" t="s">
        <v>362</v>
      </c>
      <c r="AN346" s="5" t="s">
        <v>362</v>
      </c>
      <c r="AO346" s="5" t="s">
        <v>362</v>
      </c>
      <c r="AP346" s="5" t="s">
        <v>362</v>
      </c>
      <c r="AQ346" s="5" t="s">
        <v>362</v>
      </c>
      <c r="AR346" s="5" t="s">
        <v>362</v>
      </c>
      <c r="AS346" s="5" t="s">
        <v>362</v>
      </c>
      <c r="AT346" s="44">
        <f t="shared" si="87"/>
        <v>0.86164805095541686</v>
      </c>
      <c r="AU346" s="45">
        <v>769</v>
      </c>
      <c r="AV346" s="35">
        <f t="shared" si="88"/>
        <v>629.18181818181813</v>
      </c>
      <c r="AW346" s="35">
        <f t="shared" si="82"/>
        <v>542.1</v>
      </c>
      <c r="AX346" s="35">
        <f t="shared" si="83"/>
        <v>-87.081818181818107</v>
      </c>
      <c r="AY346" s="35">
        <v>67.2</v>
      </c>
      <c r="AZ346" s="35">
        <v>60.6</v>
      </c>
      <c r="BA346" s="35">
        <v>64.099999999999994</v>
      </c>
      <c r="BB346" s="35">
        <v>59.6</v>
      </c>
      <c r="BC346" s="35">
        <v>59.7</v>
      </c>
      <c r="BD346" s="35"/>
      <c r="BE346" s="35">
        <v>63.9</v>
      </c>
      <c r="BF346" s="35">
        <v>62.7</v>
      </c>
      <c r="BG346" s="35">
        <v>56.9</v>
      </c>
      <c r="BH346" s="35"/>
      <c r="BI346" s="35">
        <f t="shared" si="84"/>
        <v>47.4</v>
      </c>
      <c r="BJ346" s="35"/>
      <c r="BK346" s="35">
        <f t="shared" si="89"/>
        <v>47.4</v>
      </c>
      <c r="BL346" s="35">
        <v>0</v>
      </c>
      <c r="BM346" s="35">
        <f t="shared" si="85"/>
        <v>47.4</v>
      </c>
      <c r="BN346" s="35"/>
      <c r="BO346" s="35">
        <f t="shared" si="86"/>
        <v>47.4</v>
      </c>
      <c r="BP346" s="1"/>
      <c r="BQ346" s="79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1:221" s="2" customFormat="1" ht="17.149999999999999" customHeight="1">
      <c r="A347" s="46" t="s">
        <v>53</v>
      </c>
      <c r="B347" s="35">
        <v>236</v>
      </c>
      <c r="C347" s="35">
        <v>239.4</v>
      </c>
      <c r="D347" s="4">
        <f t="shared" si="77"/>
        <v>1.014406779661017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1050.9000000000001</v>
      </c>
      <c r="O347" s="35">
        <v>364.5</v>
      </c>
      <c r="P347" s="4">
        <f t="shared" si="78"/>
        <v>0.34684556094775904</v>
      </c>
      <c r="Q347" s="11">
        <v>20</v>
      </c>
      <c r="R347" s="35">
        <v>329</v>
      </c>
      <c r="S347" s="35">
        <v>346.5</v>
      </c>
      <c r="T347" s="4">
        <f t="shared" si="79"/>
        <v>1.053191489361702</v>
      </c>
      <c r="U347" s="11">
        <v>30</v>
      </c>
      <c r="V347" s="35">
        <v>17.5</v>
      </c>
      <c r="W347" s="35">
        <v>17.899999999999999</v>
      </c>
      <c r="X347" s="4">
        <f t="shared" si="80"/>
        <v>1.0228571428571427</v>
      </c>
      <c r="Y347" s="11">
        <v>20</v>
      </c>
      <c r="Z347" s="11" t="s">
        <v>385</v>
      </c>
      <c r="AA347" s="11" t="s">
        <v>385</v>
      </c>
      <c r="AB347" s="11" t="s">
        <v>385</v>
      </c>
      <c r="AC347" s="11" t="s">
        <v>385</v>
      </c>
      <c r="AD347" s="11">
        <v>258</v>
      </c>
      <c r="AE347" s="11">
        <v>258</v>
      </c>
      <c r="AF347" s="4">
        <f t="shared" si="81"/>
        <v>1</v>
      </c>
      <c r="AG347" s="11">
        <v>20</v>
      </c>
      <c r="AH347" s="5" t="s">
        <v>362</v>
      </c>
      <c r="AI347" s="5" t="s">
        <v>362</v>
      </c>
      <c r="AJ347" s="5" t="s">
        <v>362</v>
      </c>
      <c r="AK347" s="5" t="s">
        <v>362</v>
      </c>
      <c r="AL347" s="5" t="s">
        <v>362</v>
      </c>
      <c r="AM347" s="5" t="s">
        <v>362</v>
      </c>
      <c r="AN347" s="5" t="s">
        <v>362</v>
      </c>
      <c r="AO347" s="5" t="s">
        <v>362</v>
      </c>
      <c r="AP347" s="5" t="s">
        <v>362</v>
      </c>
      <c r="AQ347" s="5" t="s">
        <v>362</v>
      </c>
      <c r="AR347" s="5" t="s">
        <v>362</v>
      </c>
      <c r="AS347" s="5" t="s">
        <v>362</v>
      </c>
      <c r="AT347" s="44">
        <f t="shared" si="87"/>
        <v>0.89133866553559271</v>
      </c>
      <c r="AU347" s="45">
        <v>2759</v>
      </c>
      <c r="AV347" s="35">
        <f t="shared" si="88"/>
        <v>2257.3636363636365</v>
      </c>
      <c r="AW347" s="35">
        <f t="shared" si="82"/>
        <v>2012.1</v>
      </c>
      <c r="AX347" s="35">
        <f t="shared" si="83"/>
        <v>-245.26363636363658</v>
      </c>
      <c r="AY347" s="35">
        <v>236.6</v>
      </c>
      <c r="AZ347" s="35">
        <v>222.4</v>
      </c>
      <c r="BA347" s="35">
        <v>255.1</v>
      </c>
      <c r="BB347" s="35">
        <v>262.3</v>
      </c>
      <c r="BC347" s="35">
        <v>236.1</v>
      </c>
      <c r="BD347" s="35"/>
      <c r="BE347" s="35">
        <v>237.8</v>
      </c>
      <c r="BF347" s="35">
        <v>222.7</v>
      </c>
      <c r="BG347" s="35">
        <v>199.8</v>
      </c>
      <c r="BH347" s="35"/>
      <c r="BI347" s="35">
        <f t="shared" si="84"/>
        <v>139.30000000000001</v>
      </c>
      <c r="BJ347" s="35"/>
      <c r="BK347" s="35">
        <f t="shared" si="89"/>
        <v>139.30000000000001</v>
      </c>
      <c r="BL347" s="35">
        <v>0</v>
      </c>
      <c r="BM347" s="35">
        <f t="shared" si="85"/>
        <v>139.30000000000001</v>
      </c>
      <c r="BN347" s="35"/>
      <c r="BO347" s="35">
        <f t="shared" si="86"/>
        <v>139.30000000000001</v>
      </c>
      <c r="BP347" s="1"/>
      <c r="BQ347" s="79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1:221" s="2" customFormat="1" ht="17.149999999999999" customHeight="1">
      <c r="A348" s="46" t="s">
        <v>339</v>
      </c>
      <c r="B348" s="35">
        <v>799</v>
      </c>
      <c r="C348" s="35">
        <v>799.3</v>
      </c>
      <c r="D348" s="4">
        <f t="shared" si="77"/>
        <v>1.0003754693366709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884.4</v>
      </c>
      <c r="O348" s="35">
        <v>339.2</v>
      </c>
      <c r="P348" s="4">
        <f t="shared" si="78"/>
        <v>0.38353686114880142</v>
      </c>
      <c r="Q348" s="11">
        <v>20</v>
      </c>
      <c r="R348" s="35">
        <v>110.5</v>
      </c>
      <c r="S348" s="35">
        <v>114.3</v>
      </c>
      <c r="T348" s="4">
        <f t="shared" si="79"/>
        <v>1.0343891402714931</v>
      </c>
      <c r="U348" s="11">
        <v>30</v>
      </c>
      <c r="V348" s="35">
        <v>10.5</v>
      </c>
      <c r="W348" s="35">
        <v>11.3</v>
      </c>
      <c r="X348" s="4">
        <f t="shared" si="80"/>
        <v>1.0761904761904764</v>
      </c>
      <c r="Y348" s="11">
        <v>20</v>
      </c>
      <c r="Z348" s="11" t="s">
        <v>385</v>
      </c>
      <c r="AA348" s="11" t="s">
        <v>385</v>
      </c>
      <c r="AB348" s="11" t="s">
        <v>385</v>
      </c>
      <c r="AC348" s="11" t="s">
        <v>385</v>
      </c>
      <c r="AD348" s="11">
        <v>220</v>
      </c>
      <c r="AE348" s="11">
        <v>220</v>
      </c>
      <c r="AF348" s="4">
        <f t="shared" si="81"/>
        <v>1</v>
      </c>
      <c r="AG348" s="11">
        <v>20</v>
      </c>
      <c r="AH348" s="5" t="s">
        <v>362</v>
      </c>
      <c r="AI348" s="5" t="s">
        <v>362</v>
      </c>
      <c r="AJ348" s="5" t="s">
        <v>362</v>
      </c>
      <c r="AK348" s="5" t="s">
        <v>362</v>
      </c>
      <c r="AL348" s="5" t="s">
        <v>362</v>
      </c>
      <c r="AM348" s="5" t="s">
        <v>362</v>
      </c>
      <c r="AN348" s="5" t="s">
        <v>362</v>
      </c>
      <c r="AO348" s="5" t="s">
        <v>362</v>
      </c>
      <c r="AP348" s="5" t="s">
        <v>362</v>
      </c>
      <c r="AQ348" s="5" t="s">
        <v>362</v>
      </c>
      <c r="AR348" s="5" t="s">
        <v>362</v>
      </c>
      <c r="AS348" s="5" t="s">
        <v>362</v>
      </c>
      <c r="AT348" s="44">
        <f t="shared" si="87"/>
        <v>0.90229975648297056</v>
      </c>
      <c r="AU348" s="45">
        <v>779</v>
      </c>
      <c r="AV348" s="35">
        <f t="shared" si="88"/>
        <v>637.36363636363626</v>
      </c>
      <c r="AW348" s="35">
        <f t="shared" si="82"/>
        <v>575.1</v>
      </c>
      <c r="AX348" s="35">
        <f t="shared" si="83"/>
        <v>-62.263636363636238</v>
      </c>
      <c r="AY348" s="35">
        <v>68.3</v>
      </c>
      <c r="AZ348" s="35">
        <v>82.4</v>
      </c>
      <c r="BA348" s="35">
        <v>81.599999999999994</v>
      </c>
      <c r="BB348" s="35">
        <v>74</v>
      </c>
      <c r="BC348" s="35">
        <v>72.400000000000006</v>
      </c>
      <c r="BD348" s="35"/>
      <c r="BE348" s="35">
        <v>37.1</v>
      </c>
      <c r="BF348" s="35">
        <v>66</v>
      </c>
      <c r="BG348" s="35">
        <v>57.2</v>
      </c>
      <c r="BH348" s="35"/>
      <c r="BI348" s="35">
        <f t="shared" si="84"/>
        <v>36.1</v>
      </c>
      <c r="BJ348" s="35"/>
      <c r="BK348" s="35">
        <f t="shared" si="89"/>
        <v>36.1</v>
      </c>
      <c r="BL348" s="35">
        <v>0</v>
      </c>
      <c r="BM348" s="35">
        <f t="shared" si="85"/>
        <v>36.1</v>
      </c>
      <c r="BN348" s="35"/>
      <c r="BO348" s="35">
        <f t="shared" si="86"/>
        <v>36.1</v>
      </c>
      <c r="BP348" s="1"/>
      <c r="BQ348" s="79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1:221" s="2" customFormat="1" ht="17.149999999999999" customHeight="1">
      <c r="A349" s="46" t="s">
        <v>340</v>
      </c>
      <c r="B349" s="35">
        <v>28926</v>
      </c>
      <c r="C349" s="35">
        <v>30034.400000000001</v>
      </c>
      <c r="D349" s="4">
        <f t="shared" si="77"/>
        <v>1.0383184678144231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1295.8</v>
      </c>
      <c r="O349" s="35">
        <v>620.70000000000005</v>
      </c>
      <c r="P349" s="4">
        <f t="shared" si="78"/>
        <v>0.47900910634357158</v>
      </c>
      <c r="Q349" s="11">
        <v>20</v>
      </c>
      <c r="R349" s="35">
        <v>1555</v>
      </c>
      <c r="S349" s="35">
        <v>1826.4</v>
      </c>
      <c r="T349" s="4">
        <f t="shared" si="79"/>
        <v>1.174533762057878</v>
      </c>
      <c r="U349" s="11">
        <v>30</v>
      </c>
      <c r="V349" s="35">
        <v>33.5</v>
      </c>
      <c r="W349" s="35">
        <v>37.200000000000003</v>
      </c>
      <c r="X349" s="4">
        <f t="shared" si="80"/>
        <v>1.11044776119403</v>
      </c>
      <c r="Y349" s="11">
        <v>20</v>
      </c>
      <c r="Z349" s="11" t="s">
        <v>385</v>
      </c>
      <c r="AA349" s="11" t="s">
        <v>385</v>
      </c>
      <c r="AB349" s="11" t="s">
        <v>385</v>
      </c>
      <c r="AC349" s="11" t="s">
        <v>385</v>
      </c>
      <c r="AD349" s="11">
        <v>1030</v>
      </c>
      <c r="AE349" s="11">
        <v>1031</v>
      </c>
      <c r="AF349" s="4">
        <f t="shared" si="81"/>
        <v>1.0009708737864078</v>
      </c>
      <c r="AG349" s="11">
        <v>20</v>
      </c>
      <c r="AH349" s="5" t="s">
        <v>362</v>
      </c>
      <c r="AI349" s="5" t="s">
        <v>362</v>
      </c>
      <c r="AJ349" s="5" t="s">
        <v>362</v>
      </c>
      <c r="AK349" s="5" t="s">
        <v>362</v>
      </c>
      <c r="AL349" s="5" t="s">
        <v>362</v>
      </c>
      <c r="AM349" s="5" t="s">
        <v>362</v>
      </c>
      <c r="AN349" s="5" t="s">
        <v>362</v>
      </c>
      <c r="AO349" s="5" t="s">
        <v>362</v>
      </c>
      <c r="AP349" s="5" t="s">
        <v>362</v>
      </c>
      <c r="AQ349" s="5" t="s">
        <v>362</v>
      </c>
      <c r="AR349" s="5" t="s">
        <v>362</v>
      </c>
      <c r="AS349" s="5" t="s">
        <v>362</v>
      </c>
      <c r="AT349" s="44">
        <f t="shared" si="87"/>
        <v>0.97427752366360754</v>
      </c>
      <c r="AU349" s="45">
        <v>1055</v>
      </c>
      <c r="AV349" s="35">
        <f t="shared" si="88"/>
        <v>863.18181818181813</v>
      </c>
      <c r="AW349" s="35">
        <f t="shared" si="82"/>
        <v>841</v>
      </c>
      <c r="AX349" s="35">
        <f t="shared" si="83"/>
        <v>-22.18181818181813</v>
      </c>
      <c r="AY349" s="35">
        <v>93.2</v>
      </c>
      <c r="AZ349" s="35">
        <v>111.2</v>
      </c>
      <c r="BA349" s="35">
        <v>80.099999999999994</v>
      </c>
      <c r="BB349" s="35">
        <v>114.2</v>
      </c>
      <c r="BC349" s="35">
        <v>109.5</v>
      </c>
      <c r="BD349" s="35"/>
      <c r="BE349" s="35">
        <v>136</v>
      </c>
      <c r="BF349" s="35">
        <v>104.39999999999999</v>
      </c>
      <c r="BG349" s="35">
        <v>84.5</v>
      </c>
      <c r="BH349" s="35"/>
      <c r="BI349" s="35">
        <f t="shared" si="84"/>
        <v>7.9</v>
      </c>
      <c r="BJ349" s="35"/>
      <c r="BK349" s="35">
        <f t="shared" si="89"/>
        <v>7.9</v>
      </c>
      <c r="BL349" s="35">
        <v>0</v>
      </c>
      <c r="BM349" s="35">
        <f t="shared" si="85"/>
        <v>7.9</v>
      </c>
      <c r="BN349" s="35"/>
      <c r="BO349" s="35">
        <f t="shared" si="86"/>
        <v>7.9</v>
      </c>
      <c r="BP349" s="1"/>
      <c r="BQ349" s="79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1:221" s="2" customFormat="1" ht="17.149999999999999" customHeight="1">
      <c r="A350" s="46" t="s">
        <v>341</v>
      </c>
      <c r="B350" s="35">
        <v>320230</v>
      </c>
      <c r="C350" s="35">
        <v>310971</v>
      </c>
      <c r="D350" s="4">
        <f t="shared" si="77"/>
        <v>0.97108640664522372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981</v>
      </c>
      <c r="O350" s="35">
        <v>670</v>
      </c>
      <c r="P350" s="4">
        <f t="shared" si="78"/>
        <v>0.68297655453618755</v>
      </c>
      <c r="Q350" s="11">
        <v>20</v>
      </c>
      <c r="R350" s="35">
        <v>24</v>
      </c>
      <c r="S350" s="35">
        <v>24.1</v>
      </c>
      <c r="T350" s="4">
        <f t="shared" si="79"/>
        <v>1.0041666666666667</v>
      </c>
      <c r="U350" s="11">
        <v>25</v>
      </c>
      <c r="V350" s="35">
        <v>7.1</v>
      </c>
      <c r="W350" s="35">
        <v>7.2</v>
      </c>
      <c r="X350" s="4">
        <f t="shared" si="80"/>
        <v>1.0140845070422535</v>
      </c>
      <c r="Y350" s="11">
        <v>25</v>
      </c>
      <c r="Z350" s="11" t="s">
        <v>385</v>
      </c>
      <c r="AA350" s="11" t="s">
        <v>385</v>
      </c>
      <c r="AB350" s="11" t="s">
        <v>385</v>
      </c>
      <c r="AC350" s="11" t="s">
        <v>385</v>
      </c>
      <c r="AD350" s="11">
        <v>40</v>
      </c>
      <c r="AE350" s="11">
        <v>41</v>
      </c>
      <c r="AF350" s="4">
        <f t="shared" si="81"/>
        <v>1.0249999999999999</v>
      </c>
      <c r="AG350" s="11">
        <v>20</v>
      </c>
      <c r="AH350" s="5" t="s">
        <v>362</v>
      </c>
      <c r="AI350" s="5" t="s">
        <v>362</v>
      </c>
      <c r="AJ350" s="5" t="s">
        <v>362</v>
      </c>
      <c r="AK350" s="5" t="s">
        <v>362</v>
      </c>
      <c r="AL350" s="5" t="s">
        <v>362</v>
      </c>
      <c r="AM350" s="5" t="s">
        <v>362</v>
      </c>
      <c r="AN350" s="5" t="s">
        <v>362</v>
      </c>
      <c r="AO350" s="5" t="s">
        <v>362</v>
      </c>
      <c r="AP350" s="5" t="s">
        <v>362</v>
      </c>
      <c r="AQ350" s="5" t="s">
        <v>362</v>
      </c>
      <c r="AR350" s="5" t="s">
        <v>362</v>
      </c>
      <c r="AS350" s="5" t="s">
        <v>362</v>
      </c>
      <c r="AT350" s="44">
        <f t="shared" si="87"/>
        <v>0.94326674499898988</v>
      </c>
      <c r="AU350" s="45">
        <v>570</v>
      </c>
      <c r="AV350" s="35">
        <f t="shared" si="88"/>
        <v>466.36363636363637</v>
      </c>
      <c r="AW350" s="35">
        <f t="shared" si="82"/>
        <v>439.9</v>
      </c>
      <c r="AX350" s="35">
        <f t="shared" si="83"/>
        <v>-26.463636363636397</v>
      </c>
      <c r="AY350" s="35">
        <v>45.5</v>
      </c>
      <c r="AZ350" s="35">
        <v>49</v>
      </c>
      <c r="BA350" s="35">
        <v>52</v>
      </c>
      <c r="BB350" s="35">
        <v>50.5</v>
      </c>
      <c r="BC350" s="35">
        <v>48.8</v>
      </c>
      <c r="BD350" s="35"/>
      <c r="BE350" s="35">
        <v>49.6</v>
      </c>
      <c r="BF350" s="35">
        <v>44.7</v>
      </c>
      <c r="BG350" s="35">
        <v>45.6</v>
      </c>
      <c r="BH350" s="35"/>
      <c r="BI350" s="35">
        <f t="shared" si="84"/>
        <v>54.2</v>
      </c>
      <c r="BJ350" s="35"/>
      <c r="BK350" s="35">
        <f t="shared" si="89"/>
        <v>54.2</v>
      </c>
      <c r="BL350" s="35">
        <v>0</v>
      </c>
      <c r="BM350" s="35">
        <f t="shared" si="85"/>
        <v>54.2</v>
      </c>
      <c r="BN350" s="35"/>
      <c r="BO350" s="35">
        <f t="shared" si="86"/>
        <v>54.2</v>
      </c>
      <c r="BP350" s="1"/>
      <c r="BQ350" s="79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1:221" s="2" customFormat="1" ht="17.149999999999999" customHeight="1">
      <c r="A351" s="46" t="s">
        <v>342</v>
      </c>
      <c r="B351" s="35">
        <v>372</v>
      </c>
      <c r="C351" s="35">
        <v>398</v>
      </c>
      <c r="D351" s="4">
        <f t="shared" si="77"/>
        <v>1.0698924731182795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6664.5</v>
      </c>
      <c r="O351" s="35">
        <v>3195.1</v>
      </c>
      <c r="P351" s="4">
        <f t="shared" si="78"/>
        <v>0.47942081176382323</v>
      </c>
      <c r="Q351" s="11">
        <v>20</v>
      </c>
      <c r="R351" s="35">
        <v>1457</v>
      </c>
      <c r="S351" s="35">
        <v>1321.1</v>
      </c>
      <c r="T351" s="4">
        <f t="shared" si="79"/>
        <v>0.90672614962251197</v>
      </c>
      <c r="U351" s="11">
        <v>30</v>
      </c>
      <c r="V351" s="35">
        <v>34.5</v>
      </c>
      <c r="W351" s="35">
        <v>35.6</v>
      </c>
      <c r="X351" s="4">
        <f t="shared" si="80"/>
        <v>1.0318840579710145</v>
      </c>
      <c r="Y351" s="11">
        <v>20</v>
      </c>
      <c r="Z351" s="11" t="s">
        <v>385</v>
      </c>
      <c r="AA351" s="11" t="s">
        <v>385</v>
      </c>
      <c r="AB351" s="11" t="s">
        <v>385</v>
      </c>
      <c r="AC351" s="11" t="s">
        <v>385</v>
      </c>
      <c r="AD351" s="11">
        <v>765</v>
      </c>
      <c r="AE351" s="11">
        <v>972</v>
      </c>
      <c r="AF351" s="4">
        <f t="shared" si="81"/>
        <v>1.2070588235294117</v>
      </c>
      <c r="AG351" s="11">
        <v>20</v>
      </c>
      <c r="AH351" s="5" t="s">
        <v>362</v>
      </c>
      <c r="AI351" s="5" t="s">
        <v>362</v>
      </c>
      <c r="AJ351" s="5" t="s">
        <v>362</v>
      </c>
      <c r="AK351" s="5" t="s">
        <v>362</v>
      </c>
      <c r="AL351" s="5" t="s">
        <v>362</v>
      </c>
      <c r="AM351" s="5" t="s">
        <v>362</v>
      </c>
      <c r="AN351" s="5" t="s">
        <v>362</v>
      </c>
      <c r="AO351" s="5" t="s">
        <v>362</v>
      </c>
      <c r="AP351" s="5" t="s">
        <v>362</v>
      </c>
      <c r="AQ351" s="5" t="s">
        <v>362</v>
      </c>
      <c r="AR351" s="5" t="s">
        <v>362</v>
      </c>
      <c r="AS351" s="5" t="s">
        <v>362</v>
      </c>
      <c r="AT351" s="44">
        <f t="shared" si="87"/>
        <v>0.92267983085143146</v>
      </c>
      <c r="AU351" s="45">
        <v>271</v>
      </c>
      <c r="AV351" s="35">
        <f t="shared" si="88"/>
        <v>221.72727272727272</v>
      </c>
      <c r="AW351" s="35">
        <f t="shared" si="82"/>
        <v>204.6</v>
      </c>
      <c r="AX351" s="35">
        <f t="shared" si="83"/>
        <v>-17.127272727272725</v>
      </c>
      <c r="AY351" s="35">
        <v>18.2</v>
      </c>
      <c r="AZ351" s="35">
        <v>18.899999999999999</v>
      </c>
      <c r="BA351" s="35">
        <v>35.299999999999997</v>
      </c>
      <c r="BB351" s="35">
        <v>25</v>
      </c>
      <c r="BC351" s="35">
        <v>18.100000000000001</v>
      </c>
      <c r="BD351" s="35"/>
      <c r="BE351" s="35">
        <v>28.1</v>
      </c>
      <c r="BF351" s="35">
        <v>21.3</v>
      </c>
      <c r="BG351" s="35">
        <v>20.9</v>
      </c>
      <c r="BH351" s="35"/>
      <c r="BI351" s="35">
        <f t="shared" si="84"/>
        <v>18.8</v>
      </c>
      <c r="BJ351" s="35"/>
      <c r="BK351" s="35">
        <f t="shared" si="89"/>
        <v>18.8</v>
      </c>
      <c r="BL351" s="35">
        <v>0</v>
      </c>
      <c r="BM351" s="35">
        <f t="shared" si="85"/>
        <v>18.8</v>
      </c>
      <c r="BN351" s="35"/>
      <c r="BO351" s="35">
        <f t="shared" si="86"/>
        <v>18.8</v>
      </c>
      <c r="BP351" s="1"/>
      <c r="BQ351" s="79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1:221" s="2" customFormat="1" ht="17.149999999999999" customHeight="1">
      <c r="A352" s="46" t="s">
        <v>343</v>
      </c>
      <c r="B352" s="35">
        <v>239</v>
      </c>
      <c r="C352" s="35">
        <v>239.6</v>
      </c>
      <c r="D352" s="4">
        <f t="shared" si="77"/>
        <v>1.002510460251046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1377.6</v>
      </c>
      <c r="O352" s="35">
        <v>672.3</v>
      </c>
      <c r="P352" s="4">
        <f t="shared" si="78"/>
        <v>0.48802264808362367</v>
      </c>
      <c r="Q352" s="11">
        <v>20</v>
      </c>
      <c r="R352" s="35">
        <v>47</v>
      </c>
      <c r="S352" s="35">
        <v>48.4</v>
      </c>
      <c r="T352" s="4">
        <f t="shared" si="79"/>
        <v>1.0297872340425531</v>
      </c>
      <c r="U352" s="11">
        <v>20</v>
      </c>
      <c r="V352" s="35">
        <v>6.3</v>
      </c>
      <c r="W352" s="35">
        <v>6.8</v>
      </c>
      <c r="X352" s="4">
        <f t="shared" si="80"/>
        <v>1.0793650793650793</v>
      </c>
      <c r="Y352" s="11">
        <v>30</v>
      </c>
      <c r="Z352" s="11" t="s">
        <v>385</v>
      </c>
      <c r="AA352" s="11" t="s">
        <v>385</v>
      </c>
      <c r="AB352" s="11" t="s">
        <v>385</v>
      </c>
      <c r="AC352" s="11" t="s">
        <v>385</v>
      </c>
      <c r="AD352" s="11">
        <v>110</v>
      </c>
      <c r="AE352" s="11">
        <v>110</v>
      </c>
      <c r="AF352" s="4">
        <f t="shared" si="81"/>
        <v>1</v>
      </c>
      <c r="AG352" s="11">
        <v>20</v>
      </c>
      <c r="AH352" s="5" t="s">
        <v>362</v>
      </c>
      <c r="AI352" s="5" t="s">
        <v>362</v>
      </c>
      <c r="AJ352" s="5" t="s">
        <v>362</v>
      </c>
      <c r="AK352" s="5" t="s">
        <v>362</v>
      </c>
      <c r="AL352" s="5" t="s">
        <v>362</v>
      </c>
      <c r="AM352" s="5" t="s">
        <v>362</v>
      </c>
      <c r="AN352" s="5" t="s">
        <v>362</v>
      </c>
      <c r="AO352" s="5" t="s">
        <v>362</v>
      </c>
      <c r="AP352" s="5" t="s">
        <v>362</v>
      </c>
      <c r="AQ352" s="5" t="s">
        <v>362</v>
      </c>
      <c r="AR352" s="5" t="s">
        <v>362</v>
      </c>
      <c r="AS352" s="5" t="s">
        <v>362</v>
      </c>
      <c r="AT352" s="44">
        <f t="shared" si="87"/>
        <v>0.92762254625986373</v>
      </c>
      <c r="AU352" s="45">
        <v>1339</v>
      </c>
      <c r="AV352" s="35">
        <f t="shared" si="88"/>
        <v>1095.5454545454545</v>
      </c>
      <c r="AW352" s="35">
        <f t="shared" si="82"/>
        <v>1016.3</v>
      </c>
      <c r="AX352" s="35">
        <f t="shared" si="83"/>
        <v>-79.24545454545455</v>
      </c>
      <c r="AY352" s="35">
        <v>122.1</v>
      </c>
      <c r="AZ352" s="35">
        <v>122.1</v>
      </c>
      <c r="BA352" s="35">
        <v>124.8</v>
      </c>
      <c r="BB352" s="35">
        <v>126.7</v>
      </c>
      <c r="BC352" s="35">
        <v>116.7</v>
      </c>
      <c r="BD352" s="35"/>
      <c r="BE352" s="35">
        <v>99.2</v>
      </c>
      <c r="BF352" s="35">
        <v>107.6</v>
      </c>
      <c r="BG352" s="35">
        <v>100.3</v>
      </c>
      <c r="BH352" s="35"/>
      <c r="BI352" s="35">
        <f t="shared" si="84"/>
        <v>96.8</v>
      </c>
      <c r="BJ352" s="35"/>
      <c r="BK352" s="35">
        <f t="shared" si="89"/>
        <v>96.8</v>
      </c>
      <c r="BL352" s="35">
        <v>0</v>
      </c>
      <c r="BM352" s="35">
        <f t="shared" si="85"/>
        <v>96.8</v>
      </c>
      <c r="BN352" s="35"/>
      <c r="BO352" s="35">
        <f t="shared" si="86"/>
        <v>96.8</v>
      </c>
      <c r="BP352" s="1"/>
      <c r="BQ352" s="79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1:83" s="2" customFormat="1" ht="17.149999999999999" customHeight="1">
      <c r="A353" s="46" t="s">
        <v>344</v>
      </c>
      <c r="B353" s="35">
        <v>421</v>
      </c>
      <c r="C353" s="35">
        <v>422.3</v>
      </c>
      <c r="D353" s="4">
        <f t="shared" si="77"/>
        <v>1.0030878859857482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1594</v>
      </c>
      <c r="O353" s="35">
        <v>552.9</v>
      </c>
      <c r="P353" s="4">
        <f t="shared" si="78"/>
        <v>0.34686323713927225</v>
      </c>
      <c r="Q353" s="11">
        <v>20</v>
      </c>
      <c r="R353" s="35">
        <v>102</v>
      </c>
      <c r="S353" s="35">
        <v>104.5</v>
      </c>
      <c r="T353" s="4">
        <f t="shared" si="79"/>
        <v>1.0245098039215685</v>
      </c>
      <c r="U353" s="11">
        <v>15</v>
      </c>
      <c r="V353" s="35">
        <v>11.2</v>
      </c>
      <c r="W353" s="35">
        <v>12.2</v>
      </c>
      <c r="X353" s="4">
        <f t="shared" si="80"/>
        <v>1.0892857142857142</v>
      </c>
      <c r="Y353" s="11">
        <v>35</v>
      </c>
      <c r="Z353" s="11" t="s">
        <v>385</v>
      </c>
      <c r="AA353" s="11" t="s">
        <v>385</v>
      </c>
      <c r="AB353" s="11" t="s">
        <v>385</v>
      </c>
      <c r="AC353" s="11" t="s">
        <v>385</v>
      </c>
      <c r="AD353" s="11">
        <v>205</v>
      </c>
      <c r="AE353" s="11">
        <v>205</v>
      </c>
      <c r="AF353" s="4">
        <f t="shared" si="81"/>
        <v>1</v>
      </c>
      <c r="AG353" s="11">
        <v>20</v>
      </c>
      <c r="AH353" s="5" t="s">
        <v>362</v>
      </c>
      <c r="AI353" s="5" t="s">
        <v>362</v>
      </c>
      <c r="AJ353" s="5" t="s">
        <v>362</v>
      </c>
      <c r="AK353" s="5" t="s">
        <v>362</v>
      </c>
      <c r="AL353" s="5" t="s">
        <v>362</v>
      </c>
      <c r="AM353" s="5" t="s">
        <v>362</v>
      </c>
      <c r="AN353" s="5" t="s">
        <v>362</v>
      </c>
      <c r="AO353" s="5" t="s">
        <v>362</v>
      </c>
      <c r="AP353" s="5" t="s">
        <v>362</v>
      </c>
      <c r="AQ353" s="5" t="s">
        <v>362</v>
      </c>
      <c r="AR353" s="5" t="s">
        <v>362</v>
      </c>
      <c r="AS353" s="5" t="s">
        <v>362</v>
      </c>
      <c r="AT353" s="44">
        <f t="shared" si="87"/>
        <v>0.90460790661466461</v>
      </c>
      <c r="AU353" s="45">
        <v>1017</v>
      </c>
      <c r="AV353" s="35">
        <f t="shared" si="88"/>
        <v>832.09090909090912</v>
      </c>
      <c r="AW353" s="35">
        <f t="shared" si="82"/>
        <v>752.7</v>
      </c>
      <c r="AX353" s="35">
        <f t="shared" si="83"/>
        <v>-79.390909090909076</v>
      </c>
      <c r="AY353" s="35">
        <v>102.7</v>
      </c>
      <c r="AZ353" s="35">
        <v>93.2</v>
      </c>
      <c r="BA353" s="35">
        <v>69.2</v>
      </c>
      <c r="BB353" s="35">
        <v>80.8</v>
      </c>
      <c r="BC353" s="35">
        <v>80.2</v>
      </c>
      <c r="BD353" s="35"/>
      <c r="BE353" s="35">
        <v>58.5</v>
      </c>
      <c r="BF353" s="35">
        <v>100</v>
      </c>
      <c r="BG353" s="35">
        <v>73.8</v>
      </c>
      <c r="BH353" s="35"/>
      <c r="BI353" s="35">
        <f t="shared" si="84"/>
        <v>94.3</v>
      </c>
      <c r="BJ353" s="35"/>
      <c r="BK353" s="35">
        <f t="shared" si="89"/>
        <v>94.3</v>
      </c>
      <c r="BL353" s="35">
        <v>0</v>
      </c>
      <c r="BM353" s="35">
        <f t="shared" si="85"/>
        <v>94.3</v>
      </c>
      <c r="BN353" s="35"/>
      <c r="BO353" s="35">
        <f t="shared" si="86"/>
        <v>94.3</v>
      </c>
      <c r="BP353" s="1"/>
      <c r="BQ353" s="79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1:83" s="2" customFormat="1" ht="17.149999999999999" customHeight="1">
      <c r="A354" s="46" t="s">
        <v>345</v>
      </c>
      <c r="B354" s="35">
        <v>89</v>
      </c>
      <c r="C354" s="35">
        <v>89.2</v>
      </c>
      <c r="D354" s="4">
        <f t="shared" si="77"/>
        <v>1.002247191011236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980.6</v>
      </c>
      <c r="O354" s="35">
        <v>210.4</v>
      </c>
      <c r="P354" s="4">
        <f t="shared" si="78"/>
        <v>0.21456251274729757</v>
      </c>
      <c r="Q354" s="11">
        <v>20</v>
      </c>
      <c r="R354" s="35">
        <v>75</v>
      </c>
      <c r="S354" s="35">
        <v>77.900000000000006</v>
      </c>
      <c r="T354" s="4">
        <f t="shared" si="79"/>
        <v>1.0386666666666668</v>
      </c>
      <c r="U354" s="11">
        <v>10</v>
      </c>
      <c r="V354" s="35">
        <v>8.3000000000000007</v>
      </c>
      <c r="W354" s="35">
        <v>8.6999999999999993</v>
      </c>
      <c r="X354" s="4">
        <f t="shared" si="80"/>
        <v>1.0481927710843373</v>
      </c>
      <c r="Y354" s="11">
        <v>40</v>
      </c>
      <c r="Z354" s="11" t="s">
        <v>385</v>
      </c>
      <c r="AA354" s="11" t="s">
        <v>385</v>
      </c>
      <c r="AB354" s="11" t="s">
        <v>385</v>
      </c>
      <c r="AC354" s="11" t="s">
        <v>385</v>
      </c>
      <c r="AD354" s="11">
        <v>185</v>
      </c>
      <c r="AE354" s="11">
        <v>185</v>
      </c>
      <c r="AF354" s="4">
        <f t="shared" si="81"/>
        <v>1</v>
      </c>
      <c r="AG354" s="11">
        <v>20</v>
      </c>
      <c r="AH354" s="5" t="s">
        <v>362</v>
      </c>
      <c r="AI354" s="5" t="s">
        <v>362</v>
      </c>
      <c r="AJ354" s="5" t="s">
        <v>362</v>
      </c>
      <c r="AK354" s="5" t="s">
        <v>362</v>
      </c>
      <c r="AL354" s="5" t="s">
        <v>362</v>
      </c>
      <c r="AM354" s="5" t="s">
        <v>362</v>
      </c>
      <c r="AN354" s="5" t="s">
        <v>362</v>
      </c>
      <c r="AO354" s="5" t="s">
        <v>362</v>
      </c>
      <c r="AP354" s="5" t="s">
        <v>362</v>
      </c>
      <c r="AQ354" s="5" t="s">
        <v>362</v>
      </c>
      <c r="AR354" s="5" t="s">
        <v>362</v>
      </c>
      <c r="AS354" s="5" t="s">
        <v>362</v>
      </c>
      <c r="AT354" s="44">
        <f t="shared" si="87"/>
        <v>0.86628099675098469</v>
      </c>
      <c r="AU354" s="45">
        <v>812</v>
      </c>
      <c r="AV354" s="35">
        <f t="shared" si="88"/>
        <v>664.36363636363626</v>
      </c>
      <c r="AW354" s="35">
        <f t="shared" si="82"/>
        <v>575.5</v>
      </c>
      <c r="AX354" s="35">
        <f t="shared" si="83"/>
        <v>-88.86363636363626</v>
      </c>
      <c r="AY354" s="35">
        <v>73</v>
      </c>
      <c r="AZ354" s="35">
        <v>67.2</v>
      </c>
      <c r="BA354" s="35">
        <v>60.1</v>
      </c>
      <c r="BB354" s="35">
        <v>64.099999999999994</v>
      </c>
      <c r="BC354" s="35">
        <v>61.8</v>
      </c>
      <c r="BD354" s="35"/>
      <c r="BE354" s="35">
        <v>54.4</v>
      </c>
      <c r="BF354" s="35">
        <v>75.900000000000006</v>
      </c>
      <c r="BG354" s="35">
        <v>58.9</v>
      </c>
      <c r="BH354" s="35"/>
      <c r="BI354" s="35">
        <f t="shared" si="84"/>
        <v>60.1</v>
      </c>
      <c r="BJ354" s="35"/>
      <c r="BK354" s="35">
        <f t="shared" si="89"/>
        <v>60.1</v>
      </c>
      <c r="BL354" s="35">
        <v>0</v>
      </c>
      <c r="BM354" s="35">
        <f t="shared" si="85"/>
        <v>60.1</v>
      </c>
      <c r="BN354" s="35"/>
      <c r="BO354" s="35">
        <f t="shared" si="86"/>
        <v>60.1</v>
      </c>
      <c r="BP354" s="1"/>
      <c r="BQ354" s="79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1:83" s="2" customFormat="1" ht="17.149999999999999" customHeight="1">
      <c r="A355" s="46" t="s">
        <v>346</v>
      </c>
      <c r="B355" s="35">
        <v>77648</v>
      </c>
      <c r="C355" s="35">
        <v>75030</v>
      </c>
      <c r="D355" s="4">
        <f t="shared" si="77"/>
        <v>0.96628374201524825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6803.8</v>
      </c>
      <c r="O355" s="35">
        <v>5379.2</v>
      </c>
      <c r="P355" s="4">
        <f t="shared" si="78"/>
        <v>0.79061700814250857</v>
      </c>
      <c r="Q355" s="11">
        <v>20</v>
      </c>
      <c r="R355" s="35">
        <v>36</v>
      </c>
      <c r="S355" s="35">
        <v>36</v>
      </c>
      <c r="T355" s="4">
        <f t="shared" si="79"/>
        <v>1</v>
      </c>
      <c r="U355" s="11">
        <v>25</v>
      </c>
      <c r="V355" s="35">
        <v>6.9</v>
      </c>
      <c r="W355" s="35">
        <v>7.2</v>
      </c>
      <c r="X355" s="4">
        <f t="shared" si="80"/>
        <v>1.0434782608695652</v>
      </c>
      <c r="Y355" s="11">
        <v>25</v>
      </c>
      <c r="Z355" s="11" t="s">
        <v>385</v>
      </c>
      <c r="AA355" s="11" t="s">
        <v>385</v>
      </c>
      <c r="AB355" s="11" t="s">
        <v>385</v>
      </c>
      <c r="AC355" s="11" t="s">
        <v>385</v>
      </c>
      <c r="AD355" s="11">
        <v>73</v>
      </c>
      <c r="AE355" s="11">
        <v>73</v>
      </c>
      <c r="AF355" s="4">
        <f t="shared" si="81"/>
        <v>1</v>
      </c>
      <c r="AG355" s="11">
        <v>20</v>
      </c>
      <c r="AH355" s="5" t="s">
        <v>362</v>
      </c>
      <c r="AI355" s="5" t="s">
        <v>362</v>
      </c>
      <c r="AJ355" s="5" t="s">
        <v>362</v>
      </c>
      <c r="AK355" s="5" t="s">
        <v>362</v>
      </c>
      <c r="AL355" s="5" t="s">
        <v>362</v>
      </c>
      <c r="AM355" s="5" t="s">
        <v>362</v>
      </c>
      <c r="AN355" s="5" t="s">
        <v>362</v>
      </c>
      <c r="AO355" s="5" t="s">
        <v>362</v>
      </c>
      <c r="AP355" s="5" t="s">
        <v>362</v>
      </c>
      <c r="AQ355" s="5" t="s">
        <v>362</v>
      </c>
      <c r="AR355" s="5" t="s">
        <v>362</v>
      </c>
      <c r="AS355" s="5" t="s">
        <v>362</v>
      </c>
      <c r="AT355" s="44">
        <f t="shared" si="87"/>
        <v>0.96562134104741792</v>
      </c>
      <c r="AU355" s="45">
        <v>1529</v>
      </c>
      <c r="AV355" s="35">
        <f t="shared" si="88"/>
        <v>1251</v>
      </c>
      <c r="AW355" s="35">
        <f t="shared" si="82"/>
        <v>1208</v>
      </c>
      <c r="AX355" s="35">
        <f t="shared" si="83"/>
        <v>-43</v>
      </c>
      <c r="AY355" s="35">
        <v>127</v>
      </c>
      <c r="AZ355" s="35">
        <v>140.5</v>
      </c>
      <c r="BA355" s="35">
        <v>132.19999999999999</v>
      </c>
      <c r="BB355" s="35">
        <v>146.6</v>
      </c>
      <c r="BC355" s="35">
        <v>132.9</v>
      </c>
      <c r="BD355" s="35"/>
      <c r="BE355" s="35">
        <v>139.80000000000001</v>
      </c>
      <c r="BF355" s="35">
        <v>133.5</v>
      </c>
      <c r="BG355" s="35">
        <v>134</v>
      </c>
      <c r="BH355" s="35"/>
      <c r="BI355" s="35">
        <f t="shared" si="84"/>
        <v>121.5</v>
      </c>
      <c r="BJ355" s="35"/>
      <c r="BK355" s="35">
        <f t="shared" si="89"/>
        <v>121.5</v>
      </c>
      <c r="BL355" s="35">
        <v>0</v>
      </c>
      <c r="BM355" s="35">
        <f t="shared" si="85"/>
        <v>121.5</v>
      </c>
      <c r="BN355" s="35"/>
      <c r="BO355" s="35">
        <f t="shared" si="86"/>
        <v>121.5</v>
      </c>
      <c r="BP355" s="1"/>
      <c r="BQ355" s="79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1:83" s="2" customFormat="1" ht="17.149999999999999" customHeight="1">
      <c r="A356" s="18" t="s">
        <v>347</v>
      </c>
      <c r="B356" s="62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35"/>
      <c r="BP356" s="1"/>
      <c r="BQ356" s="79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1:83" s="2" customFormat="1" ht="17.149999999999999" customHeight="1">
      <c r="A357" s="14" t="s">
        <v>348</v>
      </c>
      <c r="B357" s="35">
        <v>9710</v>
      </c>
      <c r="C357" s="35">
        <v>8465</v>
      </c>
      <c r="D357" s="4">
        <f t="shared" si="77"/>
        <v>0.87178166838311022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861.7</v>
      </c>
      <c r="O357" s="35">
        <v>363.7</v>
      </c>
      <c r="P357" s="4">
        <f t="shared" si="78"/>
        <v>0.42207264709295578</v>
      </c>
      <c r="Q357" s="11">
        <v>20</v>
      </c>
      <c r="R357" s="35">
        <v>9</v>
      </c>
      <c r="S357" s="35">
        <v>11.8</v>
      </c>
      <c r="T357" s="4">
        <f t="shared" si="79"/>
        <v>1.211111111111111</v>
      </c>
      <c r="U357" s="11">
        <v>15</v>
      </c>
      <c r="V357" s="35">
        <v>0</v>
      </c>
      <c r="W357" s="35">
        <v>0.4</v>
      </c>
      <c r="X357" s="4">
        <f t="shared" si="80"/>
        <v>1</v>
      </c>
      <c r="Y357" s="11">
        <v>35</v>
      </c>
      <c r="Z357" s="11" t="s">
        <v>385</v>
      </c>
      <c r="AA357" s="11" t="s">
        <v>385</v>
      </c>
      <c r="AB357" s="11" t="s">
        <v>385</v>
      </c>
      <c r="AC357" s="11" t="s">
        <v>385</v>
      </c>
      <c r="AD357" s="11">
        <v>816</v>
      </c>
      <c r="AE357" s="11">
        <v>1049</v>
      </c>
      <c r="AF357" s="4">
        <f t="shared" si="81"/>
        <v>1.2085539215686274</v>
      </c>
      <c r="AG357" s="11">
        <v>20</v>
      </c>
      <c r="AH357" s="5" t="s">
        <v>362</v>
      </c>
      <c r="AI357" s="5" t="s">
        <v>362</v>
      </c>
      <c r="AJ357" s="5" t="s">
        <v>362</v>
      </c>
      <c r="AK357" s="5" t="s">
        <v>362</v>
      </c>
      <c r="AL357" s="5" t="s">
        <v>362</v>
      </c>
      <c r="AM357" s="5" t="s">
        <v>362</v>
      </c>
      <c r="AN357" s="5" t="s">
        <v>362</v>
      </c>
      <c r="AO357" s="5" t="s">
        <v>362</v>
      </c>
      <c r="AP357" s="5" t="s">
        <v>362</v>
      </c>
      <c r="AQ357" s="5" t="s">
        <v>362</v>
      </c>
      <c r="AR357" s="5" t="s">
        <v>362</v>
      </c>
      <c r="AS357" s="5" t="s">
        <v>362</v>
      </c>
      <c r="AT357" s="44">
        <f t="shared" si="87"/>
        <v>0.94497014723729433</v>
      </c>
      <c r="AU357" s="45">
        <v>1832</v>
      </c>
      <c r="AV357" s="35">
        <f t="shared" si="88"/>
        <v>1498.9090909090908</v>
      </c>
      <c r="AW357" s="35">
        <f t="shared" si="82"/>
        <v>1416.4</v>
      </c>
      <c r="AX357" s="35">
        <f t="shared" si="83"/>
        <v>-82.509090909090673</v>
      </c>
      <c r="AY357" s="35">
        <v>146.6</v>
      </c>
      <c r="AZ357" s="35">
        <v>155.9</v>
      </c>
      <c r="BA357" s="35">
        <v>203.8</v>
      </c>
      <c r="BB357" s="35">
        <v>146.4</v>
      </c>
      <c r="BC357" s="35">
        <v>148.5</v>
      </c>
      <c r="BD357" s="35"/>
      <c r="BE357" s="35">
        <v>187.7</v>
      </c>
      <c r="BF357" s="35">
        <v>139.69999999999999</v>
      </c>
      <c r="BG357" s="35">
        <v>141.30000000000001</v>
      </c>
      <c r="BH357" s="35"/>
      <c r="BI357" s="35">
        <f t="shared" si="84"/>
        <v>146.5</v>
      </c>
      <c r="BJ357" s="35"/>
      <c r="BK357" s="35">
        <f t="shared" si="89"/>
        <v>146.5</v>
      </c>
      <c r="BL357" s="35">
        <v>0</v>
      </c>
      <c r="BM357" s="35">
        <f t="shared" si="85"/>
        <v>146.5</v>
      </c>
      <c r="BN357" s="35"/>
      <c r="BO357" s="35">
        <f t="shared" si="86"/>
        <v>146.5</v>
      </c>
      <c r="BP357" s="1"/>
      <c r="BQ357" s="79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1:83" s="2" customFormat="1" ht="17.149999999999999" customHeight="1">
      <c r="A358" s="14" t="s">
        <v>349</v>
      </c>
      <c r="B358" s="35">
        <v>0</v>
      </c>
      <c r="C358" s="35">
        <v>0</v>
      </c>
      <c r="D358" s="4">
        <f t="shared" si="77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683.9</v>
      </c>
      <c r="O358" s="35">
        <v>381.3</v>
      </c>
      <c r="P358" s="4">
        <f t="shared" si="78"/>
        <v>0.55753765170346548</v>
      </c>
      <c r="Q358" s="11">
        <v>20</v>
      </c>
      <c r="R358" s="35">
        <v>90</v>
      </c>
      <c r="S358" s="35">
        <v>99</v>
      </c>
      <c r="T358" s="4">
        <f t="shared" si="79"/>
        <v>1.1000000000000001</v>
      </c>
      <c r="U358" s="11">
        <v>25</v>
      </c>
      <c r="V358" s="35">
        <v>1</v>
      </c>
      <c r="W358" s="35">
        <v>3.7</v>
      </c>
      <c r="X358" s="4">
        <f t="shared" si="80"/>
        <v>1.3</v>
      </c>
      <c r="Y358" s="11">
        <v>25</v>
      </c>
      <c r="Z358" s="11" t="s">
        <v>385</v>
      </c>
      <c r="AA358" s="11" t="s">
        <v>385</v>
      </c>
      <c r="AB358" s="11" t="s">
        <v>385</v>
      </c>
      <c r="AC358" s="11" t="s">
        <v>385</v>
      </c>
      <c r="AD358" s="11">
        <v>83</v>
      </c>
      <c r="AE358" s="11">
        <v>83</v>
      </c>
      <c r="AF358" s="4">
        <f t="shared" si="81"/>
        <v>1</v>
      </c>
      <c r="AG358" s="11">
        <v>20</v>
      </c>
      <c r="AH358" s="5" t="s">
        <v>362</v>
      </c>
      <c r="AI358" s="5" t="s">
        <v>362</v>
      </c>
      <c r="AJ358" s="5" t="s">
        <v>362</v>
      </c>
      <c r="AK358" s="5" t="s">
        <v>362</v>
      </c>
      <c r="AL358" s="5" t="s">
        <v>362</v>
      </c>
      <c r="AM358" s="5" t="s">
        <v>362</v>
      </c>
      <c r="AN358" s="5" t="s">
        <v>362</v>
      </c>
      <c r="AO358" s="5" t="s">
        <v>362</v>
      </c>
      <c r="AP358" s="5" t="s">
        <v>362</v>
      </c>
      <c r="AQ358" s="5" t="s">
        <v>362</v>
      </c>
      <c r="AR358" s="5" t="s">
        <v>362</v>
      </c>
      <c r="AS358" s="5" t="s">
        <v>362</v>
      </c>
      <c r="AT358" s="44">
        <f t="shared" si="87"/>
        <v>1.0127861448229925</v>
      </c>
      <c r="AU358" s="45">
        <v>1461</v>
      </c>
      <c r="AV358" s="35">
        <f t="shared" si="88"/>
        <v>1195.3636363636363</v>
      </c>
      <c r="AW358" s="35">
        <f t="shared" si="82"/>
        <v>1210.5999999999999</v>
      </c>
      <c r="AX358" s="35">
        <f t="shared" si="83"/>
        <v>15.236363636363649</v>
      </c>
      <c r="AY358" s="35">
        <v>148.5</v>
      </c>
      <c r="AZ358" s="35">
        <v>111.1</v>
      </c>
      <c r="BA358" s="35">
        <v>127.7</v>
      </c>
      <c r="BB358" s="35">
        <v>137.19999999999999</v>
      </c>
      <c r="BC358" s="35">
        <v>146</v>
      </c>
      <c r="BD358" s="35"/>
      <c r="BE358" s="35">
        <v>159.5</v>
      </c>
      <c r="BF358" s="35">
        <v>128.20000000000002</v>
      </c>
      <c r="BG358" s="35">
        <v>146.30000000000001</v>
      </c>
      <c r="BH358" s="35"/>
      <c r="BI358" s="35">
        <f t="shared" si="84"/>
        <v>106.1</v>
      </c>
      <c r="BJ358" s="35"/>
      <c r="BK358" s="35">
        <f t="shared" si="89"/>
        <v>106.1</v>
      </c>
      <c r="BL358" s="35">
        <v>0</v>
      </c>
      <c r="BM358" s="35">
        <f t="shared" si="85"/>
        <v>106.1</v>
      </c>
      <c r="BN358" s="35"/>
      <c r="BO358" s="35">
        <f t="shared" si="86"/>
        <v>106.1</v>
      </c>
      <c r="BP358" s="1"/>
      <c r="BQ358" s="79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1:83" s="2" customFormat="1" ht="17.149999999999999" customHeight="1">
      <c r="A359" s="46" t="s">
        <v>350</v>
      </c>
      <c r="B359" s="35">
        <v>14550</v>
      </c>
      <c r="C359" s="35">
        <v>10422</v>
      </c>
      <c r="D359" s="4">
        <f t="shared" si="77"/>
        <v>0.7162886597938144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11527.1</v>
      </c>
      <c r="O359" s="35">
        <v>13510.1</v>
      </c>
      <c r="P359" s="4">
        <f t="shared" si="78"/>
        <v>1.172029391607603</v>
      </c>
      <c r="Q359" s="11">
        <v>20</v>
      </c>
      <c r="R359" s="35">
        <v>0</v>
      </c>
      <c r="S359" s="35">
        <v>0</v>
      </c>
      <c r="T359" s="4">
        <f t="shared" si="79"/>
        <v>1</v>
      </c>
      <c r="U359" s="11">
        <v>15</v>
      </c>
      <c r="V359" s="35">
        <v>0</v>
      </c>
      <c r="W359" s="35">
        <v>0</v>
      </c>
      <c r="X359" s="4">
        <f t="shared" si="80"/>
        <v>1</v>
      </c>
      <c r="Y359" s="11">
        <v>35</v>
      </c>
      <c r="Z359" s="11" t="s">
        <v>385</v>
      </c>
      <c r="AA359" s="11" t="s">
        <v>385</v>
      </c>
      <c r="AB359" s="11" t="s">
        <v>385</v>
      </c>
      <c r="AC359" s="11" t="s">
        <v>385</v>
      </c>
      <c r="AD359" s="11">
        <v>14</v>
      </c>
      <c r="AE359" s="11">
        <v>17</v>
      </c>
      <c r="AF359" s="4">
        <f t="shared" si="81"/>
        <v>1.2014285714285713</v>
      </c>
      <c r="AG359" s="11">
        <v>20</v>
      </c>
      <c r="AH359" s="5" t="s">
        <v>362</v>
      </c>
      <c r="AI359" s="5" t="s">
        <v>362</v>
      </c>
      <c r="AJ359" s="5" t="s">
        <v>362</v>
      </c>
      <c r="AK359" s="5" t="s">
        <v>362</v>
      </c>
      <c r="AL359" s="5" t="s">
        <v>362</v>
      </c>
      <c r="AM359" s="5" t="s">
        <v>362</v>
      </c>
      <c r="AN359" s="5" t="s">
        <v>362</v>
      </c>
      <c r="AO359" s="5" t="s">
        <v>362</v>
      </c>
      <c r="AP359" s="5" t="s">
        <v>362</v>
      </c>
      <c r="AQ359" s="5" t="s">
        <v>362</v>
      </c>
      <c r="AR359" s="5" t="s">
        <v>362</v>
      </c>
      <c r="AS359" s="5" t="s">
        <v>362</v>
      </c>
      <c r="AT359" s="44">
        <f t="shared" si="87"/>
        <v>1.0463204585866164</v>
      </c>
      <c r="AU359" s="45">
        <v>15</v>
      </c>
      <c r="AV359" s="35">
        <f t="shared" si="88"/>
        <v>12.272727272727272</v>
      </c>
      <c r="AW359" s="35">
        <f t="shared" si="82"/>
        <v>12.8</v>
      </c>
      <c r="AX359" s="35">
        <f t="shared" si="83"/>
        <v>0.52727272727272911</v>
      </c>
      <c r="AY359" s="35">
        <v>1.4</v>
      </c>
      <c r="AZ359" s="35">
        <v>1.2</v>
      </c>
      <c r="BA359" s="35">
        <v>0.5</v>
      </c>
      <c r="BB359" s="35">
        <v>0.5</v>
      </c>
      <c r="BC359" s="35">
        <v>0.7</v>
      </c>
      <c r="BD359" s="35"/>
      <c r="BE359" s="35">
        <v>0.9</v>
      </c>
      <c r="BF359" s="35">
        <v>0.60000000000000009</v>
      </c>
      <c r="BG359" s="35">
        <v>0.7</v>
      </c>
      <c r="BH359" s="35">
        <v>4.2</v>
      </c>
      <c r="BI359" s="35">
        <f t="shared" si="84"/>
        <v>2.1</v>
      </c>
      <c r="BJ359" s="35"/>
      <c r="BK359" s="35">
        <f t="shared" si="89"/>
        <v>2.1</v>
      </c>
      <c r="BL359" s="35">
        <v>0</v>
      </c>
      <c r="BM359" s="35">
        <f t="shared" si="85"/>
        <v>2.1</v>
      </c>
      <c r="BN359" s="35">
        <f>MIN(BM359,0.7)</f>
        <v>0.7</v>
      </c>
      <c r="BO359" s="35">
        <f t="shared" si="86"/>
        <v>1.4</v>
      </c>
      <c r="BP359" s="1"/>
      <c r="BQ359" s="79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1:83" s="2" customFormat="1" ht="17.149999999999999" customHeight="1">
      <c r="A360" s="14" t="s">
        <v>351</v>
      </c>
      <c r="B360" s="35">
        <v>0</v>
      </c>
      <c r="C360" s="35">
        <v>0</v>
      </c>
      <c r="D360" s="4">
        <f t="shared" si="77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372.1</v>
      </c>
      <c r="O360" s="35">
        <v>157.1</v>
      </c>
      <c r="P360" s="4">
        <f t="shared" si="78"/>
        <v>0.42219833378124155</v>
      </c>
      <c r="Q360" s="11">
        <v>20</v>
      </c>
      <c r="R360" s="35">
        <v>0</v>
      </c>
      <c r="S360" s="35">
        <v>0</v>
      </c>
      <c r="T360" s="4">
        <f t="shared" si="79"/>
        <v>1</v>
      </c>
      <c r="U360" s="11">
        <v>20</v>
      </c>
      <c r="V360" s="35">
        <v>1</v>
      </c>
      <c r="W360" s="35">
        <v>1.4</v>
      </c>
      <c r="X360" s="4">
        <f t="shared" si="80"/>
        <v>1.22</v>
      </c>
      <c r="Y360" s="11">
        <v>30</v>
      </c>
      <c r="Z360" s="11" t="s">
        <v>385</v>
      </c>
      <c r="AA360" s="11" t="s">
        <v>385</v>
      </c>
      <c r="AB360" s="11" t="s">
        <v>385</v>
      </c>
      <c r="AC360" s="11" t="s">
        <v>385</v>
      </c>
      <c r="AD360" s="11">
        <v>78</v>
      </c>
      <c r="AE360" s="11">
        <v>78</v>
      </c>
      <c r="AF360" s="4">
        <f t="shared" si="81"/>
        <v>1</v>
      </c>
      <c r="AG360" s="11">
        <v>20</v>
      </c>
      <c r="AH360" s="5" t="s">
        <v>362</v>
      </c>
      <c r="AI360" s="5" t="s">
        <v>362</v>
      </c>
      <c r="AJ360" s="5" t="s">
        <v>362</v>
      </c>
      <c r="AK360" s="5" t="s">
        <v>362</v>
      </c>
      <c r="AL360" s="5" t="s">
        <v>362</v>
      </c>
      <c r="AM360" s="5" t="s">
        <v>362</v>
      </c>
      <c r="AN360" s="5" t="s">
        <v>362</v>
      </c>
      <c r="AO360" s="5" t="s">
        <v>362</v>
      </c>
      <c r="AP360" s="5" t="s">
        <v>362</v>
      </c>
      <c r="AQ360" s="5" t="s">
        <v>362</v>
      </c>
      <c r="AR360" s="5" t="s">
        <v>362</v>
      </c>
      <c r="AS360" s="5" t="s">
        <v>362</v>
      </c>
      <c r="AT360" s="44">
        <f t="shared" si="87"/>
        <v>0.94493296306249808</v>
      </c>
      <c r="AU360" s="45">
        <v>950</v>
      </c>
      <c r="AV360" s="35">
        <f t="shared" si="88"/>
        <v>777.27272727272725</v>
      </c>
      <c r="AW360" s="35">
        <f t="shared" si="82"/>
        <v>734.5</v>
      </c>
      <c r="AX360" s="35">
        <f t="shared" si="83"/>
        <v>-42.772727272727252</v>
      </c>
      <c r="AY360" s="35">
        <v>76.2</v>
      </c>
      <c r="AZ360" s="35">
        <v>76.3</v>
      </c>
      <c r="BA360" s="35">
        <v>52.8</v>
      </c>
      <c r="BB360" s="35">
        <v>50.3</v>
      </c>
      <c r="BC360" s="35">
        <v>33</v>
      </c>
      <c r="BD360" s="35"/>
      <c r="BE360" s="35">
        <v>0</v>
      </c>
      <c r="BF360" s="35">
        <v>24.599999999999994</v>
      </c>
      <c r="BG360" s="35">
        <v>23.299999999999997</v>
      </c>
      <c r="BH360" s="35">
        <v>216</v>
      </c>
      <c r="BI360" s="35">
        <f t="shared" si="84"/>
        <v>182</v>
      </c>
      <c r="BJ360" s="35"/>
      <c r="BK360" s="35">
        <f t="shared" si="89"/>
        <v>182</v>
      </c>
      <c r="BL360" s="35">
        <v>0</v>
      </c>
      <c r="BM360" s="35">
        <f t="shared" si="85"/>
        <v>182</v>
      </c>
      <c r="BN360" s="35">
        <f>MIN(BM360,43.2)</f>
        <v>43.2</v>
      </c>
      <c r="BO360" s="35">
        <f t="shared" si="86"/>
        <v>138.80000000000001</v>
      </c>
      <c r="BP360" s="1"/>
      <c r="BQ360" s="79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1:83" s="2" customFormat="1" ht="17.149999999999999" customHeight="1">
      <c r="A361" s="14" t="s">
        <v>352</v>
      </c>
      <c r="B361" s="35">
        <v>15450</v>
      </c>
      <c r="C361" s="35">
        <v>21426.400000000001</v>
      </c>
      <c r="D361" s="4">
        <f t="shared" si="77"/>
        <v>1.2186822006472491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3366.3</v>
      </c>
      <c r="O361" s="35">
        <v>2054.9</v>
      </c>
      <c r="P361" s="4">
        <f t="shared" si="78"/>
        <v>0.61043281941597605</v>
      </c>
      <c r="Q361" s="11">
        <v>20</v>
      </c>
      <c r="R361" s="35">
        <v>100</v>
      </c>
      <c r="S361" s="35">
        <v>113</v>
      </c>
      <c r="T361" s="4">
        <f t="shared" si="79"/>
        <v>1.1299999999999999</v>
      </c>
      <c r="U361" s="11">
        <v>20</v>
      </c>
      <c r="V361" s="35">
        <v>263</v>
      </c>
      <c r="W361" s="35">
        <v>279.7</v>
      </c>
      <c r="X361" s="4">
        <f t="shared" si="80"/>
        <v>1.0634980988593155</v>
      </c>
      <c r="Y361" s="11">
        <v>30</v>
      </c>
      <c r="Z361" s="11" t="s">
        <v>385</v>
      </c>
      <c r="AA361" s="11" t="s">
        <v>385</v>
      </c>
      <c r="AB361" s="11" t="s">
        <v>385</v>
      </c>
      <c r="AC361" s="11" t="s">
        <v>385</v>
      </c>
      <c r="AD361" s="11">
        <v>129</v>
      </c>
      <c r="AE361" s="11">
        <v>130</v>
      </c>
      <c r="AF361" s="4">
        <f t="shared" si="81"/>
        <v>1.0077519379844961</v>
      </c>
      <c r="AG361" s="11">
        <v>20</v>
      </c>
      <c r="AH361" s="5" t="s">
        <v>362</v>
      </c>
      <c r="AI361" s="5" t="s">
        <v>362</v>
      </c>
      <c r="AJ361" s="5" t="s">
        <v>362</v>
      </c>
      <c r="AK361" s="5" t="s">
        <v>362</v>
      </c>
      <c r="AL361" s="5" t="s">
        <v>362</v>
      </c>
      <c r="AM361" s="5" t="s">
        <v>362</v>
      </c>
      <c r="AN361" s="5" t="s">
        <v>362</v>
      </c>
      <c r="AO361" s="5" t="s">
        <v>362</v>
      </c>
      <c r="AP361" s="5" t="s">
        <v>362</v>
      </c>
      <c r="AQ361" s="5" t="s">
        <v>362</v>
      </c>
      <c r="AR361" s="5" t="s">
        <v>362</v>
      </c>
      <c r="AS361" s="5" t="s">
        <v>362</v>
      </c>
      <c r="AT361" s="44">
        <f t="shared" si="87"/>
        <v>0.99055460120261385</v>
      </c>
      <c r="AU361" s="45">
        <v>1750</v>
      </c>
      <c r="AV361" s="35">
        <f t="shared" si="88"/>
        <v>1431.8181818181818</v>
      </c>
      <c r="AW361" s="35">
        <f t="shared" si="82"/>
        <v>1418.3</v>
      </c>
      <c r="AX361" s="35">
        <f t="shared" si="83"/>
        <v>-13.518181818181802</v>
      </c>
      <c r="AY361" s="35">
        <v>124.1</v>
      </c>
      <c r="AZ361" s="35">
        <v>163.4</v>
      </c>
      <c r="BA361" s="35">
        <v>147</v>
      </c>
      <c r="BB361" s="35">
        <v>171.5</v>
      </c>
      <c r="BC361" s="35">
        <v>166</v>
      </c>
      <c r="BD361" s="35"/>
      <c r="BE361" s="35">
        <v>185.4</v>
      </c>
      <c r="BF361" s="35">
        <v>175.6</v>
      </c>
      <c r="BG361" s="35">
        <v>151.6</v>
      </c>
      <c r="BH361" s="35">
        <v>15.7</v>
      </c>
      <c r="BI361" s="35">
        <f t="shared" si="84"/>
        <v>118</v>
      </c>
      <c r="BJ361" s="35"/>
      <c r="BK361" s="35">
        <f t="shared" si="89"/>
        <v>118</v>
      </c>
      <c r="BL361" s="35">
        <v>0</v>
      </c>
      <c r="BM361" s="35">
        <f t="shared" si="85"/>
        <v>118</v>
      </c>
      <c r="BN361" s="35"/>
      <c r="BO361" s="35">
        <f t="shared" si="86"/>
        <v>118</v>
      </c>
      <c r="BP361" s="1"/>
      <c r="BQ361" s="79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1:83" s="2" customFormat="1" ht="17.149999999999999" customHeight="1">
      <c r="A362" s="14" t="s">
        <v>353</v>
      </c>
      <c r="B362" s="35">
        <v>625</v>
      </c>
      <c r="C362" s="35">
        <v>825.5</v>
      </c>
      <c r="D362" s="4">
        <f t="shared" si="77"/>
        <v>1.21208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930.4</v>
      </c>
      <c r="O362" s="35">
        <v>434.1</v>
      </c>
      <c r="P362" s="4">
        <f t="shared" si="78"/>
        <v>0.466573516766982</v>
      </c>
      <c r="Q362" s="11">
        <v>20</v>
      </c>
      <c r="R362" s="35">
        <v>105</v>
      </c>
      <c r="S362" s="35">
        <v>121</v>
      </c>
      <c r="T362" s="4">
        <f t="shared" si="79"/>
        <v>1.1523809523809523</v>
      </c>
      <c r="U362" s="11">
        <v>20</v>
      </c>
      <c r="V362" s="35">
        <v>1</v>
      </c>
      <c r="W362" s="35">
        <v>2.2999999999999998</v>
      </c>
      <c r="X362" s="4">
        <f t="shared" si="80"/>
        <v>1.3</v>
      </c>
      <c r="Y362" s="11">
        <v>30</v>
      </c>
      <c r="Z362" s="11" t="s">
        <v>385</v>
      </c>
      <c r="AA362" s="11" t="s">
        <v>385</v>
      </c>
      <c r="AB362" s="11" t="s">
        <v>385</v>
      </c>
      <c r="AC362" s="11" t="s">
        <v>385</v>
      </c>
      <c r="AD362" s="11">
        <v>236</v>
      </c>
      <c r="AE362" s="11">
        <v>262</v>
      </c>
      <c r="AF362" s="4">
        <f t="shared" si="81"/>
        <v>1.1101694915254237</v>
      </c>
      <c r="AG362" s="11">
        <v>20</v>
      </c>
      <c r="AH362" s="5" t="s">
        <v>362</v>
      </c>
      <c r="AI362" s="5" t="s">
        <v>362</v>
      </c>
      <c r="AJ362" s="5" t="s">
        <v>362</v>
      </c>
      <c r="AK362" s="5" t="s">
        <v>362</v>
      </c>
      <c r="AL362" s="5" t="s">
        <v>362</v>
      </c>
      <c r="AM362" s="5" t="s">
        <v>362</v>
      </c>
      <c r="AN362" s="5" t="s">
        <v>362</v>
      </c>
      <c r="AO362" s="5" t="s">
        <v>362</v>
      </c>
      <c r="AP362" s="5" t="s">
        <v>362</v>
      </c>
      <c r="AQ362" s="5" t="s">
        <v>362</v>
      </c>
      <c r="AR362" s="5" t="s">
        <v>362</v>
      </c>
      <c r="AS362" s="5" t="s">
        <v>362</v>
      </c>
      <c r="AT362" s="44">
        <f t="shared" si="87"/>
        <v>1.0570327921346716</v>
      </c>
      <c r="AU362" s="45">
        <v>2522</v>
      </c>
      <c r="AV362" s="35">
        <f t="shared" si="88"/>
        <v>2063.4545454545455</v>
      </c>
      <c r="AW362" s="35">
        <f t="shared" si="82"/>
        <v>2181.1</v>
      </c>
      <c r="AX362" s="35">
        <f t="shared" si="83"/>
        <v>117.64545454545441</v>
      </c>
      <c r="AY362" s="35">
        <v>206.4</v>
      </c>
      <c r="AZ362" s="35">
        <v>189</v>
      </c>
      <c r="BA362" s="35">
        <v>271.10000000000002</v>
      </c>
      <c r="BB362" s="35">
        <v>177.5</v>
      </c>
      <c r="BC362" s="35">
        <v>244.9</v>
      </c>
      <c r="BD362" s="35"/>
      <c r="BE362" s="35">
        <v>345.1</v>
      </c>
      <c r="BF362" s="35">
        <v>186.70000000000002</v>
      </c>
      <c r="BG362" s="35">
        <v>187.9</v>
      </c>
      <c r="BH362" s="35"/>
      <c r="BI362" s="35">
        <f t="shared" si="84"/>
        <v>372.5</v>
      </c>
      <c r="BJ362" s="35"/>
      <c r="BK362" s="35">
        <f t="shared" si="89"/>
        <v>372.5</v>
      </c>
      <c r="BL362" s="35">
        <v>0</v>
      </c>
      <c r="BM362" s="35">
        <f t="shared" si="85"/>
        <v>372.5</v>
      </c>
      <c r="BN362" s="35"/>
      <c r="BO362" s="35">
        <f t="shared" si="86"/>
        <v>372.5</v>
      </c>
      <c r="BP362" s="1"/>
      <c r="BQ362" s="79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1:83" s="2" customFormat="1" ht="17.149999999999999" customHeight="1">
      <c r="A363" s="14" t="s">
        <v>354</v>
      </c>
      <c r="B363" s="35">
        <v>9978</v>
      </c>
      <c r="C363" s="35">
        <v>4867.6000000000004</v>
      </c>
      <c r="D363" s="4">
        <f t="shared" si="77"/>
        <v>0.48783323311284832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386</v>
      </c>
      <c r="O363" s="35">
        <v>591.79999999999995</v>
      </c>
      <c r="P363" s="4">
        <f t="shared" si="78"/>
        <v>1.2333160621761659</v>
      </c>
      <c r="Q363" s="11">
        <v>20</v>
      </c>
      <c r="R363" s="35">
        <v>5</v>
      </c>
      <c r="S363" s="35">
        <v>11.3</v>
      </c>
      <c r="T363" s="4">
        <f>IF(U363=0,0,IF(R363=0,1,IF(S363&lt;0,0,IF(S363/R363&gt;1.2,IF((S363/R363-1.2)*0.1+1.2&gt;1.3,1.3,(S363/R363-1.2)*0.1+1.2),S363/R363))))</f>
        <v>1.3</v>
      </c>
      <c r="U363" s="11">
        <v>30</v>
      </c>
      <c r="V363" s="35">
        <v>5</v>
      </c>
      <c r="W363" s="35">
        <v>5.3</v>
      </c>
      <c r="X363" s="4">
        <f>IF(Y363=0,0,IF(V363=0,1,IF(W363&lt;0,0,IF(W363/V363&gt;1.2,IF((W363/V363-1.2)*0.1+1.2&gt;1.3,1.3,(W363/V363-1.2)*0.1+1.2),W363/V363))))</f>
        <v>1.06</v>
      </c>
      <c r="Y363" s="11">
        <v>20</v>
      </c>
      <c r="Z363" s="11" t="s">
        <v>385</v>
      </c>
      <c r="AA363" s="11" t="s">
        <v>385</v>
      </c>
      <c r="AB363" s="11" t="s">
        <v>385</v>
      </c>
      <c r="AC363" s="11" t="s">
        <v>385</v>
      </c>
      <c r="AD363" s="11">
        <v>51</v>
      </c>
      <c r="AE363" s="11">
        <v>52</v>
      </c>
      <c r="AF363" s="4">
        <f t="shared" si="81"/>
        <v>1.0196078431372548</v>
      </c>
      <c r="AG363" s="11">
        <v>20</v>
      </c>
      <c r="AH363" s="5" t="s">
        <v>362</v>
      </c>
      <c r="AI363" s="5" t="s">
        <v>362</v>
      </c>
      <c r="AJ363" s="5" t="s">
        <v>362</v>
      </c>
      <c r="AK363" s="5" t="s">
        <v>362</v>
      </c>
      <c r="AL363" s="5" t="s">
        <v>362</v>
      </c>
      <c r="AM363" s="5" t="s">
        <v>362</v>
      </c>
      <c r="AN363" s="5" t="s">
        <v>362</v>
      </c>
      <c r="AO363" s="5" t="s">
        <v>362</v>
      </c>
      <c r="AP363" s="5" t="s">
        <v>362</v>
      </c>
      <c r="AQ363" s="5" t="s">
        <v>362</v>
      </c>
      <c r="AR363" s="5" t="s">
        <v>362</v>
      </c>
      <c r="AS363" s="5" t="s">
        <v>362</v>
      </c>
      <c r="AT363" s="44">
        <f t="shared" si="87"/>
        <v>1.1013681043739689</v>
      </c>
      <c r="AU363" s="45">
        <v>1041</v>
      </c>
      <c r="AV363" s="35">
        <f t="shared" si="88"/>
        <v>851.72727272727275</v>
      </c>
      <c r="AW363" s="35">
        <f t="shared" si="82"/>
        <v>938.1</v>
      </c>
      <c r="AX363" s="35">
        <f t="shared" si="83"/>
        <v>86.372727272727275</v>
      </c>
      <c r="AY363" s="35">
        <v>89.5</v>
      </c>
      <c r="AZ363" s="35">
        <v>96</v>
      </c>
      <c r="BA363" s="35">
        <v>102.6</v>
      </c>
      <c r="BB363" s="35">
        <v>98.2</v>
      </c>
      <c r="BC363" s="35">
        <v>94.5</v>
      </c>
      <c r="BD363" s="35"/>
      <c r="BE363" s="35">
        <v>168.6</v>
      </c>
      <c r="BF363" s="35">
        <v>94.8</v>
      </c>
      <c r="BG363" s="35">
        <v>90.6</v>
      </c>
      <c r="BH363" s="35"/>
      <c r="BI363" s="35">
        <f t="shared" si="84"/>
        <v>103.3</v>
      </c>
      <c r="BJ363" s="35"/>
      <c r="BK363" s="35">
        <f t="shared" si="89"/>
        <v>103.3</v>
      </c>
      <c r="BL363" s="35">
        <v>0</v>
      </c>
      <c r="BM363" s="35">
        <f t="shared" si="85"/>
        <v>103.3</v>
      </c>
      <c r="BN363" s="35"/>
      <c r="BO363" s="35">
        <f t="shared" si="86"/>
        <v>103.3</v>
      </c>
      <c r="BP363" s="1"/>
      <c r="BQ363" s="79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  <row r="364" spans="1:83" s="2" customFormat="1" ht="17.149999999999999" customHeight="1">
      <c r="A364" s="14" t="s">
        <v>355</v>
      </c>
      <c r="B364" s="35">
        <v>0</v>
      </c>
      <c r="C364" s="35">
        <v>0</v>
      </c>
      <c r="D364" s="4">
        <f t="shared" si="77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406.8</v>
      </c>
      <c r="O364" s="35">
        <v>249</v>
      </c>
      <c r="P364" s="4">
        <f t="shared" si="78"/>
        <v>0.61209439528023601</v>
      </c>
      <c r="Q364" s="11">
        <v>20</v>
      </c>
      <c r="R364" s="35">
        <v>0</v>
      </c>
      <c r="S364" s="35">
        <v>3</v>
      </c>
      <c r="T364" s="4">
        <f t="shared" si="79"/>
        <v>1</v>
      </c>
      <c r="U364" s="11">
        <v>25</v>
      </c>
      <c r="V364" s="35">
        <v>3</v>
      </c>
      <c r="W364" s="35">
        <v>3.7</v>
      </c>
      <c r="X364" s="4">
        <f t="shared" si="80"/>
        <v>1.2033333333333334</v>
      </c>
      <c r="Y364" s="11">
        <v>25</v>
      </c>
      <c r="Z364" s="11" t="s">
        <v>385</v>
      </c>
      <c r="AA364" s="11" t="s">
        <v>385</v>
      </c>
      <c r="AB364" s="11" t="s">
        <v>385</v>
      </c>
      <c r="AC364" s="11" t="s">
        <v>385</v>
      </c>
      <c r="AD364" s="11">
        <v>75</v>
      </c>
      <c r="AE364" s="11">
        <v>74</v>
      </c>
      <c r="AF364" s="4">
        <f t="shared" si="81"/>
        <v>0.98666666666666669</v>
      </c>
      <c r="AG364" s="11">
        <v>20</v>
      </c>
      <c r="AH364" s="5" t="s">
        <v>362</v>
      </c>
      <c r="AI364" s="5" t="s">
        <v>362</v>
      </c>
      <c r="AJ364" s="5" t="s">
        <v>362</v>
      </c>
      <c r="AK364" s="5" t="s">
        <v>362</v>
      </c>
      <c r="AL364" s="5" t="s">
        <v>362</v>
      </c>
      <c r="AM364" s="5" t="s">
        <v>362</v>
      </c>
      <c r="AN364" s="5" t="s">
        <v>362</v>
      </c>
      <c r="AO364" s="5" t="s">
        <v>362</v>
      </c>
      <c r="AP364" s="5" t="s">
        <v>362</v>
      </c>
      <c r="AQ364" s="5" t="s">
        <v>362</v>
      </c>
      <c r="AR364" s="5" t="s">
        <v>362</v>
      </c>
      <c r="AS364" s="5" t="s">
        <v>362</v>
      </c>
      <c r="AT364" s="44">
        <f t="shared" si="87"/>
        <v>0.96731727302523762</v>
      </c>
      <c r="AU364" s="45">
        <v>1264</v>
      </c>
      <c r="AV364" s="35">
        <f t="shared" si="88"/>
        <v>1034.1818181818182</v>
      </c>
      <c r="AW364" s="35">
        <f t="shared" si="82"/>
        <v>1000.4</v>
      </c>
      <c r="AX364" s="35">
        <f t="shared" si="83"/>
        <v>-33.781818181818267</v>
      </c>
      <c r="AY364" s="35">
        <v>107.2</v>
      </c>
      <c r="AZ364" s="35">
        <v>124</v>
      </c>
      <c r="BA364" s="35">
        <v>0</v>
      </c>
      <c r="BB364" s="35">
        <v>65.3</v>
      </c>
      <c r="BC364" s="35">
        <v>76.399999999999991</v>
      </c>
      <c r="BD364" s="35"/>
      <c r="BE364" s="35">
        <v>86.3</v>
      </c>
      <c r="BF364" s="35">
        <v>100.60000000000001</v>
      </c>
      <c r="BG364" s="35">
        <v>95.4</v>
      </c>
      <c r="BH364" s="35">
        <v>112.5</v>
      </c>
      <c r="BI364" s="35">
        <f t="shared" si="84"/>
        <v>232.7</v>
      </c>
      <c r="BJ364" s="35"/>
      <c r="BK364" s="35">
        <f t="shared" si="89"/>
        <v>232.7</v>
      </c>
      <c r="BL364" s="35">
        <v>0</v>
      </c>
      <c r="BM364" s="35">
        <f t="shared" si="85"/>
        <v>232.7</v>
      </c>
      <c r="BN364" s="35"/>
      <c r="BO364" s="35">
        <f t="shared" si="86"/>
        <v>232.7</v>
      </c>
      <c r="BP364" s="1"/>
      <c r="BQ364" s="79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</row>
    <row r="365" spans="1:83" s="2" customFormat="1" ht="17.149999999999999" customHeight="1">
      <c r="A365" s="14" t="s">
        <v>356</v>
      </c>
      <c r="B365" s="35">
        <v>0</v>
      </c>
      <c r="C365" s="35">
        <v>0</v>
      </c>
      <c r="D365" s="4">
        <f t="shared" si="77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470.5</v>
      </c>
      <c r="O365" s="35">
        <v>260.89999999999998</v>
      </c>
      <c r="P365" s="4">
        <f t="shared" si="78"/>
        <v>0.55451647183846964</v>
      </c>
      <c r="Q365" s="11">
        <v>20</v>
      </c>
      <c r="R365" s="35">
        <v>0</v>
      </c>
      <c r="S365" s="35">
        <v>0</v>
      </c>
      <c r="T365" s="4">
        <f t="shared" si="79"/>
        <v>1</v>
      </c>
      <c r="U365" s="11">
        <v>20</v>
      </c>
      <c r="V365" s="35">
        <v>6</v>
      </c>
      <c r="W365" s="35">
        <v>31.9</v>
      </c>
      <c r="X365" s="4">
        <f t="shared" si="80"/>
        <v>1.3</v>
      </c>
      <c r="Y365" s="11">
        <v>30</v>
      </c>
      <c r="Z365" s="11" t="s">
        <v>385</v>
      </c>
      <c r="AA365" s="11" t="s">
        <v>385</v>
      </c>
      <c r="AB365" s="11" t="s">
        <v>385</v>
      </c>
      <c r="AC365" s="11" t="s">
        <v>385</v>
      </c>
      <c r="AD365" s="11">
        <v>74</v>
      </c>
      <c r="AE365" s="11">
        <v>74</v>
      </c>
      <c r="AF365" s="4">
        <f t="shared" si="81"/>
        <v>1</v>
      </c>
      <c r="AG365" s="11">
        <v>20</v>
      </c>
      <c r="AH365" s="5" t="s">
        <v>362</v>
      </c>
      <c r="AI365" s="5" t="s">
        <v>362</v>
      </c>
      <c r="AJ365" s="5" t="s">
        <v>362</v>
      </c>
      <c r="AK365" s="5" t="s">
        <v>362</v>
      </c>
      <c r="AL365" s="5" t="s">
        <v>362</v>
      </c>
      <c r="AM365" s="5" t="s">
        <v>362</v>
      </c>
      <c r="AN365" s="5" t="s">
        <v>362</v>
      </c>
      <c r="AO365" s="5" t="s">
        <v>362</v>
      </c>
      <c r="AP365" s="5" t="s">
        <v>362</v>
      </c>
      <c r="AQ365" s="5" t="s">
        <v>362</v>
      </c>
      <c r="AR365" s="5" t="s">
        <v>362</v>
      </c>
      <c r="AS365" s="5" t="s">
        <v>362</v>
      </c>
      <c r="AT365" s="44">
        <f t="shared" si="87"/>
        <v>1.0010036604085488</v>
      </c>
      <c r="AU365" s="45">
        <v>1901</v>
      </c>
      <c r="AV365" s="35">
        <f t="shared" si="88"/>
        <v>1555.3636363636363</v>
      </c>
      <c r="AW365" s="35">
        <f t="shared" si="82"/>
        <v>1556.9</v>
      </c>
      <c r="AX365" s="35">
        <f t="shared" si="83"/>
        <v>1.5363636363638307</v>
      </c>
      <c r="AY365" s="35">
        <v>187.6</v>
      </c>
      <c r="AZ365" s="35">
        <v>171.8</v>
      </c>
      <c r="BA365" s="35">
        <v>151.9</v>
      </c>
      <c r="BB365" s="35">
        <v>93.899999999999977</v>
      </c>
      <c r="BC365" s="35">
        <v>57.799999999999983</v>
      </c>
      <c r="BD365" s="35"/>
      <c r="BE365" s="35">
        <v>63.1</v>
      </c>
      <c r="BF365" s="35">
        <v>188.10000000000002</v>
      </c>
      <c r="BG365" s="35">
        <v>170.7</v>
      </c>
      <c r="BH365" s="35">
        <v>347.1</v>
      </c>
      <c r="BI365" s="35">
        <f t="shared" si="84"/>
        <v>124.9</v>
      </c>
      <c r="BJ365" s="35"/>
      <c r="BK365" s="35">
        <f t="shared" si="89"/>
        <v>124.9</v>
      </c>
      <c r="BL365" s="35">
        <v>0</v>
      </c>
      <c r="BM365" s="35">
        <f t="shared" si="85"/>
        <v>124.9</v>
      </c>
      <c r="BN365" s="35"/>
      <c r="BO365" s="35">
        <f t="shared" si="86"/>
        <v>124.9</v>
      </c>
      <c r="BP365" s="1"/>
      <c r="BQ365" s="79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</row>
    <row r="366" spans="1:83" s="2" customFormat="1" ht="17.149999999999999" customHeight="1">
      <c r="A366" s="14" t="s">
        <v>357</v>
      </c>
      <c r="B366" s="35">
        <v>0</v>
      </c>
      <c r="C366" s="35">
        <v>0</v>
      </c>
      <c r="D366" s="4">
        <f t="shared" si="77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474.4</v>
      </c>
      <c r="O366" s="35">
        <v>240.6</v>
      </c>
      <c r="P366" s="4">
        <f t="shared" si="78"/>
        <v>0.50716694772344018</v>
      </c>
      <c r="Q366" s="11">
        <v>20</v>
      </c>
      <c r="R366" s="35">
        <v>78</v>
      </c>
      <c r="S366" s="35">
        <v>90.4</v>
      </c>
      <c r="T366" s="4">
        <f t="shared" si="79"/>
        <v>1.1589743589743591</v>
      </c>
      <c r="U366" s="11">
        <v>20</v>
      </c>
      <c r="V366" s="35">
        <v>5</v>
      </c>
      <c r="W366" s="35">
        <v>6.6</v>
      </c>
      <c r="X366" s="4">
        <f t="shared" si="80"/>
        <v>1.212</v>
      </c>
      <c r="Y366" s="11">
        <v>30</v>
      </c>
      <c r="Z366" s="11" t="s">
        <v>385</v>
      </c>
      <c r="AA366" s="11" t="s">
        <v>385</v>
      </c>
      <c r="AB366" s="11" t="s">
        <v>385</v>
      </c>
      <c r="AC366" s="11" t="s">
        <v>385</v>
      </c>
      <c r="AD366" s="11">
        <v>288</v>
      </c>
      <c r="AE366" s="11">
        <v>290</v>
      </c>
      <c r="AF366" s="4">
        <f t="shared" si="81"/>
        <v>1.0069444444444444</v>
      </c>
      <c r="AG366" s="11">
        <v>20</v>
      </c>
      <c r="AH366" s="5" t="s">
        <v>362</v>
      </c>
      <c r="AI366" s="5" t="s">
        <v>362</v>
      </c>
      <c r="AJ366" s="5" t="s">
        <v>362</v>
      </c>
      <c r="AK366" s="5" t="s">
        <v>362</v>
      </c>
      <c r="AL366" s="5" t="s">
        <v>362</v>
      </c>
      <c r="AM366" s="5" t="s">
        <v>362</v>
      </c>
      <c r="AN366" s="5" t="s">
        <v>362</v>
      </c>
      <c r="AO366" s="5" t="s">
        <v>362</v>
      </c>
      <c r="AP366" s="5" t="s">
        <v>362</v>
      </c>
      <c r="AQ366" s="5" t="s">
        <v>362</v>
      </c>
      <c r="AR366" s="5" t="s">
        <v>362</v>
      </c>
      <c r="AS366" s="5" t="s">
        <v>362</v>
      </c>
      <c r="AT366" s="44">
        <f t="shared" si="87"/>
        <v>0.99801905580938743</v>
      </c>
      <c r="AU366" s="45">
        <v>1628</v>
      </c>
      <c r="AV366" s="35">
        <f t="shared" si="88"/>
        <v>1332</v>
      </c>
      <c r="AW366" s="35">
        <f t="shared" si="82"/>
        <v>1329.4</v>
      </c>
      <c r="AX366" s="35">
        <f t="shared" si="83"/>
        <v>-2.5999999999999091</v>
      </c>
      <c r="AY366" s="35">
        <v>141.19999999999999</v>
      </c>
      <c r="AZ366" s="35">
        <v>166.5</v>
      </c>
      <c r="BA366" s="35">
        <v>182.6</v>
      </c>
      <c r="BB366" s="35">
        <v>152.6</v>
      </c>
      <c r="BC366" s="35">
        <v>156.5</v>
      </c>
      <c r="BD366" s="35"/>
      <c r="BE366" s="35">
        <v>218.8</v>
      </c>
      <c r="BF366" s="35">
        <v>54.5</v>
      </c>
      <c r="BG366" s="35">
        <v>133.30000000000001</v>
      </c>
      <c r="BH366" s="35"/>
      <c r="BI366" s="35">
        <f t="shared" si="84"/>
        <v>123.4</v>
      </c>
      <c r="BJ366" s="35"/>
      <c r="BK366" s="35">
        <f t="shared" si="89"/>
        <v>123.4</v>
      </c>
      <c r="BL366" s="35">
        <v>0</v>
      </c>
      <c r="BM366" s="35">
        <f t="shared" si="85"/>
        <v>123.4</v>
      </c>
      <c r="BN366" s="35"/>
      <c r="BO366" s="35">
        <f t="shared" si="86"/>
        <v>123.4</v>
      </c>
      <c r="BP366" s="1"/>
      <c r="BQ366" s="79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</row>
    <row r="367" spans="1:83" s="2" customFormat="1" ht="17.149999999999999" customHeight="1">
      <c r="A367" s="14" t="s">
        <v>358</v>
      </c>
      <c r="B367" s="35">
        <v>9500</v>
      </c>
      <c r="C367" s="35">
        <v>10562</v>
      </c>
      <c r="D367" s="4">
        <f t="shared" ref="D367:D368" si="90">IF(E367=0,0,IF(B367=0,1,IF(C367&lt;0,0,IF(C367/B367&gt;1.2,IF((C367/B367-1.2)*0.1+1.2&gt;1.3,1.3,(C367/B367-1.2)*0.1+1.2),C367/B367))))</f>
        <v>1.1117894736842104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1077.3</v>
      </c>
      <c r="O367" s="35">
        <v>817.8</v>
      </c>
      <c r="P367" s="4">
        <f t="shared" ref="P367:P368" si="91">IF(Q367=0,0,IF(N367=0,1,IF(O367&lt;0,0,IF(O367/N367&gt;1.2,IF((O367/N367-1.2)*0.1+1.2&gt;1.3,1.3,(O367/N367-1.2)*0.1+1.2),O367/N367))))</f>
        <v>0.75912002227791697</v>
      </c>
      <c r="Q367" s="11">
        <v>20</v>
      </c>
      <c r="R367" s="35">
        <v>8</v>
      </c>
      <c r="S367" s="35">
        <v>11</v>
      </c>
      <c r="T367" s="4">
        <f t="shared" ref="T367:T368" si="92">IF(U367=0,0,IF(R367=0,1,IF(S367&lt;0,0,IF(S367/R367&gt;1.2,IF((S367/R367-1.2)*0.1+1.2&gt;1.3,1.3,(S367/R367-1.2)*0.1+1.2),S367/R367))))</f>
        <v>1.2175</v>
      </c>
      <c r="U367" s="11">
        <v>20</v>
      </c>
      <c r="V367" s="35">
        <v>3</v>
      </c>
      <c r="W367" s="35">
        <v>1.9</v>
      </c>
      <c r="X367" s="4">
        <f t="shared" ref="X367:X368" si="93">IF(Y367=0,0,IF(V367=0,1,IF(W367&lt;0,0,IF(W367/V367&gt;1.2,IF((W367/V367-1.2)*0.1+1.2&gt;1.3,1.3,(W367/V367-1.2)*0.1+1.2),W367/V367))))</f>
        <v>0.6333333333333333</v>
      </c>
      <c r="Y367" s="11">
        <v>30</v>
      </c>
      <c r="Z367" s="11" t="s">
        <v>385</v>
      </c>
      <c r="AA367" s="11" t="s">
        <v>385</v>
      </c>
      <c r="AB367" s="11" t="s">
        <v>385</v>
      </c>
      <c r="AC367" s="11" t="s">
        <v>385</v>
      </c>
      <c r="AD367" s="11">
        <v>70</v>
      </c>
      <c r="AE367" s="11">
        <v>69</v>
      </c>
      <c r="AF367" s="4">
        <f t="shared" ref="AF367:AF368" si="94">IF(AG367=0,0,IF(AD367=0,1,IF(AE367&lt;0,0,IF(AE367/AD367&gt;1.2,IF((AE367/AD367-1.2)*0.1+1.2&gt;1.3,1.3,(AE367/AD367-1.2)*0.1+1.2),AE367/AD367))))</f>
        <v>0.98571428571428577</v>
      </c>
      <c r="AG367" s="11">
        <v>20</v>
      </c>
      <c r="AH367" s="5" t="s">
        <v>362</v>
      </c>
      <c r="AI367" s="5" t="s">
        <v>362</v>
      </c>
      <c r="AJ367" s="5" t="s">
        <v>362</v>
      </c>
      <c r="AK367" s="5" t="s">
        <v>362</v>
      </c>
      <c r="AL367" s="5" t="s">
        <v>362</v>
      </c>
      <c r="AM367" s="5" t="s">
        <v>362</v>
      </c>
      <c r="AN367" s="5" t="s">
        <v>362</v>
      </c>
      <c r="AO367" s="5" t="s">
        <v>362</v>
      </c>
      <c r="AP367" s="5" t="s">
        <v>362</v>
      </c>
      <c r="AQ367" s="5" t="s">
        <v>362</v>
      </c>
      <c r="AR367" s="5" t="s">
        <v>362</v>
      </c>
      <c r="AS367" s="5" t="s">
        <v>362</v>
      </c>
      <c r="AT367" s="44">
        <f t="shared" si="87"/>
        <v>0.89364580896686163</v>
      </c>
      <c r="AU367" s="45">
        <v>1248</v>
      </c>
      <c r="AV367" s="35">
        <f t="shared" si="88"/>
        <v>1021.0909090909091</v>
      </c>
      <c r="AW367" s="35">
        <f t="shared" ref="AW367:AW368" si="95">ROUND(AT367*AV367,1)</f>
        <v>912.5</v>
      </c>
      <c r="AX367" s="35">
        <f t="shared" ref="AX367:AX368" si="96">AW367-AV367</f>
        <v>-108.59090909090912</v>
      </c>
      <c r="AY367" s="35">
        <v>117</v>
      </c>
      <c r="AZ367" s="35">
        <v>128.19999999999999</v>
      </c>
      <c r="BA367" s="35">
        <v>71.8</v>
      </c>
      <c r="BB367" s="35">
        <v>86.5</v>
      </c>
      <c r="BC367" s="35">
        <v>125.8</v>
      </c>
      <c r="BD367" s="35"/>
      <c r="BE367" s="35">
        <v>0</v>
      </c>
      <c r="BF367" s="35">
        <v>107.1</v>
      </c>
      <c r="BG367" s="35">
        <v>119.6</v>
      </c>
      <c r="BH367" s="35">
        <v>77.300000000000011</v>
      </c>
      <c r="BI367" s="35">
        <f t="shared" ref="BI367:BI368" si="97">ROUND(AW367-SUM(AY367:BH367),1)</f>
        <v>79.2</v>
      </c>
      <c r="BJ367" s="35"/>
      <c r="BK367" s="35">
        <f t="shared" si="89"/>
        <v>79.2</v>
      </c>
      <c r="BL367" s="35">
        <v>0</v>
      </c>
      <c r="BM367" s="35">
        <f t="shared" ref="BM367:BM368" si="98">BK367+BL367</f>
        <v>79.2</v>
      </c>
      <c r="BN367" s="35"/>
      <c r="BO367" s="35">
        <f t="shared" ref="BO367:BO368" si="99">IF((BM367-BN367)&gt;0,ROUND(BM367-BN367,1),0)</f>
        <v>79.2</v>
      </c>
      <c r="BP367" s="1"/>
      <c r="BQ367" s="79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</row>
    <row r="368" spans="1:83" s="2" customFormat="1" ht="17.149999999999999" customHeight="1">
      <c r="A368" s="14" t="s">
        <v>359</v>
      </c>
      <c r="B368" s="35">
        <v>78330</v>
      </c>
      <c r="C368" s="35">
        <v>75197.2</v>
      </c>
      <c r="D368" s="4">
        <f t="shared" si="90"/>
        <v>0.96000510660028082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7511.8</v>
      </c>
      <c r="O368" s="35">
        <v>5748.6</v>
      </c>
      <c r="P368" s="4">
        <f t="shared" si="91"/>
        <v>0.76527596581378632</v>
      </c>
      <c r="Q368" s="11">
        <v>20</v>
      </c>
      <c r="R368" s="35">
        <v>3</v>
      </c>
      <c r="S368" s="35">
        <v>0</v>
      </c>
      <c r="T368" s="4">
        <f t="shared" si="92"/>
        <v>0</v>
      </c>
      <c r="U368" s="11">
        <v>20</v>
      </c>
      <c r="V368" s="35">
        <v>7</v>
      </c>
      <c r="W368" s="35">
        <v>2</v>
      </c>
      <c r="X368" s="4">
        <f t="shared" si="93"/>
        <v>0.2857142857142857</v>
      </c>
      <c r="Y368" s="11">
        <v>30</v>
      </c>
      <c r="Z368" s="11" t="s">
        <v>385</v>
      </c>
      <c r="AA368" s="11" t="s">
        <v>385</v>
      </c>
      <c r="AB368" s="11" t="s">
        <v>385</v>
      </c>
      <c r="AC368" s="11" t="s">
        <v>385</v>
      </c>
      <c r="AD368" s="11">
        <v>56</v>
      </c>
      <c r="AE368" s="11">
        <v>51</v>
      </c>
      <c r="AF368" s="4">
        <f t="shared" si="94"/>
        <v>0.9107142857142857</v>
      </c>
      <c r="AG368" s="11">
        <v>20</v>
      </c>
      <c r="AH368" s="5" t="s">
        <v>362</v>
      </c>
      <c r="AI368" s="5" t="s">
        <v>362</v>
      </c>
      <c r="AJ368" s="5" t="s">
        <v>362</v>
      </c>
      <c r="AK368" s="5" t="s">
        <v>362</v>
      </c>
      <c r="AL368" s="5" t="s">
        <v>362</v>
      </c>
      <c r="AM368" s="5" t="s">
        <v>362</v>
      </c>
      <c r="AN368" s="5" t="s">
        <v>362</v>
      </c>
      <c r="AO368" s="5" t="s">
        <v>362</v>
      </c>
      <c r="AP368" s="5" t="s">
        <v>362</v>
      </c>
      <c r="AQ368" s="5" t="s">
        <v>362</v>
      </c>
      <c r="AR368" s="5" t="s">
        <v>362</v>
      </c>
      <c r="AS368" s="5" t="s">
        <v>362</v>
      </c>
      <c r="AT368" s="44">
        <f t="shared" ref="AT368" si="100">(D368*E368+P368*Q368+T368*U368+X368*Y368+AF368*AG368)/(E368+Q368+U368+Y368+AG368)</f>
        <v>0.51691284667992821</v>
      </c>
      <c r="AU368" s="45">
        <v>1295</v>
      </c>
      <c r="AV368" s="35">
        <f t="shared" ref="AV368" si="101">AU368/11*9</f>
        <v>1059.5454545454545</v>
      </c>
      <c r="AW368" s="35">
        <f t="shared" si="95"/>
        <v>547.70000000000005</v>
      </c>
      <c r="AX368" s="35">
        <f t="shared" si="96"/>
        <v>-511.84545454545446</v>
      </c>
      <c r="AY368" s="35">
        <v>105.9</v>
      </c>
      <c r="AZ368" s="35">
        <v>119.6</v>
      </c>
      <c r="BA368" s="35">
        <v>0</v>
      </c>
      <c r="BB368" s="35">
        <v>52.000000000000007</v>
      </c>
      <c r="BC368" s="35">
        <v>49.800000000000004</v>
      </c>
      <c r="BD368" s="35"/>
      <c r="BE368" s="35">
        <v>0</v>
      </c>
      <c r="BF368" s="35">
        <v>6.6000000000000014</v>
      </c>
      <c r="BG368" s="35">
        <v>46.1</v>
      </c>
      <c r="BH368" s="35">
        <v>242</v>
      </c>
      <c r="BI368" s="35">
        <f t="shared" si="97"/>
        <v>-74.3</v>
      </c>
      <c r="BJ368" s="35"/>
      <c r="BK368" s="35">
        <f t="shared" ref="BK368" si="102">IF(OR(BI368&lt;0,BJ368="+"),0,BI368)</f>
        <v>0</v>
      </c>
      <c r="BL368" s="35">
        <v>0</v>
      </c>
      <c r="BM368" s="35">
        <f t="shared" si="98"/>
        <v>0</v>
      </c>
      <c r="BN368" s="35"/>
      <c r="BO368" s="35">
        <f t="shared" si="99"/>
        <v>0</v>
      </c>
      <c r="BP368" s="1"/>
      <c r="BQ368" s="79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</row>
    <row r="369" spans="1:83" s="41" customFormat="1" ht="17.149999999999999" customHeight="1">
      <c r="A369" s="40" t="s">
        <v>369</v>
      </c>
      <c r="B369" s="42">
        <f>B6+B17</f>
        <v>702975357</v>
      </c>
      <c r="C369" s="42">
        <f>C6+C17</f>
        <v>684128005.0999999</v>
      </c>
      <c r="D369" s="43">
        <f>IF(C369/B369&gt;1.2,IF((C369/B369-1.2)*0.1+1.2&gt;1.3,1.3,(C369/B369-1.2)*0.1+1.2),C369/B369)</f>
        <v>0.97318917126706606</v>
      </c>
      <c r="E369" s="40"/>
      <c r="F369" s="40"/>
      <c r="G369" s="40"/>
      <c r="H369" s="40"/>
      <c r="I369" s="40"/>
      <c r="J369" s="42">
        <f>J6+J17</f>
        <v>23485</v>
      </c>
      <c r="K369" s="42">
        <f>K6+K17</f>
        <v>21651</v>
      </c>
      <c r="L369" s="43">
        <f>IF(J369/K369&gt;1.2,IF((J369/K369-1.2)*0.1+1.2&gt;1.3,1.3,(J369/K369-1.2)*0.1+1.2),J369/K369)</f>
        <v>1.0847074038150664</v>
      </c>
      <c r="M369" s="40"/>
      <c r="N369" s="42">
        <f>N6+N17</f>
        <v>20971153</v>
      </c>
      <c r="O369" s="42">
        <f>O6+O17</f>
        <v>19123170.800000004</v>
      </c>
      <c r="P369" s="43">
        <f>IF(O369/N369&gt;1.2,IF((O369/N369-1.2)*0.1+1.2&gt;1.3,1.3,(O369/N369-1.2)*0.1+1.2),O369/N369)</f>
        <v>0.91187979983742451</v>
      </c>
      <c r="Q369" s="40"/>
      <c r="R369" s="42">
        <f>R17</f>
        <v>125463</v>
      </c>
      <c r="S369" s="42">
        <f>S17</f>
        <v>134176.60000000003</v>
      </c>
      <c r="T369" s="43">
        <f>IF(S369/R369&gt;1.2,IF((S369/R369-1.2)*0.1+1.2&gt;1.3,1.3,(S369/R369-1.2)*0.1+1.2),S369/R369)</f>
        <v>1.0694515514534169</v>
      </c>
      <c r="U369" s="40"/>
      <c r="V369" s="42">
        <f t="shared" ref="V369:W369" si="103">V17</f>
        <v>49267.500000000007</v>
      </c>
      <c r="W369" s="42">
        <f t="shared" si="103"/>
        <v>56738.30000000001</v>
      </c>
      <c r="X369" s="43">
        <f>IF(W369/V369&gt;1.2,IF((W369/V369-1.2)*0.1+1.2&gt;1.3,1.3,(W369/V369-1.2)*0.1+1.2),W369/V369)</f>
        <v>1.1516374892170296</v>
      </c>
      <c r="Y369" s="40"/>
      <c r="Z369" s="40"/>
      <c r="AA369" s="40"/>
      <c r="AB369" s="40"/>
      <c r="AC369" s="40"/>
      <c r="AD369" s="63">
        <f>AD17</f>
        <v>106995</v>
      </c>
      <c r="AE369" s="63">
        <f>AE17</f>
        <v>108052</v>
      </c>
      <c r="AF369" s="43">
        <f>IF(AE369/AD369&gt;1.2,IF((AE369/AD369-1.2)*0.1+1.2&gt;1.3,1.3,(AE369/AD369-1.2)*0.1+1.2),AE369/AD369)</f>
        <v>1.0098789663068368</v>
      </c>
      <c r="AG369" s="40"/>
      <c r="AH369" s="42">
        <f>AH17</f>
        <v>333332.40000000002</v>
      </c>
      <c r="AI369" s="42">
        <f>AI17</f>
        <v>342297.39999999991</v>
      </c>
      <c r="AJ369" s="43">
        <f>IF(AI369/AH369&gt;1.2,IF((AI369/AH369-1.2)*0.1+1.2&gt;1.3,1.3,(AI369/AH369-1.2)*0.1+1.2),AI369/AH369)</f>
        <v>1.0268950753062105</v>
      </c>
      <c r="AK369" s="40"/>
      <c r="AL369" s="42">
        <f>AL17</f>
        <v>111622.40000000001</v>
      </c>
      <c r="AM369" s="42">
        <f>AM17</f>
        <v>106095.7</v>
      </c>
      <c r="AN369" s="43">
        <f>IF(AM369/AL369&gt;1.2,IF((AM369/AL369-1.2)*0.1+1.2&gt;1.3,1.3,(AM369/AL369-1.2)*0.1+1.2),AM369/AL369)</f>
        <v>0.95048753655180307</v>
      </c>
      <c r="AO369" s="40"/>
      <c r="AP369" s="40"/>
      <c r="AQ369" s="40"/>
      <c r="AR369" s="40"/>
      <c r="AS369" s="40"/>
      <c r="AT369" s="40"/>
      <c r="AU369" s="63">
        <f>SUM(AU7:AU368)-AU17-AU45</f>
        <v>3642999</v>
      </c>
      <c r="AV369" s="42">
        <f>SUM(AV7:AV368)-AV17-AV45</f>
        <v>2980635.5454545449</v>
      </c>
      <c r="AW369" s="42">
        <f>SUM(AW7:AW368)-AW17-AW45</f>
        <v>2692979.0999999987</v>
      </c>
      <c r="AX369" s="42">
        <f>SUM(AX7:AX368)-AX17-AX45</f>
        <v>-287656.44545454509</v>
      </c>
      <c r="AY369" s="42">
        <f t="shared" ref="AY369:BI369" si="104">SUM(AY7:AY368)-AY17-AY45</f>
        <v>319467.5</v>
      </c>
      <c r="AZ369" s="42">
        <f t="shared" si="104"/>
        <v>313621.59999999992</v>
      </c>
      <c r="BA369" s="42">
        <f t="shared" si="104"/>
        <v>266115.5</v>
      </c>
      <c r="BB369" s="42">
        <f t="shared" si="104"/>
        <v>303153.0999999998</v>
      </c>
      <c r="BC369" s="42">
        <f t="shared" si="104"/>
        <v>327726.50000000041</v>
      </c>
      <c r="BD369" s="42">
        <f t="shared" si="104"/>
        <v>36588</v>
      </c>
      <c r="BE369" s="42">
        <f t="shared" si="104"/>
        <v>301126.1999999999</v>
      </c>
      <c r="BF369" s="42">
        <f t="shared" si="104"/>
        <v>114897.09999999999</v>
      </c>
      <c r="BG369" s="42">
        <f t="shared" si="104"/>
        <v>313462.49999999959</v>
      </c>
      <c r="BH369" s="42">
        <f t="shared" si="104"/>
        <v>62139.300000000076</v>
      </c>
      <c r="BI369" s="42">
        <f t="shared" si="104"/>
        <v>334681.80000000045</v>
      </c>
      <c r="BJ369" s="68">
        <f>COUNTIF(BJ6:BJ368,"+")</f>
        <v>1</v>
      </c>
      <c r="BK369" s="42">
        <f>SUM(BK7:BK368)-BK17-BK45</f>
        <v>339646.3000000004</v>
      </c>
      <c r="BL369" s="42">
        <f>SUM(BL7:BL368)-BL17-BL45</f>
        <v>4577</v>
      </c>
      <c r="BM369" s="42">
        <f>SUM(BM7:BM368)-BM17-BM45</f>
        <v>344223.3000000004</v>
      </c>
      <c r="BN369" s="42">
        <f>SUM(BN7:BN368)-BN17-BN45</f>
        <v>85.699999999999974</v>
      </c>
      <c r="BO369" s="42">
        <f t="shared" ref="BO369" si="105">SUM(BO7:BO368)-BO17-BO45</f>
        <v>344137.60000000044</v>
      </c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</row>
  </sheetData>
  <mergeCells count="27">
    <mergeCell ref="AY3:BG3"/>
    <mergeCell ref="A1:AK1"/>
    <mergeCell ref="A3:A4"/>
    <mergeCell ref="N3:Q3"/>
    <mergeCell ref="R3:U3"/>
    <mergeCell ref="V3:Y3"/>
    <mergeCell ref="AD3:AG3"/>
    <mergeCell ref="AH3:AK3"/>
    <mergeCell ref="F3:I3"/>
    <mergeCell ref="B3:E3"/>
    <mergeCell ref="J3:M3"/>
    <mergeCell ref="BO3:BO4"/>
    <mergeCell ref="AU3:AU4"/>
    <mergeCell ref="AX3:AX4"/>
    <mergeCell ref="AW3:AW4"/>
    <mergeCell ref="Z3:AC3"/>
    <mergeCell ref="BI3:BI4"/>
    <mergeCell ref="BJ3:BJ4"/>
    <mergeCell ref="BL3:BL4"/>
    <mergeCell ref="BM3:BM4"/>
    <mergeCell ref="BN3:BN4"/>
    <mergeCell ref="BK3:BK4"/>
    <mergeCell ref="AL3:AO3"/>
    <mergeCell ref="AT3:AT4"/>
    <mergeCell ref="AV3:AV4"/>
    <mergeCell ref="AP3:AS3"/>
    <mergeCell ref="BH3:BH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7" fitToHeight="0" pageOrder="overThenDown" orientation="landscape" r:id="rId1"/>
  <headerFooter alignWithMargins="0"/>
  <colBreaks count="1" manualBreakCount="1">
    <brk id="37" max="3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K369"/>
  <sheetViews>
    <sheetView view="pageBreakPreview" zoomScale="6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J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13" style="23" bestFit="1" customWidth="1"/>
    <col min="22" max="22" width="13.5546875" style="23" bestFit="1" customWidth="1"/>
    <col min="23" max="23" width="16.33203125" style="23" bestFit="1" customWidth="1"/>
    <col min="24" max="28" width="14.44140625" style="23" customWidth="1"/>
    <col min="29" max="29" width="15.44140625" style="23" customWidth="1"/>
    <col min="30" max="31" width="14.44140625" style="23" customWidth="1"/>
    <col min="32" max="32" width="15" style="23" customWidth="1"/>
    <col min="33" max="35" width="14.44140625" style="23" customWidth="1"/>
    <col min="36" max="36" width="8.33203125" style="23" customWidth="1"/>
    <col min="37" max="37" width="63.6640625" style="23" customWidth="1"/>
    <col min="38" max="16384" width="9.109375" style="23"/>
  </cols>
  <sheetData>
    <row r="1" spans="1:36" ht="15.55">
      <c r="A1" s="93" t="s">
        <v>435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15.55" customHeight="1">
      <c r="AJ2" s="47" t="s">
        <v>383</v>
      </c>
    </row>
    <row r="3" spans="1:36" ht="191.95" customHeight="1">
      <c r="A3" s="94" t="s">
        <v>15</v>
      </c>
      <c r="B3" s="95" t="s">
        <v>363</v>
      </c>
      <c r="C3" s="97" t="s">
        <v>370</v>
      </c>
      <c r="D3" s="97"/>
      <c r="E3" s="97"/>
      <c r="F3" s="97" t="s">
        <v>17</v>
      </c>
      <c r="G3" s="97"/>
      <c r="H3" s="97"/>
      <c r="I3" s="97" t="s">
        <v>423</v>
      </c>
      <c r="J3" s="97"/>
      <c r="K3" s="97"/>
      <c r="L3" s="97" t="s">
        <v>384</v>
      </c>
      <c r="M3" s="97"/>
      <c r="N3" s="97"/>
      <c r="O3" s="97" t="s">
        <v>18</v>
      </c>
      <c r="P3" s="97"/>
      <c r="Q3" s="97"/>
      <c r="R3" s="97" t="s">
        <v>19</v>
      </c>
      <c r="S3" s="97"/>
      <c r="T3" s="97"/>
      <c r="U3" s="98" t="s">
        <v>407</v>
      </c>
      <c r="V3" s="98"/>
      <c r="W3" s="98"/>
      <c r="X3" s="98" t="s">
        <v>424</v>
      </c>
      <c r="Y3" s="98"/>
      <c r="Z3" s="98"/>
      <c r="AA3" s="98" t="s">
        <v>425</v>
      </c>
      <c r="AB3" s="98"/>
      <c r="AC3" s="98"/>
      <c r="AD3" s="98" t="s">
        <v>426</v>
      </c>
      <c r="AE3" s="98"/>
      <c r="AF3" s="98"/>
      <c r="AG3" s="99" t="s">
        <v>432</v>
      </c>
      <c r="AH3" s="100"/>
      <c r="AI3" s="101"/>
      <c r="AJ3" s="96" t="s">
        <v>366</v>
      </c>
    </row>
    <row r="4" spans="1:36" ht="32.15" customHeight="1">
      <c r="A4" s="94"/>
      <c r="B4" s="95"/>
      <c r="C4" s="24" t="s">
        <v>364</v>
      </c>
      <c r="D4" s="24" t="s">
        <v>365</v>
      </c>
      <c r="E4" s="75" t="s">
        <v>422</v>
      </c>
      <c r="F4" s="24" t="s">
        <v>364</v>
      </c>
      <c r="G4" s="24" t="s">
        <v>365</v>
      </c>
      <c r="H4" s="75" t="s">
        <v>421</v>
      </c>
      <c r="I4" s="24" t="s">
        <v>364</v>
      </c>
      <c r="J4" s="24" t="s">
        <v>365</v>
      </c>
      <c r="K4" s="75" t="s">
        <v>420</v>
      </c>
      <c r="L4" s="24" t="s">
        <v>364</v>
      </c>
      <c r="M4" s="24" t="s">
        <v>365</v>
      </c>
      <c r="N4" s="75" t="s">
        <v>419</v>
      </c>
      <c r="O4" s="24" t="s">
        <v>364</v>
      </c>
      <c r="P4" s="24" t="s">
        <v>365</v>
      </c>
      <c r="Q4" s="75" t="s">
        <v>418</v>
      </c>
      <c r="R4" s="24" t="s">
        <v>364</v>
      </c>
      <c r="S4" s="24" t="s">
        <v>365</v>
      </c>
      <c r="T4" s="75" t="s">
        <v>417</v>
      </c>
      <c r="U4" s="24" t="s">
        <v>364</v>
      </c>
      <c r="V4" s="24" t="s">
        <v>365</v>
      </c>
      <c r="W4" s="69" t="s">
        <v>427</v>
      </c>
      <c r="X4" s="24" t="s">
        <v>364</v>
      </c>
      <c r="Y4" s="24" t="s">
        <v>365</v>
      </c>
      <c r="Z4" s="69" t="s">
        <v>428</v>
      </c>
      <c r="AA4" s="24" t="s">
        <v>364</v>
      </c>
      <c r="AB4" s="24" t="s">
        <v>365</v>
      </c>
      <c r="AC4" s="69" t="s">
        <v>429</v>
      </c>
      <c r="AD4" s="24" t="s">
        <v>364</v>
      </c>
      <c r="AE4" s="24" t="s">
        <v>365</v>
      </c>
      <c r="AF4" s="69" t="s">
        <v>430</v>
      </c>
      <c r="AG4" s="24" t="s">
        <v>364</v>
      </c>
      <c r="AH4" s="24" t="s">
        <v>365</v>
      </c>
      <c r="AI4" s="69" t="s">
        <v>431</v>
      </c>
      <c r="AJ4" s="96"/>
    </row>
    <row r="5" spans="1:36">
      <c r="A5" s="25">
        <v>1</v>
      </c>
      <c r="B5" s="48">
        <v>2</v>
      </c>
      <c r="C5" s="25">
        <v>3</v>
      </c>
      <c r="D5" s="48">
        <v>4</v>
      </c>
      <c r="E5" s="25">
        <v>5</v>
      </c>
      <c r="F5" s="48">
        <v>6</v>
      </c>
      <c r="G5" s="25">
        <v>7</v>
      </c>
      <c r="H5" s="48">
        <v>8</v>
      </c>
      <c r="I5" s="25">
        <v>9</v>
      </c>
      <c r="J5" s="48">
        <v>10</v>
      </c>
      <c r="K5" s="25">
        <v>11</v>
      </c>
      <c r="L5" s="48">
        <v>12</v>
      </c>
      <c r="M5" s="25">
        <v>13</v>
      </c>
      <c r="N5" s="48">
        <v>14</v>
      </c>
      <c r="O5" s="25">
        <v>15</v>
      </c>
      <c r="P5" s="48">
        <v>16</v>
      </c>
      <c r="Q5" s="25">
        <v>17</v>
      </c>
      <c r="R5" s="48">
        <v>18</v>
      </c>
      <c r="S5" s="25">
        <v>19</v>
      </c>
      <c r="T5" s="48">
        <v>20</v>
      </c>
      <c r="U5" s="48">
        <v>21</v>
      </c>
      <c r="V5" s="48">
        <v>22</v>
      </c>
      <c r="W5" s="48">
        <v>23</v>
      </c>
      <c r="X5" s="48">
        <v>24</v>
      </c>
      <c r="Y5" s="48">
        <v>25</v>
      </c>
      <c r="Z5" s="48">
        <v>26</v>
      </c>
      <c r="AA5" s="48">
        <v>27</v>
      </c>
      <c r="AB5" s="48">
        <v>28</v>
      </c>
      <c r="AC5" s="48">
        <v>29</v>
      </c>
      <c r="AD5" s="48">
        <v>30</v>
      </c>
      <c r="AE5" s="48">
        <v>31</v>
      </c>
      <c r="AF5" s="48">
        <v>32</v>
      </c>
      <c r="AG5" s="48">
        <v>33</v>
      </c>
      <c r="AH5" s="48">
        <v>34</v>
      </c>
      <c r="AI5" s="48">
        <v>35</v>
      </c>
      <c r="AJ5" s="25">
        <v>36</v>
      </c>
    </row>
    <row r="6" spans="1:36" ht="15" customHeight="1">
      <c r="A6" s="26" t="s">
        <v>4</v>
      </c>
      <c r="B6" s="51">
        <f>'Расчет субсидий'!AX6</f>
        <v>-224642.80000000005</v>
      </c>
      <c r="C6" s="51"/>
      <c r="D6" s="51"/>
      <c r="E6" s="51">
        <f>SUM(E7:E16)</f>
        <v>-503.94354544397015</v>
      </c>
      <c r="F6" s="51"/>
      <c r="G6" s="51"/>
      <c r="H6" s="51">
        <f>SUM(H7:H16)</f>
        <v>0</v>
      </c>
      <c r="I6" s="51"/>
      <c r="J6" s="51"/>
      <c r="K6" s="51">
        <f>SUM(K7:K16)</f>
        <v>22107.454674753018</v>
      </c>
      <c r="L6" s="51"/>
      <c r="M6" s="51"/>
      <c r="N6" s="51">
        <f>SUM(N7:N16)</f>
        <v>-49793.193337930337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>
        <f>SUM(AI7:AI16)</f>
        <v>-196453.11779137875</v>
      </c>
      <c r="AJ6" s="51"/>
    </row>
    <row r="7" spans="1:36" ht="15" customHeight="1">
      <c r="A7" s="28" t="s">
        <v>5</v>
      </c>
      <c r="B7" s="52">
        <f>'Расчет субсидий'!AX7</f>
        <v>-105963.83636363636</v>
      </c>
      <c r="C7" s="54">
        <f>'Расчет субсидий'!D7-1</f>
        <v>-2.6905875247561606E-2</v>
      </c>
      <c r="D7" s="54">
        <f>C7*'Расчет субсидий'!E7</f>
        <v>-0.40358812871342409</v>
      </c>
      <c r="E7" s="55">
        <f t="shared" ref="E7:E16" si="0">$B7*D7/$AJ7</f>
        <v>-3011.9767110284774</v>
      </c>
      <c r="F7" s="60" t="s">
        <v>385</v>
      </c>
      <c r="G7" s="60" t="s">
        <v>385</v>
      </c>
      <c r="H7" s="61" t="s">
        <v>385</v>
      </c>
      <c r="I7" s="54">
        <f>'Расчет субсидий'!L7-1</f>
        <v>6.3151180097809956E-2</v>
      </c>
      <c r="J7" s="54">
        <f>I7*'Расчет субсидий'!M7</f>
        <v>0.31575590048904978</v>
      </c>
      <c r="K7" s="55">
        <f>$B7*J7/$AJ7</f>
        <v>2356.4851168309642</v>
      </c>
      <c r="L7" s="54">
        <f>'Расчет субсидий'!P7-1</f>
        <v>-6.7428921785778084E-2</v>
      </c>
      <c r="M7" s="54">
        <f>L7*'Расчет субсидий'!Q7</f>
        <v>-1.3485784357155617</v>
      </c>
      <c r="N7" s="55">
        <f t="shared" ref="N7:N16" si="1">$B7*M7/$AJ7</f>
        <v>-10064.435875056946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60" t="s">
        <v>385</v>
      </c>
      <c r="V7" s="60" t="s">
        <v>385</v>
      </c>
      <c r="W7" s="61" t="s">
        <v>385</v>
      </c>
      <c r="X7" s="27" t="s">
        <v>367</v>
      </c>
      <c r="Y7" s="27" t="s">
        <v>367</v>
      </c>
      <c r="Z7" s="27" t="s">
        <v>367</v>
      </c>
      <c r="AA7" s="27" t="s">
        <v>367</v>
      </c>
      <c r="AB7" s="27" t="s">
        <v>367</v>
      </c>
      <c r="AC7" s="27" t="s">
        <v>367</v>
      </c>
      <c r="AD7" s="27" t="s">
        <v>367</v>
      </c>
      <c r="AE7" s="27" t="s">
        <v>367</v>
      </c>
      <c r="AF7" s="27" t="s">
        <v>367</v>
      </c>
      <c r="AG7" s="60">
        <f>'Расчет субсидий'!AR7-1</f>
        <v>-0.85081027400352094</v>
      </c>
      <c r="AH7" s="60">
        <f>AG7*'Расчет субсидий'!AS7</f>
        <v>-12.762154110052814</v>
      </c>
      <c r="AI7" s="55">
        <f>$B7*AH7/$AJ7</f>
        <v>-95243.908894381908</v>
      </c>
      <c r="AJ7" s="54">
        <f>D7+J7+M7+AH7</f>
        <v>-14.19856477399275</v>
      </c>
    </row>
    <row r="8" spans="1:36" ht="15" customHeight="1">
      <c r="A8" s="28" t="s">
        <v>6</v>
      </c>
      <c r="B8" s="52">
        <f>'Расчет субсидий'!AX8</f>
        <v>-6130.8090909091407</v>
      </c>
      <c r="C8" s="54">
        <f>'Расчет субсидий'!D8-1</f>
        <v>-4.7064701693420918E-2</v>
      </c>
      <c r="D8" s="54">
        <f>C8*'Расчет субсидий'!E8</f>
        <v>-0.70597052540131378</v>
      </c>
      <c r="E8" s="55">
        <f t="shared" si="0"/>
        <v>-4472.3941508169346</v>
      </c>
      <c r="F8" s="60" t="s">
        <v>385</v>
      </c>
      <c r="G8" s="60" t="s">
        <v>385</v>
      </c>
      <c r="H8" s="61" t="s">
        <v>385</v>
      </c>
      <c r="I8" s="54">
        <f>'Расчет субсидий'!L8-1</f>
        <v>0.12317484088356423</v>
      </c>
      <c r="J8" s="54">
        <f>I8*'Расчет субсидий'!M8</f>
        <v>1.8476226132534634</v>
      </c>
      <c r="K8" s="55">
        <f t="shared" ref="K8:K16" si="2">$B8*J8/$AJ8</f>
        <v>11704.874737843427</v>
      </c>
      <c r="L8" s="54">
        <f>'Расчет субсидий'!P8-1</f>
        <v>-0.14029489940870243</v>
      </c>
      <c r="M8" s="54">
        <f>L8*'Расчет субсидий'!Q8</f>
        <v>-2.8058979881740487</v>
      </c>
      <c r="N8" s="55">
        <f t="shared" si="1"/>
        <v>-17775.645439255422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60" t="s">
        <v>385</v>
      </c>
      <c r="V8" s="60" t="s">
        <v>385</v>
      </c>
      <c r="W8" s="61" t="s">
        <v>385</v>
      </c>
      <c r="X8" s="27" t="s">
        <v>367</v>
      </c>
      <c r="Y8" s="27" t="s">
        <v>367</v>
      </c>
      <c r="Z8" s="27" t="s">
        <v>367</v>
      </c>
      <c r="AA8" s="27" t="s">
        <v>367</v>
      </c>
      <c r="AB8" s="27" t="s">
        <v>367</v>
      </c>
      <c r="AC8" s="27" t="s">
        <v>367</v>
      </c>
      <c r="AD8" s="27" t="s">
        <v>367</v>
      </c>
      <c r="AE8" s="27" t="s">
        <v>367</v>
      </c>
      <c r="AF8" s="27" t="s">
        <v>367</v>
      </c>
      <c r="AG8" s="60">
        <f>'Расчет субсидий'!AR8-1</f>
        <v>4.6432894925826362E-2</v>
      </c>
      <c r="AH8" s="60">
        <f>AG8*'Расчет субсидий'!AS8</f>
        <v>0.69649342388739544</v>
      </c>
      <c r="AI8" s="55">
        <f t="shared" ref="AI8:AI44" si="3">$B8*AH8/$AJ8</f>
        <v>4412.3557613197918</v>
      </c>
      <c r="AJ8" s="54">
        <f t="shared" ref="AJ8:AJ16" si="4">D8+J8+M8+AH8</f>
        <v>-0.96775247643450357</v>
      </c>
    </row>
    <row r="9" spans="1:36" ht="15" customHeight="1">
      <c r="A9" s="28" t="s">
        <v>7</v>
      </c>
      <c r="B9" s="52">
        <f>'Расчет субсидий'!AX9</f>
        <v>7270.4363636363705</v>
      </c>
      <c r="C9" s="54">
        <f>'Расчет субсидий'!D9-1</f>
        <v>6.7552514866771052E-2</v>
      </c>
      <c r="D9" s="54">
        <f>C9*'Расчет субсидий'!E9</f>
        <v>1.0132877230015658</v>
      </c>
      <c r="E9" s="55">
        <f t="shared" si="0"/>
        <v>4576.652469502279</v>
      </c>
      <c r="F9" s="60" t="s">
        <v>385</v>
      </c>
      <c r="G9" s="60" t="s">
        <v>385</v>
      </c>
      <c r="H9" s="61" t="s">
        <v>385</v>
      </c>
      <c r="I9" s="54">
        <f>'Расчет субсидий'!L9-1</f>
        <v>2.1126760563380254E-2</v>
      </c>
      <c r="J9" s="54">
        <f>I9*'Расчет субсидий'!M9</f>
        <v>0.10563380281690127</v>
      </c>
      <c r="K9" s="55">
        <f t="shared" si="2"/>
        <v>477.10950557341454</v>
      </c>
      <c r="L9" s="54">
        <f>'Расчет субсидий'!P9-1</f>
        <v>-5.2888442529738344E-2</v>
      </c>
      <c r="M9" s="54">
        <f>L9*'Расчет субсидий'!Q9</f>
        <v>-1.0577688505947669</v>
      </c>
      <c r="N9" s="55">
        <f t="shared" si="1"/>
        <v>-4777.5575607459004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60" t="s">
        <v>385</v>
      </c>
      <c r="V9" s="60" t="s">
        <v>385</v>
      </c>
      <c r="W9" s="61" t="s">
        <v>385</v>
      </c>
      <c r="X9" s="27" t="s">
        <v>367</v>
      </c>
      <c r="Y9" s="27" t="s">
        <v>367</v>
      </c>
      <c r="Z9" s="27" t="s">
        <v>367</v>
      </c>
      <c r="AA9" s="27" t="s">
        <v>367</v>
      </c>
      <c r="AB9" s="27" t="s">
        <v>367</v>
      </c>
      <c r="AC9" s="27" t="s">
        <v>367</v>
      </c>
      <c r="AD9" s="27" t="s">
        <v>367</v>
      </c>
      <c r="AE9" s="27" t="s">
        <v>367</v>
      </c>
      <c r="AF9" s="27" t="s">
        <v>367</v>
      </c>
      <c r="AG9" s="60">
        <f>'Расчет субсидий'!AR9-1</f>
        <v>0.10323658195278274</v>
      </c>
      <c r="AH9" s="60">
        <f>AG9*'Расчет субсидий'!AS9</f>
        <v>1.548548729291741</v>
      </c>
      <c r="AI9" s="55">
        <f t="shared" si="3"/>
        <v>6994.2319493065761</v>
      </c>
      <c r="AJ9" s="54">
        <f t="shared" si="4"/>
        <v>1.6097014045154412</v>
      </c>
    </row>
    <row r="10" spans="1:36" ht="15" customHeight="1">
      <c r="A10" s="28" t="s">
        <v>8</v>
      </c>
      <c r="B10" s="52">
        <f>'Расчет субсидий'!AX10</f>
        <v>-19300.300000000003</v>
      </c>
      <c r="C10" s="54">
        <f>'Расчет субсидий'!D10-1</f>
        <v>-4.1804735403897619E-2</v>
      </c>
      <c r="D10" s="54">
        <f>C10*'Расчет субсидий'!E10</f>
        <v>-0.62707103105846429</v>
      </c>
      <c r="E10" s="55">
        <f t="shared" si="0"/>
        <v>-1359.1782933985507</v>
      </c>
      <c r="F10" s="60" t="s">
        <v>385</v>
      </c>
      <c r="G10" s="60" t="s">
        <v>385</v>
      </c>
      <c r="H10" s="61" t="s">
        <v>385</v>
      </c>
      <c r="I10" s="54">
        <f>'Расчет субсидий'!L10-1</f>
        <v>8.1081081081081141E-2</v>
      </c>
      <c r="J10" s="54">
        <f>I10*'Расчет субсидий'!M10</f>
        <v>0.81081081081081141</v>
      </c>
      <c r="K10" s="55">
        <f t="shared" si="2"/>
        <v>1757.4348032738046</v>
      </c>
      <c r="L10" s="54">
        <f>'Расчет субсидий'!P10-1</f>
        <v>-1.6892581812865681E-2</v>
      </c>
      <c r="M10" s="54">
        <f>L10*'Расчет субсидий'!Q10</f>
        <v>-0.33785163625731363</v>
      </c>
      <c r="N10" s="55">
        <f t="shared" si="1"/>
        <v>-732.29440947864555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60" t="s">
        <v>385</v>
      </c>
      <c r="V10" s="60" t="s">
        <v>385</v>
      </c>
      <c r="W10" s="61" t="s">
        <v>385</v>
      </c>
      <c r="X10" s="27" t="s">
        <v>367</v>
      </c>
      <c r="Y10" s="27" t="s">
        <v>367</v>
      </c>
      <c r="Z10" s="27" t="s">
        <v>367</v>
      </c>
      <c r="AA10" s="27" t="s">
        <v>367</v>
      </c>
      <c r="AB10" s="27" t="s">
        <v>367</v>
      </c>
      <c r="AC10" s="27" t="s">
        <v>367</v>
      </c>
      <c r="AD10" s="27" t="s">
        <v>367</v>
      </c>
      <c r="AE10" s="27" t="s">
        <v>367</v>
      </c>
      <c r="AF10" s="27" t="s">
        <v>367</v>
      </c>
      <c r="AG10" s="60">
        <f>'Расчет субсидий'!AR10-1</f>
        <v>-0.58335214192208729</v>
      </c>
      <c r="AH10" s="60">
        <f>AG10*'Расчет субсидий'!AS10</f>
        <v>-8.7502821288313086</v>
      </c>
      <c r="AI10" s="55">
        <f t="shared" si="3"/>
        <v>-18966.262100396612</v>
      </c>
      <c r="AJ10" s="54">
        <f t="shared" si="4"/>
        <v>-8.9043939853362755</v>
      </c>
    </row>
    <row r="11" spans="1:36" ht="15" customHeight="1">
      <c r="A11" s="28" t="s">
        <v>9</v>
      </c>
      <c r="B11" s="52">
        <f>'Расчет субсидий'!AX11</f>
        <v>-19620.709090909091</v>
      </c>
      <c r="C11" s="54">
        <f>'Расчет субсидий'!D11-1</f>
        <v>2.1540984556418952E-2</v>
      </c>
      <c r="D11" s="54">
        <f>C11*'Расчет субсидий'!E11</f>
        <v>0.32311476834628428</v>
      </c>
      <c r="E11" s="55">
        <f t="shared" si="0"/>
        <v>652.00864191964831</v>
      </c>
      <c r="F11" s="60" t="s">
        <v>385</v>
      </c>
      <c r="G11" s="60" t="s">
        <v>385</v>
      </c>
      <c r="H11" s="61" t="s">
        <v>385</v>
      </c>
      <c r="I11" s="54">
        <f>'Расчет субсидий'!L11-1</f>
        <v>6.9518716577540163E-2</v>
      </c>
      <c r="J11" s="54">
        <f>I11*'Расчет субсидий'!M11</f>
        <v>0.69518716577540163</v>
      </c>
      <c r="K11" s="55">
        <f t="shared" si="2"/>
        <v>1402.8081791402942</v>
      </c>
      <c r="L11" s="54">
        <f>'Расчет субсидий'!P11-1</f>
        <v>-7.9426995072272688E-2</v>
      </c>
      <c r="M11" s="54">
        <f>L11*'Расчет субсидий'!Q11</f>
        <v>-1.5885399014454538</v>
      </c>
      <c r="N11" s="55">
        <f t="shared" si="1"/>
        <v>-3205.4918104721564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60" t="s">
        <v>385</v>
      </c>
      <c r="V11" s="60" t="s">
        <v>385</v>
      </c>
      <c r="W11" s="61" t="s">
        <v>385</v>
      </c>
      <c r="X11" s="27" t="s">
        <v>367</v>
      </c>
      <c r="Y11" s="27" t="s">
        <v>367</v>
      </c>
      <c r="Z11" s="27" t="s">
        <v>367</v>
      </c>
      <c r="AA11" s="27" t="s">
        <v>367</v>
      </c>
      <c r="AB11" s="27" t="s">
        <v>367</v>
      </c>
      <c r="AC11" s="27" t="s">
        <v>367</v>
      </c>
      <c r="AD11" s="27" t="s">
        <v>367</v>
      </c>
      <c r="AE11" s="27" t="s">
        <v>367</v>
      </c>
      <c r="AF11" s="27" t="s">
        <v>367</v>
      </c>
      <c r="AG11" s="60">
        <f>'Расчет субсидий'!AR11-1</f>
        <v>-0.61021080666275451</v>
      </c>
      <c r="AH11" s="60">
        <f>AG11*'Расчет субсидий'!AS11</f>
        <v>-9.1531620999413175</v>
      </c>
      <c r="AI11" s="55">
        <f t="shared" si="3"/>
        <v>-18470.034101496876</v>
      </c>
      <c r="AJ11" s="54">
        <f t="shared" si="4"/>
        <v>-9.7234000672650858</v>
      </c>
    </row>
    <row r="12" spans="1:36" ht="15" customHeight="1">
      <c r="A12" s="28" t="s">
        <v>10</v>
      </c>
      <c r="B12" s="52">
        <f>'Расчет субсидий'!AX12</f>
        <v>-14329.463636363631</v>
      </c>
      <c r="C12" s="54">
        <f>'Расчет субсидий'!D12-1</f>
        <v>-1.3709218510830068E-2</v>
      </c>
      <c r="D12" s="54">
        <f>C12*'Расчет субсидий'!E12</f>
        <v>-0.20563827766245102</v>
      </c>
      <c r="E12" s="55">
        <f t="shared" si="0"/>
        <v>-226.15574025722296</v>
      </c>
      <c r="F12" s="60" t="s">
        <v>385</v>
      </c>
      <c r="G12" s="60" t="s">
        <v>385</v>
      </c>
      <c r="H12" s="61" t="s">
        <v>385</v>
      </c>
      <c r="I12" s="54">
        <f>'Расчет субсидий'!L12-1</f>
        <v>9.6345514950166189E-2</v>
      </c>
      <c r="J12" s="54">
        <f>I12*'Расчет субсидий'!M12</f>
        <v>1.4451827242524928</v>
      </c>
      <c r="K12" s="55">
        <f t="shared" si="2"/>
        <v>1589.3751519683731</v>
      </c>
      <c r="L12" s="54">
        <f>'Расчет субсидий'!P12-1</f>
        <v>-2.1681403202605143E-2</v>
      </c>
      <c r="M12" s="54">
        <f>L12*'Расчет субсидий'!Q12</f>
        <v>-0.43362806405210286</v>
      </c>
      <c r="N12" s="55">
        <f t="shared" si="1"/>
        <v>-476.89310052958416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60" t="s">
        <v>385</v>
      </c>
      <c r="V12" s="60" t="s">
        <v>385</v>
      </c>
      <c r="W12" s="61" t="s">
        <v>385</v>
      </c>
      <c r="X12" s="27" t="s">
        <v>367</v>
      </c>
      <c r="Y12" s="27" t="s">
        <v>367</v>
      </c>
      <c r="Z12" s="27" t="s">
        <v>367</v>
      </c>
      <c r="AA12" s="27" t="s">
        <v>367</v>
      </c>
      <c r="AB12" s="27" t="s">
        <v>367</v>
      </c>
      <c r="AC12" s="27" t="s">
        <v>367</v>
      </c>
      <c r="AD12" s="27" t="s">
        <v>367</v>
      </c>
      <c r="AE12" s="27" t="s">
        <v>367</v>
      </c>
      <c r="AF12" s="27" t="s">
        <v>367</v>
      </c>
      <c r="AG12" s="60">
        <f>'Расчет субсидий'!AR12-1</f>
        <v>-0.92235814562361762</v>
      </c>
      <c r="AH12" s="60">
        <f>AG12*'Расчет субсидий'!AS12</f>
        <v>-13.835372184354265</v>
      </c>
      <c r="AI12" s="55">
        <f t="shared" si="3"/>
        <v>-15215.789947545196</v>
      </c>
      <c r="AJ12" s="54">
        <f t="shared" si="4"/>
        <v>-13.029455801816326</v>
      </c>
    </row>
    <row r="13" spans="1:36" ht="15" customHeight="1">
      <c r="A13" s="28" t="s">
        <v>11</v>
      </c>
      <c r="B13" s="52">
        <f>'Расчет субсидий'!AX13</f>
        <v>-24206.472727272718</v>
      </c>
      <c r="C13" s="54">
        <f>'Расчет субсидий'!D13-1</f>
        <v>8.4517817046307897E-3</v>
      </c>
      <c r="D13" s="54">
        <f>C13*'Расчет субсидий'!E13</f>
        <v>0.12677672556946185</v>
      </c>
      <c r="E13" s="55">
        <f t="shared" si="0"/>
        <v>231.47558442841134</v>
      </c>
      <c r="F13" s="60" t="s">
        <v>385</v>
      </c>
      <c r="G13" s="60" t="s">
        <v>385</v>
      </c>
      <c r="H13" s="61" t="s">
        <v>385</v>
      </c>
      <c r="I13" s="54">
        <f>'Расчет субсидий'!L13-1</f>
        <v>3.7394451145958962E-2</v>
      </c>
      <c r="J13" s="54">
        <f>I13*'Расчет субсидий'!M13</f>
        <v>0.37394451145958962</v>
      </c>
      <c r="K13" s="55">
        <f t="shared" si="2"/>
        <v>682.76747127751764</v>
      </c>
      <c r="L13" s="54">
        <f>'Расчет субсидий'!P13-1</f>
        <v>-5.1164009411360345E-2</v>
      </c>
      <c r="M13" s="54">
        <f>L13*'Расчет субсидий'!Q13</f>
        <v>-1.0232801882272069</v>
      </c>
      <c r="N13" s="55">
        <f t="shared" si="1"/>
        <v>-1868.358553511684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60" t="s">
        <v>385</v>
      </c>
      <c r="V13" s="60" t="s">
        <v>385</v>
      </c>
      <c r="W13" s="61" t="s">
        <v>385</v>
      </c>
      <c r="X13" s="27" t="s">
        <v>367</v>
      </c>
      <c r="Y13" s="27" t="s">
        <v>367</v>
      </c>
      <c r="Z13" s="27" t="s">
        <v>367</v>
      </c>
      <c r="AA13" s="27" t="s">
        <v>367</v>
      </c>
      <c r="AB13" s="27" t="s">
        <v>367</v>
      </c>
      <c r="AC13" s="27" t="s">
        <v>367</v>
      </c>
      <c r="AD13" s="27" t="s">
        <v>367</v>
      </c>
      <c r="AE13" s="27" t="s">
        <v>367</v>
      </c>
      <c r="AF13" s="27" t="s">
        <v>367</v>
      </c>
      <c r="AG13" s="60">
        <f>'Расчет субсидий'!AR13-1</f>
        <v>-0.84900464948314003</v>
      </c>
      <c r="AH13" s="60">
        <f>AG13*'Расчет субсидий'!AS13</f>
        <v>-12.7350697422471</v>
      </c>
      <c r="AI13" s="55">
        <f t="shared" si="3"/>
        <v>-23252.357229466965</v>
      </c>
      <c r="AJ13" s="54">
        <f t="shared" si="4"/>
        <v>-13.257628693445255</v>
      </c>
    </row>
    <row r="14" spans="1:36" ht="15" customHeight="1">
      <c r="A14" s="28" t="s">
        <v>12</v>
      </c>
      <c r="B14" s="52">
        <f>'Расчет субсидий'!AX14</f>
        <v>-15377.727272727279</v>
      </c>
      <c r="C14" s="54">
        <f>'Расчет субсидий'!D14-1</f>
        <v>-8.1364859164458014E-2</v>
      </c>
      <c r="D14" s="54">
        <f>C14*'Расчет субсидий'!E14</f>
        <v>-1.2204728874668702</v>
      </c>
      <c r="E14" s="55">
        <f t="shared" si="0"/>
        <v>-1330.8936623183151</v>
      </c>
      <c r="F14" s="60" t="s">
        <v>385</v>
      </c>
      <c r="G14" s="60" t="s">
        <v>385</v>
      </c>
      <c r="H14" s="61" t="s">
        <v>385</v>
      </c>
      <c r="I14" s="54">
        <f>'Расчет субсидий'!L14-1</f>
        <v>0.13821138211382111</v>
      </c>
      <c r="J14" s="54">
        <f>I14*'Расчет субсидий'!M14</f>
        <v>2.0731707317073167</v>
      </c>
      <c r="K14" s="55">
        <f t="shared" si="2"/>
        <v>2260.738289287061</v>
      </c>
      <c r="L14" s="54">
        <f>'Расчет субсидий'!P14-1</f>
        <v>-0.15684942114608624</v>
      </c>
      <c r="M14" s="54">
        <f>L14*'Расчет субсидий'!Q14</f>
        <v>-3.1369884229217249</v>
      </c>
      <c r="N14" s="55">
        <f t="shared" si="1"/>
        <v>-3420.8035702438174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60" t="s">
        <v>385</v>
      </c>
      <c r="V14" s="60" t="s">
        <v>385</v>
      </c>
      <c r="W14" s="61" t="s">
        <v>385</v>
      </c>
      <c r="X14" s="27" t="s">
        <v>367</v>
      </c>
      <c r="Y14" s="27" t="s">
        <v>367</v>
      </c>
      <c r="Z14" s="27" t="s">
        <v>367</v>
      </c>
      <c r="AA14" s="27" t="s">
        <v>367</v>
      </c>
      <c r="AB14" s="27" t="s">
        <v>367</v>
      </c>
      <c r="AC14" s="27" t="s">
        <v>367</v>
      </c>
      <c r="AD14" s="27" t="s">
        <v>367</v>
      </c>
      <c r="AE14" s="27" t="s">
        <v>367</v>
      </c>
      <c r="AF14" s="27" t="s">
        <v>367</v>
      </c>
      <c r="AG14" s="60">
        <f>'Расчет субсидий'!AR14-1</f>
        <v>-0.78783911885523406</v>
      </c>
      <c r="AH14" s="60">
        <f>AG14*'Расчет субсидий'!AS14</f>
        <v>-11.81758678282851</v>
      </c>
      <c r="AI14" s="55">
        <f t="shared" si="3"/>
        <v>-12886.768329452207</v>
      </c>
      <c r="AJ14" s="54">
        <f t="shared" si="4"/>
        <v>-14.101877361509789</v>
      </c>
    </row>
    <row r="15" spans="1:36" ht="15" customHeight="1">
      <c r="A15" s="28" t="s">
        <v>13</v>
      </c>
      <c r="B15" s="52">
        <f>'Расчет субсидий'!AX15</f>
        <v>-13468.209090909091</v>
      </c>
      <c r="C15" s="54">
        <f>'Расчет субсидий'!D15-1</f>
        <v>0.13892351844554485</v>
      </c>
      <c r="D15" s="54">
        <f>C15*'Расчет субсидий'!E15</f>
        <v>2.0838527766831727</v>
      </c>
      <c r="E15" s="55">
        <f t="shared" si="0"/>
        <v>3929.899144141049</v>
      </c>
      <c r="F15" s="60" t="s">
        <v>385</v>
      </c>
      <c r="G15" s="60" t="s">
        <v>385</v>
      </c>
      <c r="H15" s="61" t="s">
        <v>385</v>
      </c>
      <c r="I15" s="54">
        <f>'Расчет субсидий'!L15-1</f>
        <v>7.194244604316502E-3</v>
      </c>
      <c r="J15" s="54">
        <f>I15*'Расчет субсидий'!M15</f>
        <v>7.194244604316502E-2</v>
      </c>
      <c r="K15" s="55">
        <f t="shared" si="2"/>
        <v>135.67491921500235</v>
      </c>
      <c r="L15" s="54">
        <f>'Расчет субсидий'!P15-1</f>
        <v>-0.16125396219672794</v>
      </c>
      <c r="M15" s="54">
        <f>L15*'Расчет субсидий'!Q15</f>
        <v>-3.2250792439345588</v>
      </c>
      <c r="N15" s="55">
        <f t="shared" si="1"/>
        <v>-6082.1168857709872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60" t="s">
        <v>385</v>
      </c>
      <c r="V15" s="60" t="s">
        <v>385</v>
      </c>
      <c r="W15" s="61" t="s">
        <v>385</v>
      </c>
      <c r="X15" s="27" t="s">
        <v>367</v>
      </c>
      <c r="Y15" s="27" t="s">
        <v>367</v>
      </c>
      <c r="Z15" s="27" t="s">
        <v>367</v>
      </c>
      <c r="AA15" s="27" t="s">
        <v>367</v>
      </c>
      <c r="AB15" s="27" t="s">
        <v>367</v>
      </c>
      <c r="AC15" s="27" t="s">
        <v>367</v>
      </c>
      <c r="AD15" s="27" t="s">
        <v>367</v>
      </c>
      <c r="AE15" s="27" t="s">
        <v>367</v>
      </c>
      <c r="AF15" s="27" t="s">
        <v>367</v>
      </c>
      <c r="AG15" s="60">
        <f>'Расчет субсидий'!AR15-1</f>
        <v>-0.40482101746941723</v>
      </c>
      <c r="AH15" s="60">
        <f>AG15*'Расчет субсидий'!AS15</f>
        <v>-6.0723152620412586</v>
      </c>
      <c r="AI15" s="55">
        <f t="shared" si="3"/>
        <v>-11451.666268494155</v>
      </c>
      <c r="AJ15" s="54">
        <f t="shared" si="4"/>
        <v>-7.1415992832494801</v>
      </c>
    </row>
    <row r="16" spans="1:36" ht="15" customHeight="1">
      <c r="A16" s="28" t="s">
        <v>14</v>
      </c>
      <c r="B16" s="52">
        <f>'Расчет субсидий'!AX16</f>
        <v>-13515.709090909098</v>
      </c>
      <c r="C16" s="54">
        <f>'Расчет субсидий'!D16-1</f>
        <v>3.3765090625456295E-2</v>
      </c>
      <c r="D16" s="54">
        <f>C16*'Расчет субсидий'!E16</f>
        <v>0.50647635938184443</v>
      </c>
      <c r="E16" s="55">
        <f t="shared" si="0"/>
        <v>506.61917238414276</v>
      </c>
      <c r="F16" s="60" t="s">
        <v>385</v>
      </c>
      <c r="G16" s="60" t="s">
        <v>385</v>
      </c>
      <c r="H16" s="61" t="s">
        <v>385</v>
      </c>
      <c r="I16" s="54">
        <f>'Расчет субсидий'!L16-1</f>
        <v>-2.5974025974025983E-2</v>
      </c>
      <c r="J16" s="54">
        <f>I16*'Расчет субсидий'!M16</f>
        <v>-0.25974025974025983</v>
      </c>
      <c r="K16" s="55">
        <f t="shared" si="2"/>
        <v>-259.81349965684063</v>
      </c>
      <c r="L16" s="54">
        <f>'Расчет субсидий'!P16-1</f>
        <v>-6.9460220689298913E-2</v>
      </c>
      <c r="M16" s="54">
        <f>L16*'Расчет субсидий'!Q16</f>
        <v>-1.3892044137859783</v>
      </c>
      <c r="N16" s="55">
        <f t="shared" si="1"/>
        <v>-1389.5961328651888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60" t="s">
        <v>385</v>
      </c>
      <c r="V16" s="60" t="s">
        <v>385</v>
      </c>
      <c r="W16" s="61" t="s">
        <v>385</v>
      </c>
      <c r="X16" s="27" t="s">
        <v>367</v>
      </c>
      <c r="Y16" s="27" t="s">
        <v>367</v>
      </c>
      <c r="Z16" s="27" t="s">
        <v>367</v>
      </c>
      <c r="AA16" s="27" t="s">
        <v>367</v>
      </c>
      <c r="AB16" s="27" t="s">
        <v>367</v>
      </c>
      <c r="AC16" s="27" t="s">
        <v>367</v>
      </c>
      <c r="AD16" s="27" t="s">
        <v>367</v>
      </c>
      <c r="AE16" s="27" t="s">
        <v>367</v>
      </c>
      <c r="AF16" s="27" t="s">
        <v>367</v>
      </c>
      <c r="AG16" s="60">
        <f>'Расчет субсидий'!AR16-1</f>
        <v>-0.82462871845799668</v>
      </c>
      <c r="AH16" s="60">
        <f>AG16*'Расчет субсидий'!AS16</f>
        <v>-12.369430776869951</v>
      </c>
      <c r="AI16" s="55">
        <f t="shared" si="3"/>
        <v>-12372.918630771212</v>
      </c>
      <c r="AJ16" s="54">
        <f t="shared" si="4"/>
        <v>-13.511899091014344</v>
      </c>
    </row>
    <row r="17" spans="1:36" ht="15" customHeight="1">
      <c r="A17" s="29" t="s">
        <v>20</v>
      </c>
      <c r="B17" s="51">
        <f>'Расчет субсидий'!AX17</f>
        <v>-53805.22727272725</v>
      </c>
      <c r="C17" s="51"/>
      <c r="D17" s="51"/>
      <c r="E17" s="51">
        <f>SUM(E18:E44)</f>
        <v>433.22059341162321</v>
      </c>
      <c r="F17" s="51"/>
      <c r="G17" s="51"/>
      <c r="H17" s="51">
        <f>SUM(H18:H44)</f>
        <v>0</v>
      </c>
      <c r="I17" s="51"/>
      <c r="J17" s="51"/>
      <c r="K17" s="51">
        <f>SUM(K18:K44)</f>
        <v>5833.9405023658028</v>
      </c>
      <c r="L17" s="51"/>
      <c r="M17" s="51"/>
      <c r="N17" s="51">
        <f>SUM(N18:N44)</f>
        <v>-13856.820107316607</v>
      </c>
      <c r="O17" s="51"/>
      <c r="P17" s="51"/>
      <c r="Q17" s="51">
        <f>SUM(Q18:Q44)</f>
        <v>4391.7900577831024</v>
      </c>
      <c r="R17" s="51"/>
      <c r="S17" s="51"/>
      <c r="T17" s="51">
        <f>SUM(T18:T44)</f>
        <v>4001.7869630522041</v>
      </c>
      <c r="U17" s="51"/>
      <c r="V17" s="51"/>
      <c r="W17" s="51"/>
      <c r="X17" s="51"/>
      <c r="Y17" s="51"/>
      <c r="Z17" s="51">
        <f>SUM(Z18:Z44)</f>
        <v>1673.9777017665788</v>
      </c>
      <c r="AA17" s="51"/>
      <c r="AB17" s="51"/>
      <c r="AC17" s="51">
        <f>SUM(AC18:AC44)</f>
        <v>4727.5850159009287</v>
      </c>
      <c r="AD17" s="51"/>
      <c r="AE17" s="51"/>
      <c r="AF17" s="51">
        <f>SUM(AF18:AF44)</f>
        <v>-2009.4311605907997</v>
      </c>
      <c r="AG17" s="51"/>
      <c r="AH17" s="51"/>
      <c r="AI17" s="51">
        <f>SUM(AI18:AI44)</f>
        <v>-59001.276839100108</v>
      </c>
      <c r="AJ17" s="51"/>
    </row>
    <row r="18" spans="1:36" ht="15" customHeight="1">
      <c r="A18" s="30" t="s">
        <v>0</v>
      </c>
      <c r="B18" s="52">
        <f>'Расчет субсидий'!AX18</f>
        <v>-2405.2818181818184</v>
      </c>
      <c r="C18" s="54">
        <f>'Расчет субсидий'!D18-1</f>
        <v>-2.5302024035420589E-2</v>
      </c>
      <c r="D18" s="54">
        <f>C18*'Расчет субсидий'!E18</f>
        <v>-0.25302024035420589</v>
      </c>
      <c r="E18" s="55">
        <f t="shared" ref="E18:E44" si="5">$B18*D18/$AJ18</f>
        <v>-48.274285503463467</v>
      </c>
      <c r="F18" s="60" t="s">
        <v>385</v>
      </c>
      <c r="G18" s="60" t="s">
        <v>385</v>
      </c>
      <c r="H18" s="61" t="s">
        <v>385</v>
      </c>
      <c r="I18" s="54">
        <f>'Расчет субсидий'!L18-1</f>
        <v>3.4482758620689724E-2</v>
      </c>
      <c r="J18" s="54">
        <f>I18*'Расчет субсидий'!M18</f>
        <v>0.51724137931034586</v>
      </c>
      <c r="K18" s="55">
        <f t="shared" ref="K18:K44" si="6">$B18*J18/$AJ18</f>
        <v>98.68561496929199</v>
      </c>
      <c r="L18" s="54">
        <f>'Расчет субсидий'!P18-1</f>
        <v>-6.9983003280762013E-2</v>
      </c>
      <c r="M18" s="54">
        <f>L18*'Расчет субсидий'!Q18</f>
        <v>-1.3996600656152403</v>
      </c>
      <c r="N18" s="55">
        <f t="shared" ref="N18:N44" si="7">$B18*M18/$AJ18</f>
        <v>-267.04420769151858</v>
      </c>
      <c r="O18" s="54">
        <f>'Расчет субсидий'!T18-1</f>
        <v>9.8419540229885083E-2</v>
      </c>
      <c r="P18" s="54">
        <f>O18*'Расчет субсидий'!U18</f>
        <v>0.98419540229885083</v>
      </c>
      <c r="Q18" s="55">
        <f t="shared" ref="Q18:Q44" si="8">$B18*P18/$AJ18</f>
        <v>187.77679514990245</v>
      </c>
      <c r="R18" s="54">
        <f>'Расчет субсидий'!X18-1</f>
        <v>5.5924170616113766E-2</v>
      </c>
      <c r="S18" s="54">
        <f>R18*'Расчет субсидий'!Y18</f>
        <v>0.55924170616113766</v>
      </c>
      <c r="T18" s="55">
        <f t="shared" ref="T18:T44" si="9">$B18*S18/$AJ18</f>
        <v>106.69894926537651</v>
      </c>
      <c r="U18" s="60" t="s">
        <v>385</v>
      </c>
      <c r="V18" s="60" t="s">
        <v>385</v>
      </c>
      <c r="W18" s="61" t="s">
        <v>385</v>
      </c>
      <c r="X18" s="70">
        <f>'Расчет субсидий'!AF18-1</f>
        <v>2.9832038104788072E-2</v>
      </c>
      <c r="Y18" s="70">
        <f>X18*'Расчет субсидий'!AG18</f>
        <v>0.44748057157182108</v>
      </c>
      <c r="Z18" s="55">
        <f>$B18*Y18/$AJ18</f>
        <v>85.375797758592341</v>
      </c>
      <c r="AA18" s="70">
        <f>'Расчет субсидий'!AJ18-1</f>
        <v>-3.8132358911896036E-2</v>
      </c>
      <c r="AB18" s="70">
        <f>AA18*'Расчет субсидий'!AK18</f>
        <v>-0.38132358911896036</v>
      </c>
      <c r="AC18" s="55">
        <f>$B18*AB18/$AJ18</f>
        <v>-72.75356226270415</v>
      </c>
      <c r="AD18" s="70">
        <f>'Расчет субсидий'!AN18-1</f>
        <v>2.3391304347826214E-2</v>
      </c>
      <c r="AE18" s="70">
        <f>AD18*'Расчет субсидий'!AO18</f>
        <v>0.23391304347826214</v>
      </c>
      <c r="AF18" s="55">
        <f>$B18*AE18/$AJ18</f>
        <v>44.628781586982576</v>
      </c>
      <c r="AG18" s="60">
        <f>'Расчет субсидий'!AR18-1</f>
        <v>-0.88765887658876585</v>
      </c>
      <c r="AH18" s="60">
        <f>AG18*'Расчет субсидий'!AS18</f>
        <v>-13.314883148831488</v>
      </c>
      <c r="AI18" s="55">
        <f t="shared" si="3"/>
        <v>-2540.375701454278</v>
      </c>
      <c r="AJ18" s="54">
        <f>D18+J18+M18+P18+S18+Y18+AB18+AE18+AH18</f>
        <v>-12.606814941099476</v>
      </c>
    </row>
    <row r="19" spans="1:36" ht="15" customHeight="1">
      <c r="A19" s="30" t="s">
        <v>21</v>
      </c>
      <c r="B19" s="52">
        <f>'Расчет субсидий'!AX19</f>
        <v>399.15454545454122</v>
      </c>
      <c r="C19" s="54">
        <f>'Расчет субсидий'!D19-1</f>
        <v>4.7470726264253749E-3</v>
      </c>
      <c r="D19" s="54">
        <f>C19*'Расчет субсидий'!E19</f>
        <v>4.7470726264253749E-2</v>
      </c>
      <c r="E19" s="55">
        <f t="shared" si="5"/>
        <v>17.043770446866322</v>
      </c>
      <c r="F19" s="60" t="s">
        <v>385</v>
      </c>
      <c r="G19" s="60" t="s">
        <v>385</v>
      </c>
      <c r="H19" s="61" t="s">
        <v>385</v>
      </c>
      <c r="I19" s="54">
        <f>'Расчет субсидий'!L19-1</f>
        <v>-1.6393442622950838E-2</v>
      </c>
      <c r="J19" s="54">
        <f>I19*'Расчет субсидий'!M19</f>
        <v>-8.1967213114754189E-2</v>
      </c>
      <c r="K19" s="55">
        <f t="shared" si="6"/>
        <v>-29.42930252889829</v>
      </c>
      <c r="L19" s="54">
        <f>'Расчет субсидий'!P19-1</f>
        <v>-7.3750666712804613E-2</v>
      </c>
      <c r="M19" s="54">
        <f>L19*'Расчет субсидий'!Q19</f>
        <v>-1.4750133342560923</v>
      </c>
      <c r="N19" s="55">
        <f t="shared" si="7"/>
        <v>-529.58508650537385</v>
      </c>
      <c r="O19" s="54">
        <f>'Расчет субсидий'!T19-1</f>
        <v>1.0907110891796856E-2</v>
      </c>
      <c r="P19" s="54">
        <f>O19*'Расчет субсидий'!U19</f>
        <v>5.4535554458984281E-2</v>
      </c>
      <c r="Q19" s="55">
        <f t="shared" si="8"/>
        <v>19.580308635206787</v>
      </c>
      <c r="R19" s="54">
        <f>'Расчет субсидий'!X19-1</f>
        <v>2.812271731190652E-2</v>
      </c>
      <c r="S19" s="54">
        <f>R19*'Расчет субсидий'!Y19</f>
        <v>0.1406135865595326</v>
      </c>
      <c r="T19" s="55">
        <f t="shared" si="9"/>
        <v>50.485549298113661</v>
      </c>
      <c r="U19" s="60" t="s">
        <v>385</v>
      </c>
      <c r="V19" s="60" t="s">
        <v>385</v>
      </c>
      <c r="W19" s="61" t="s">
        <v>385</v>
      </c>
      <c r="X19" s="70">
        <f>'Расчет субсидий'!AF19-1</f>
        <v>5.1111111111110663E-3</v>
      </c>
      <c r="Y19" s="70">
        <f>X19*'Расчет субсидий'!AG19</f>
        <v>0.10222222222222133</v>
      </c>
      <c r="Z19" s="55">
        <f t="shared" ref="Z19:Z42" si="10">$B19*Y19/$AJ19</f>
        <v>36.701610176039011</v>
      </c>
      <c r="AA19" s="70">
        <f>'Расчет субсидий'!AJ19-1</f>
        <v>2.8927152317880678E-2</v>
      </c>
      <c r="AB19" s="70">
        <f>AA19*'Расчет субсидий'!AK19</f>
        <v>0.43390728476821017</v>
      </c>
      <c r="AC19" s="55">
        <f t="shared" ref="AC19:AC43" si="11">$B19*AB19/$AJ19</f>
        <v>155.78898278582486</v>
      </c>
      <c r="AD19" s="70">
        <f>'Расчет субсидий'!AN19-1</f>
        <v>5.4499999999999993E-2</v>
      </c>
      <c r="AE19" s="70">
        <f>AD19*'Расчет субсидий'!AO19</f>
        <v>0.27249999999999996</v>
      </c>
      <c r="AF19" s="55">
        <f t="shared" ref="AF19:AF44" si="12">$B19*AE19/$AJ19</f>
        <v>97.837716257322242</v>
      </c>
      <c r="AG19" s="60">
        <f>'Расчет субсидий'!AR19-1</f>
        <v>0.1078310783107832</v>
      </c>
      <c r="AH19" s="60">
        <f>AG19*'Расчет субсидий'!AS19</f>
        <v>1.617466174661748</v>
      </c>
      <c r="AI19" s="55">
        <f t="shared" si="3"/>
        <v>580.73099688944046</v>
      </c>
      <c r="AJ19" s="54">
        <f t="shared" ref="AJ19:AJ44" si="13">D19+J19+M19+P19+S19+Y19+AB19+AE19+AH19</f>
        <v>1.1117350015641037</v>
      </c>
    </row>
    <row r="20" spans="1:36" ht="15" customHeight="1">
      <c r="A20" s="30" t="s">
        <v>22</v>
      </c>
      <c r="B20" s="52">
        <f>'Расчет субсидий'!AX20</f>
        <v>-1263.2000000000007</v>
      </c>
      <c r="C20" s="54">
        <f>'Расчет субсидий'!D20-1</f>
        <v>-0.15047747869913375</v>
      </c>
      <c r="D20" s="54">
        <f>C20*'Расчет субсидий'!E20</f>
        <v>-1.5047747869913375</v>
      </c>
      <c r="E20" s="55">
        <f t="shared" si="5"/>
        <v>-345.62661297331852</v>
      </c>
      <c r="F20" s="60" t="s">
        <v>385</v>
      </c>
      <c r="G20" s="60" t="s">
        <v>385</v>
      </c>
      <c r="H20" s="61" t="s">
        <v>385</v>
      </c>
      <c r="I20" s="54">
        <f>'Расчет субсидий'!L20-1</f>
        <v>8.9108910891089188E-2</v>
      </c>
      <c r="J20" s="54">
        <f>I20*'Расчет субсидий'!M20</f>
        <v>0.89108910891089188</v>
      </c>
      <c r="K20" s="55">
        <f t="shared" si="6"/>
        <v>204.67123268729853</v>
      </c>
      <c r="L20" s="54">
        <f>'Расчет субсидий'!P20-1</f>
        <v>-8.8064670364399911E-2</v>
      </c>
      <c r="M20" s="54">
        <f>L20*'Расчет субсидий'!Q20</f>
        <v>-1.7612934072879982</v>
      </c>
      <c r="N20" s="55">
        <f t="shared" si="7"/>
        <v>-404.54550413509207</v>
      </c>
      <c r="O20" s="54">
        <f>'Расчет субсидий'!T20-1</f>
        <v>7.8706094300434959E-2</v>
      </c>
      <c r="P20" s="54">
        <f>O20*'Расчет субсидий'!U20</f>
        <v>0.78706094300434959</v>
      </c>
      <c r="Q20" s="55">
        <f t="shared" si="8"/>
        <v>180.77735637641666</v>
      </c>
      <c r="R20" s="54">
        <f>'Расчет субсидий'!X20-1</f>
        <v>9.6434049079754613E-2</v>
      </c>
      <c r="S20" s="54">
        <f>R20*'Расчет субсидий'!Y20</f>
        <v>0.48217024539877307</v>
      </c>
      <c r="T20" s="55">
        <f t="shared" si="9"/>
        <v>110.74804697312562</v>
      </c>
      <c r="U20" s="60" t="s">
        <v>385</v>
      </c>
      <c r="V20" s="60" t="s">
        <v>385</v>
      </c>
      <c r="W20" s="61" t="s">
        <v>385</v>
      </c>
      <c r="X20" s="70">
        <f>'Расчет субсидий'!AF20-1</f>
        <v>2.1276595744680771E-2</v>
      </c>
      <c r="Y20" s="70">
        <f>X20*'Расчет субсидий'!AG20</f>
        <v>0.42553191489361541</v>
      </c>
      <c r="Z20" s="55">
        <f t="shared" si="10"/>
        <v>97.738981094170484</v>
      </c>
      <c r="AA20" s="70">
        <f>'Расчет субсидий'!AJ20-1</f>
        <v>0.17532727272727278</v>
      </c>
      <c r="AB20" s="70">
        <f>AA20*'Расчет субсидий'!AK20</f>
        <v>3.5065454545454555</v>
      </c>
      <c r="AC20" s="55">
        <f t="shared" si="11"/>
        <v>805.40652273602211</v>
      </c>
      <c r="AD20" s="70">
        <f>'Расчет субсидий'!AN20-1</f>
        <v>-0.13383411580594673</v>
      </c>
      <c r="AE20" s="70">
        <f>AD20*'Расчет субсидий'!AO20</f>
        <v>-0.66917057902973365</v>
      </c>
      <c r="AF20" s="55">
        <f t="shared" si="12"/>
        <v>-153.69951884552188</v>
      </c>
      <c r="AG20" s="60">
        <f>'Расчет субсидий'!AR20-1</f>
        <v>-0.51045510455104548</v>
      </c>
      <c r="AH20" s="60">
        <f>AG20*'Расчет субсидий'!AS20</f>
        <v>-7.6568265682656822</v>
      </c>
      <c r="AI20" s="55">
        <f t="shared" si="3"/>
        <v>-1758.6705039131018</v>
      </c>
      <c r="AJ20" s="54">
        <f t="shared" si="13"/>
        <v>-5.4996676748216657</v>
      </c>
    </row>
    <row r="21" spans="1:36" ht="15" customHeight="1">
      <c r="A21" s="30" t="s">
        <v>23</v>
      </c>
      <c r="B21" s="52">
        <f>'Расчет субсидий'!AX21</f>
        <v>-3825.7272727272721</v>
      </c>
      <c r="C21" s="54">
        <f>'Расчет субсидий'!D21-1</f>
        <v>-4.0141556477817475E-2</v>
      </c>
      <c r="D21" s="54">
        <f>C21*'Расчет субсидий'!E21</f>
        <v>-0.40141556477817475</v>
      </c>
      <c r="E21" s="55">
        <f t="shared" si="5"/>
        <v>-119.42273023950486</v>
      </c>
      <c r="F21" s="60" t="s">
        <v>385</v>
      </c>
      <c r="G21" s="60" t="s">
        <v>385</v>
      </c>
      <c r="H21" s="61" t="s">
        <v>385</v>
      </c>
      <c r="I21" s="54">
        <f>'Расчет субсидий'!L21-1</f>
        <v>0.13207547169811318</v>
      </c>
      <c r="J21" s="54">
        <f>I21*'Расчет субсидий'!M21</f>
        <v>1.3207547169811318</v>
      </c>
      <c r="K21" s="55">
        <f t="shared" si="6"/>
        <v>392.92979176269125</v>
      </c>
      <c r="L21" s="54">
        <f>'Расчет субсидий'!P21-1</f>
        <v>-3.8848542644757456E-2</v>
      </c>
      <c r="M21" s="54">
        <f>L21*'Расчет субсидий'!Q21</f>
        <v>-0.77697085289514911</v>
      </c>
      <c r="N21" s="55">
        <f t="shared" si="7"/>
        <v>-231.15192511414136</v>
      </c>
      <c r="O21" s="54">
        <f>'Расчет субсидий'!T21-1</f>
        <v>4.2581047381546E-2</v>
      </c>
      <c r="P21" s="54">
        <f>O21*'Расчет субсидий'!U21</f>
        <v>0.21290523690773</v>
      </c>
      <c r="Q21" s="55">
        <f t="shared" si="8"/>
        <v>63.340156448243754</v>
      </c>
      <c r="R21" s="54">
        <f>'Расчет субсидий'!X21-1</f>
        <v>4.8799999999999955E-2</v>
      </c>
      <c r="S21" s="54">
        <f>R21*'Расчет субсидий'!Y21</f>
        <v>0.24399999999999977</v>
      </c>
      <c r="T21" s="55">
        <f t="shared" si="9"/>
        <v>72.590972386787428</v>
      </c>
      <c r="U21" s="60" t="s">
        <v>385</v>
      </c>
      <c r="V21" s="60" t="s">
        <v>385</v>
      </c>
      <c r="W21" s="61" t="s">
        <v>385</v>
      </c>
      <c r="X21" s="70">
        <f>'Расчет субсидий'!AF21-1</f>
        <v>-4.4848484848484804E-2</v>
      </c>
      <c r="Y21" s="70">
        <f>X21*'Расчет субсидий'!AG21</f>
        <v>-0.67272727272727206</v>
      </c>
      <c r="Z21" s="55">
        <f t="shared" si="10"/>
        <v>-200.13904458354207</v>
      </c>
      <c r="AA21" s="70">
        <f>'Расчет субсидий'!AJ21-1</f>
        <v>3.7042569081404686E-3</v>
      </c>
      <c r="AB21" s="70">
        <f>AA21*'Расчет субсидий'!AK21</f>
        <v>3.7042569081404686E-2</v>
      </c>
      <c r="AC21" s="55">
        <f t="shared" si="11"/>
        <v>11.020311923458671</v>
      </c>
      <c r="AD21" s="70">
        <f>'Расчет субсидий'!AN21-1</f>
        <v>0.12175863615971294</v>
      </c>
      <c r="AE21" s="70">
        <f>AD21*'Расчет субсидий'!AO21</f>
        <v>1.2175863615971294</v>
      </c>
      <c r="AF21" s="55">
        <f t="shared" si="12"/>
        <v>362.2367948902716</v>
      </c>
      <c r="AG21" s="60">
        <f>'Расчет субсидий'!AR21-1</f>
        <v>-0.93603936039360391</v>
      </c>
      <c r="AH21" s="60">
        <f>AG21*'Расчет субсидий'!AS21</f>
        <v>-14.040590405904059</v>
      </c>
      <c r="AI21" s="55">
        <f t="shared" si="3"/>
        <v>-4177.1316002015365</v>
      </c>
      <c r="AJ21" s="54">
        <f t="shared" si="13"/>
        <v>-12.859415211737259</v>
      </c>
    </row>
    <row r="22" spans="1:36" ht="15" customHeight="1">
      <c r="A22" s="30" t="s">
        <v>24</v>
      </c>
      <c r="B22" s="52">
        <f>'Расчет субсидий'!AX22</f>
        <v>-2756.6636363636426</v>
      </c>
      <c r="C22" s="54">
        <f>'Расчет субсидий'!D22-1</f>
        <v>9.7670007576797779E-2</v>
      </c>
      <c r="D22" s="54">
        <f>C22*'Расчет субсидий'!E22</f>
        <v>0.97670007576797779</v>
      </c>
      <c r="E22" s="55">
        <f t="shared" si="5"/>
        <v>363.82511698089422</v>
      </c>
      <c r="F22" s="60" t="s">
        <v>385</v>
      </c>
      <c r="G22" s="60" t="s">
        <v>385</v>
      </c>
      <c r="H22" s="61" t="s">
        <v>385</v>
      </c>
      <c r="I22" s="54">
        <f>'Расчет субсидий'!L22-1</f>
        <v>0.21333333333333337</v>
      </c>
      <c r="J22" s="54">
        <f>I22*'Расчет субсидий'!M22</f>
        <v>2.1333333333333337</v>
      </c>
      <c r="K22" s="55">
        <f t="shared" si="6"/>
        <v>794.67614349159078</v>
      </c>
      <c r="L22" s="54">
        <f>'Расчет субсидий'!P22-1</f>
        <v>5.8232142965723988E-2</v>
      </c>
      <c r="M22" s="54">
        <f>L22*'Расчет субсидий'!Q22</f>
        <v>1.1646428593144798</v>
      </c>
      <c r="N22" s="55">
        <f t="shared" si="7"/>
        <v>433.83463874299213</v>
      </c>
      <c r="O22" s="54">
        <f>'Расчет субсидий'!T22-1</f>
        <v>0.17472037137083052</v>
      </c>
      <c r="P22" s="54">
        <f>O22*'Расчет субсидий'!U22</f>
        <v>0.87360185685415259</v>
      </c>
      <c r="Q22" s="55">
        <f t="shared" si="8"/>
        <v>325.42057244622686</v>
      </c>
      <c r="R22" s="54">
        <f>'Расчет субсидий'!X22-1</f>
        <v>0.18699186991869898</v>
      </c>
      <c r="S22" s="54">
        <f>R22*'Расчет субсидий'!Y22</f>
        <v>0.93495934959349491</v>
      </c>
      <c r="T22" s="55">
        <f t="shared" si="9"/>
        <v>348.2765110576708</v>
      </c>
      <c r="U22" s="60" t="s">
        <v>385</v>
      </c>
      <c r="V22" s="60" t="s">
        <v>385</v>
      </c>
      <c r="W22" s="61" t="s">
        <v>385</v>
      </c>
      <c r="X22" s="70">
        <f>'Расчет субсидий'!AF22-1</f>
        <v>-9.6420047732697078E-3</v>
      </c>
      <c r="Y22" s="70">
        <f>X22*'Расчет субсидий'!AG22</f>
        <v>-0.19284009546539416</v>
      </c>
      <c r="Z22" s="55">
        <f t="shared" si="10"/>
        <v>-71.833792207026377</v>
      </c>
      <c r="AA22" s="70">
        <f>'Расчет субсидий'!AJ22-1</f>
        <v>-6.0113339145597244E-2</v>
      </c>
      <c r="AB22" s="70">
        <f>AA22*'Расчет субсидий'!AK22</f>
        <v>-0.60113339145597244</v>
      </c>
      <c r="AC22" s="55">
        <f t="shared" si="11"/>
        <v>-223.92485870918102</v>
      </c>
      <c r="AD22" s="70">
        <f>'Расчет субсидий'!AN22-1</f>
        <v>7.4826935179358234E-2</v>
      </c>
      <c r="AE22" s="70">
        <f>AD22*'Расчет субсидий'!AO22</f>
        <v>0.74826935179358234</v>
      </c>
      <c r="AF22" s="55">
        <f t="shared" si="12"/>
        <v>278.73365755137951</v>
      </c>
      <c r="AG22" s="60">
        <f>'Расчет субсидий'!AR22-1</f>
        <v>-0.89585895858958586</v>
      </c>
      <c r="AH22" s="60">
        <f>AG22*'Расчет субсидий'!AS22</f>
        <v>-13.437884378843789</v>
      </c>
      <c r="AI22" s="55">
        <f t="shared" si="3"/>
        <v>-5005.6716257181897</v>
      </c>
      <c r="AJ22" s="54">
        <f t="shared" si="13"/>
        <v>-7.4003510391081342</v>
      </c>
    </row>
    <row r="23" spans="1:36" ht="15" customHeight="1">
      <c r="A23" s="30" t="s">
        <v>25</v>
      </c>
      <c r="B23" s="52">
        <f>'Расчет субсидий'!AX23</f>
        <v>-3715.2545454545434</v>
      </c>
      <c r="C23" s="54">
        <f>'Расчет субсидий'!D23-1</f>
        <v>4.5466830582118867E-2</v>
      </c>
      <c r="D23" s="54">
        <f>C23*'Расчет субсидий'!E23</f>
        <v>0.45466830582118867</v>
      </c>
      <c r="E23" s="55">
        <f t="shared" si="5"/>
        <v>139.58450014917324</v>
      </c>
      <c r="F23" s="60" t="s">
        <v>385</v>
      </c>
      <c r="G23" s="60" t="s">
        <v>385</v>
      </c>
      <c r="H23" s="61" t="s">
        <v>385</v>
      </c>
      <c r="I23" s="54">
        <f>'Расчет субсидий'!L23-1</f>
        <v>0</v>
      </c>
      <c r="J23" s="54">
        <f>I23*'Расчет субсидий'!M23</f>
        <v>0</v>
      </c>
      <c r="K23" s="55">
        <f t="shared" si="6"/>
        <v>0</v>
      </c>
      <c r="L23" s="54">
        <f>'Расчет субсидий'!P23-1</f>
        <v>-0.17059360522820799</v>
      </c>
      <c r="M23" s="54">
        <f>L23*'Расчет субсидий'!Q23</f>
        <v>-3.4118721045641598</v>
      </c>
      <c r="N23" s="55">
        <f t="shared" si="7"/>
        <v>-1047.454718508118</v>
      </c>
      <c r="O23" s="54">
        <f>'Расчет субсидий'!T23-1</f>
        <v>0.14466043928300931</v>
      </c>
      <c r="P23" s="54">
        <f>O23*'Расчет субсидий'!U23</f>
        <v>0.72330219641504656</v>
      </c>
      <c r="Q23" s="55">
        <f t="shared" si="8"/>
        <v>222.05589052670746</v>
      </c>
      <c r="R23" s="54">
        <f>'Расчет субсидий'!X23-1</f>
        <v>0.12911676646706582</v>
      </c>
      <c r="S23" s="54">
        <f>R23*'Расчет субсидий'!Y23</f>
        <v>0.64558383233532912</v>
      </c>
      <c r="T23" s="55">
        <f t="shared" si="9"/>
        <v>198.19612536694896</v>
      </c>
      <c r="U23" s="60" t="s">
        <v>385</v>
      </c>
      <c r="V23" s="60" t="s">
        <v>385</v>
      </c>
      <c r="W23" s="61" t="s">
        <v>385</v>
      </c>
      <c r="X23" s="70">
        <f>'Расчет субсидий'!AF23-1</f>
        <v>0</v>
      </c>
      <c r="Y23" s="70">
        <f>X23*'Расчет субсидий'!AG23</f>
        <v>0</v>
      </c>
      <c r="Z23" s="55">
        <f t="shared" si="10"/>
        <v>0</v>
      </c>
      <c r="AA23" s="70">
        <f>'Расчет субсидий'!AJ23-1</f>
        <v>4.7062556663644672E-2</v>
      </c>
      <c r="AB23" s="70">
        <f>AA23*'Расчет субсидий'!AK23</f>
        <v>0.47062556663644672</v>
      </c>
      <c r="AC23" s="55">
        <f t="shared" si="11"/>
        <v>144.48342590698442</v>
      </c>
      <c r="AD23" s="70">
        <f>'Расчет субсидий'!AN23-1</f>
        <v>-0.23431623931623935</v>
      </c>
      <c r="AE23" s="70">
        <f>AD23*'Расчет субсидий'!AO23</f>
        <v>-2.3431623931623937</v>
      </c>
      <c r="AF23" s="55">
        <f t="shared" si="12"/>
        <v>-719.35771029208843</v>
      </c>
      <c r="AG23" s="60">
        <f>'Расчет субсидий'!AR23-1</f>
        <v>-0.57605576055760555</v>
      </c>
      <c r="AH23" s="60">
        <f>AG23*'Расчет субсидий'!AS23</f>
        <v>-8.6408364083640841</v>
      </c>
      <c r="AI23" s="55">
        <f t="shared" si="3"/>
        <v>-2652.7620586041512</v>
      </c>
      <c r="AJ23" s="54">
        <f t="shared" si="13"/>
        <v>-12.101691004882627</v>
      </c>
    </row>
    <row r="24" spans="1:36" ht="15" customHeight="1">
      <c r="A24" s="30" t="s">
        <v>26</v>
      </c>
      <c r="B24" s="52">
        <f>'Расчет субсидий'!AX24</f>
        <v>-2676.1909090909066</v>
      </c>
      <c r="C24" s="54">
        <f>'Расчет субсидий'!D24-1</f>
        <v>3.4855210903669942E-2</v>
      </c>
      <c r="D24" s="54">
        <f>C24*'Расчет субсидий'!E24</f>
        <v>0.34855210903669942</v>
      </c>
      <c r="E24" s="55">
        <f t="shared" si="5"/>
        <v>97.139395591622957</v>
      </c>
      <c r="F24" s="60" t="s">
        <v>385</v>
      </c>
      <c r="G24" s="60" t="s">
        <v>385</v>
      </c>
      <c r="H24" s="61" t="s">
        <v>385</v>
      </c>
      <c r="I24" s="54">
        <f>'Расчет субсидий'!L24-1</f>
        <v>-2.4390243902439046E-2</v>
      </c>
      <c r="J24" s="54">
        <f>I24*'Расчет субсидий'!M24</f>
        <v>-0.12195121951219523</v>
      </c>
      <c r="K24" s="55">
        <f t="shared" si="6"/>
        <v>-33.987078109542225</v>
      </c>
      <c r="L24" s="54">
        <f>'Расчет субсидий'!P24-1</f>
        <v>-8.1401127018743247E-2</v>
      </c>
      <c r="M24" s="54">
        <f>L24*'Расчет субсидий'!Q24</f>
        <v>-1.6280225403748649</v>
      </c>
      <c r="N24" s="55">
        <f t="shared" si="7"/>
        <v>-453.72017979928995</v>
      </c>
      <c r="O24" s="54">
        <f>'Расчет субсидий'!T24-1</f>
        <v>0.17714057081888512</v>
      </c>
      <c r="P24" s="54">
        <f>O24*'Расчет субсидий'!U24</f>
        <v>0.88570285409442562</v>
      </c>
      <c r="Q24" s="55">
        <f t="shared" si="8"/>
        <v>246.84010708840393</v>
      </c>
      <c r="R24" s="54">
        <f>'Расчет субсидий'!X24-1</f>
        <v>0.20320198572758308</v>
      </c>
      <c r="S24" s="54">
        <f>R24*'Расчет субсидий'!Y24</f>
        <v>1.0160099286379154</v>
      </c>
      <c r="T24" s="55">
        <f t="shared" si="9"/>
        <v>283.1559121984352</v>
      </c>
      <c r="U24" s="60" t="s">
        <v>385</v>
      </c>
      <c r="V24" s="60" t="s">
        <v>385</v>
      </c>
      <c r="W24" s="61" t="s">
        <v>385</v>
      </c>
      <c r="X24" s="70">
        <f>'Расчет субсидий'!AF24-1</f>
        <v>-2.2319566124322066E-2</v>
      </c>
      <c r="Y24" s="70">
        <f>X24*'Расчет субсидий'!AG24</f>
        <v>-0.44639132248644131</v>
      </c>
      <c r="Z24" s="55">
        <f t="shared" si="10"/>
        <v>-124.40660130710185</v>
      </c>
      <c r="AA24" s="70">
        <f>'Расчет субсидий'!AJ24-1</f>
        <v>0.13764192139737985</v>
      </c>
      <c r="AB24" s="70">
        <f>AA24*'Расчет субсидий'!AK24</f>
        <v>2.0646288209606976</v>
      </c>
      <c r="AC24" s="55">
        <f t="shared" si="11"/>
        <v>575.39974824266653</v>
      </c>
      <c r="AD24" s="70">
        <f>'Расчет субсидий'!AN24-1</f>
        <v>0.14338403041825099</v>
      </c>
      <c r="AE24" s="70">
        <f>AD24*'Расчет субсидий'!AO24</f>
        <v>1.4338403041825099</v>
      </c>
      <c r="AF24" s="55">
        <f t="shared" si="12"/>
        <v>399.60274780185773</v>
      </c>
      <c r="AG24" s="60">
        <f>'Расчет субсидий'!AR24-1</f>
        <v>-0.87699876998769988</v>
      </c>
      <c r="AH24" s="60">
        <f>AG24*'Расчет субсидий'!AS24</f>
        <v>-13.154981549815497</v>
      </c>
      <c r="AI24" s="55">
        <f t="shared" si="3"/>
        <v>-3666.2149607979591</v>
      </c>
      <c r="AJ24" s="54">
        <f t="shared" si="13"/>
        <v>-9.602612615276751</v>
      </c>
    </row>
    <row r="25" spans="1:36" ht="15" customHeight="1">
      <c r="A25" s="30" t="s">
        <v>27</v>
      </c>
      <c r="B25" s="52">
        <f>'Расчет субсидий'!AX25</f>
        <v>-2546.8363636363647</v>
      </c>
      <c r="C25" s="54">
        <f>'Расчет субсидий'!D25-1</f>
        <v>0.20077440795586776</v>
      </c>
      <c r="D25" s="54">
        <f>C25*'Расчет субсидий'!E25</f>
        <v>2.0077440795586776</v>
      </c>
      <c r="E25" s="55">
        <f t="shared" si="5"/>
        <v>291.49813118590322</v>
      </c>
      <c r="F25" s="60" t="s">
        <v>385</v>
      </c>
      <c r="G25" s="60" t="s">
        <v>385</v>
      </c>
      <c r="H25" s="61" t="s">
        <v>385</v>
      </c>
      <c r="I25" s="54">
        <f>'Расчет субсидий'!L25-1</f>
        <v>3.4482758620689724E-2</v>
      </c>
      <c r="J25" s="54">
        <f>I25*'Расчет субсидий'!M25</f>
        <v>0.34482758620689724</v>
      </c>
      <c r="K25" s="55">
        <f t="shared" si="6"/>
        <v>50.064446950206445</v>
      </c>
      <c r="L25" s="54">
        <f>'Расчет субсидий'!P25-1</f>
        <v>-0.20714672777098275</v>
      </c>
      <c r="M25" s="54">
        <f>L25*'Расчет субсидий'!Q25</f>
        <v>-4.1429345554196555</v>
      </c>
      <c r="N25" s="55">
        <f t="shared" si="7"/>
        <v>-601.49980907715383</v>
      </c>
      <c r="O25" s="54">
        <f>'Расчет субсидий'!T25-1</f>
        <v>0.15071942446043174</v>
      </c>
      <c r="P25" s="54">
        <f>O25*'Расчет субсидий'!U25</f>
        <v>0.7535971223021587</v>
      </c>
      <c r="Q25" s="55">
        <f t="shared" si="8"/>
        <v>109.41242713884131</v>
      </c>
      <c r="R25" s="54">
        <f>'Расчет субсидий'!X25-1</f>
        <v>9.781021897810227E-2</v>
      </c>
      <c r="S25" s="54">
        <f>R25*'Расчет субсидий'!Y25</f>
        <v>0.48905109489051135</v>
      </c>
      <c r="T25" s="55">
        <f t="shared" si="9"/>
        <v>71.003810528650376</v>
      </c>
      <c r="U25" s="60" t="s">
        <v>385</v>
      </c>
      <c r="V25" s="60" t="s">
        <v>385</v>
      </c>
      <c r="W25" s="61" t="s">
        <v>385</v>
      </c>
      <c r="X25" s="70">
        <f>'Расчет субсидий'!AF25-1</f>
        <v>-0.14562458249832999</v>
      </c>
      <c r="Y25" s="70">
        <f>X25*'Расчет субсидий'!AG25</f>
        <v>-2.9124916499665998</v>
      </c>
      <c r="Z25" s="55">
        <f t="shared" si="10"/>
        <v>-422.85562273774826</v>
      </c>
      <c r="AA25" s="70">
        <f>'Расчет субсидий'!AJ25-1</f>
        <v>3.0913694872335862E-2</v>
      </c>
      <c r="AB25" s="70">
        <f>AA25*'Расчет субсидий'!AK25</f>
        <v>0.30913694872335862</v>
      </c>
      <c r="AC25" s="55">
        <f t="shared" si="11"/>
        <v>44.882634072156819</v>
      </c>
      <c r="AD25" s="70">
        <f>'Расчет субсидий'!AN25-1</f>
        <v>0.1144781144781144</v>
      </c>
      <c r="AE25" s="70">
        <f>AD25*'Расчет субсидий'!AO25</f>
        <v>0.57239057239057201</v>
      </c>
      <c r="AF25" s="55">
        <f t="shared" si="12"/>
        <v>83.103610594113505</v>
      </c>
      <c r="AG25" s="60">
        <f>'Расчет субсидий'!AR25-1</f>
        <v>-0.99753997539975403</v>
      </c>
      <c r="AH25" s="60">
        <f>AG25*'Расчет субсидий'!AS25</f>
        <v>-14.963099630996311</v>
      </c>
      <c r="AI25" s="55">
        <f t="shared" si="3"/>
        <v>-2172.4459922913347</v>
      </c>
      <c r="AJ25" s="54">
        <f t="shared" si="13"/>
        <v>-17.541778432310391</v>
      </c>
    </row>
    <row r="26" spans="1:36" ht="15" customHeight="1">
      <c r="A26" s="30" t="s">
        <v>28</v>
      </c>
      <c r="B26" s="52">
        <f>'Расчет субсидий'!AX26</f>
        <v>-374.34545454545878</v>
      </c>
      <c r="C26" s="54">
        <f>'Расчет субсидий'!D26-1</f>
        <v>-2.4082169815601961E-2</v>
      </c>
      <c r="D26" s="54">
        <f>C26*'Расчет субсидий'!E26</f>
        <v>-0.24082169815601961</v>
      </c>
      <c r="E26" s="55">
        <f t="shared" si="5"/>
        <v>-81.399087313987039</v>
      </c>
      <c r="F26" s="60" t="s">
        <v>385</v>
      </c>
      <c r="G26" s="60" t="s">
        <v>385</v>
      </c>
      <c r="H26" s="61" t="s">
        <v>385</v>
      </c>
      <c r="I26" s="54">
        <f>'Расчет субсидий'!L26-1</f>
        <v>0.16352201257861632</v>
      </c>
      <c r="J26" s="54">
        <f>I26*'Расчет субсидий'!M26</f>
        <v>2.4528301886792447</v>
      </c>
      <c r="K26" s="55">
        <f t="shared" si="6"/>
        <v>829.0703878573845</v>
      </c>
      <c r="L26" s="54">
        <f>'Расчет субсидий'!P26-1</f>
        <v>-0.15649162842801845</v>
      </c>
      <c r="M26" s="54">
        <f>L26*'Расчет субсидий'!Q26</f>
        <v>-3.129832568560369</v>
      </c>
      <c r="N26" s="55">
        <f t="shared" si="7"/>
        <v>-1057.9009967837387</v>
      </c>
      <c r="O26" s="54">
        <f>'Расчет субсидий'!T26-1</f>
        <v>3.7466142420270687E-2</v>
      </c>
      <c r="P26" s="54">
        <f>O26*'Расчет субсидий'!U26</f>
        <v>0.18733071210135344</v>
      </c>
      <c r="Q26" s="55">
        <f t="shared" si="8"/>
        <v>63.318833426091281</v>
      </c>
      <c r="R26" s="54">
        <f>'Расчет субсидий'!X26-1</f>
        <v>-8.9885496183206182E-2</v>
      </c>
      <c r="S26" s="54">
        <f>R26*'Расчет субсидий'!Y26</f>
        <v>-0.44942748091603091</v>
      </c>
      <c r="T26" s="55">
        <f t="shared" si="9"/>
        <v>-151.9090141814732</v>
      </c>
      <c r="U26" s="60" t="s">
        <v>385</v>
      </c>
      <c r="V26" s="60" t="s">
        <v>385</v>
      </c>
      <c r="W26" s="61" t="s">
        <v>385</v>
      </c>
      <c r="X26" s="70">
        <f>'Расчет субсидий'!AF26-1</f>
        <v>4.0064102564096871E-4</v>
      </c>
      <c r="Y26" s="70">
        <f>X26*'Расчет субсидий'!AG26</f>
        <v>6.0096153846145306E-3</v>
      </c>
      <c r="Z26" s="55">
        <f t="shared" si="10"/>
        <v>2.0312837720245538</v>
      </c>
      <c r="AA26" s="70">
        <f>'Расчет субсидий'!AJ26-1</f>
        <v>1.9236467236467103E-2</v>
      </c>
      <c r="AB26" s="70">
        <f>AA26*'Расчет субсидий'!AK26</f>
        <v>0.38472934472934206</v>
      </c>
      <c r="AC26" s="55">
        <f t="shared" si="11"/>
        <v>130.04068056852518</v>
      </c>
      <c r="AD26" s="70">
        <f>'Расчет субсидий'!AN26-1</f>
        <v>-9.1956408925791377E-2</v>
      </c>
      <c r="AE26" s="70">
        <f>AD26*'Расчет субсидий'!AO26</f>
        <v>-0.45978204462895689</v>
      </c>
      <c r="AF26" s="55">
        <f t="shared" si="12"/>
        <v>-155.4089149056208</v>
      </c>
      <c r="AG26" s="60">
        <f>'Расчет субсидий'!AR26-1</f>
        <v>9.4300943009431037E-3</v>
      </c>
      <c r="AH26" s="60">
        <f>AG26*'Расчет субсидий'!AS26</f>
        <v>0.14145141451414656</v>
      </c>
      <c r="AI26" s="55">
        <f t="shared" si="3"/>
        <v>47.811373015335512</v>
      </c>
      <c r="AJ26" s="54">
        <f t="shared" si="13"/>
        <v>-1.1075125168526749</v>
      </c>
    </row>
    <row r="27" spans="1:36" ht="15" customHeight="1">
      <c r="A27" s="30" t="s">
        <v>29</v>
      </c>
      <c r="B27" s="52">
        <f>'Расчет субсидий'!AX27</f>
        <v>-2012.136363636364</v>
      </c>
      <c r="C27" s="54">
        <f>'Расчет субсидий'!D27-1</f>
        <v>5.2199943745730559E-2</v>
      </c>
      <c r="D27" s="54">
        <f>C27*'Расчет субсидий'!E27</f>
        <v>0.52199943745730559</v>
      </c>
      <c r="E27" s="55">
        <f t="shared" si="5"/>
        <v>66.092950190193662</v>
      </c>
      <c r="F27" s="60" t="s">
        <v>385</v>
      </c>
      <c r="G27" s="60" t="s">
        <v>385</v>
      </c>
      <c r="H27" s="61" t="s">
        <v>385</v>
      </c>
      <c r="I27" s="54">
        <f>'Расчет субсидий'!L27-1</f>
        <v>4.8387096774193505E-2</v>
      </c>
      <c r="J27" s="54">
        <f>I27*'Расчет субсидий'!M27</f>
        <v>0.72580645161290258</v>
      </c>
      <c r="K27" s="55">
        <f t="shared" si="6"/>
        <v>91.897971936217473</v>
      </c>
      <c r="L27" s="54">
        <f>'Расчет субсидий'!P27-1</f>
        <v>-0.24263980461897583</v>
      </c>
      <c r="M27" s="54">
        <f>L27*'Расчет субсидий'!Q27</f>
        <v>-4.852796092379517</v>
      </c>
      <c r="N27" s="55">
        <f t="shared" si="7"/>
        <v>-614.43669744000226</v>
      </c>
      <c r="O27" s="54">
        <f>'Расчет субсидий'!T27-1</f>
        <v>6.07661822985468E-2</v>
      </c>
      <c r="P27" s="54">
        <f>O27*'Расчет субсидий'!U27</f>
        <v>0.303830911492734</v>
      </c>
      <c r="Q27" s="55">
        <f t="shared" si="8"/>
        <v>38.469545862629097</v>
      </c>
      <c r="R27" s="54">
        <f>'Расчет субсидий'!X27-1</f>
        <v>0.11428571428571432</v>
      </c>
      <c r="S27" s="54">
        <f>R27*'Расчет субсидий'!Y27</f>
        <v>1.1428571428571432</v>
      </c>
      <c r="T27" s="55">
        <f t="shared" si="9"/>
        <v>144.70283835036165</v>
      </c>
      <c r="U27" s="60" t="s">
        <v>385</v>
      </c>
      <c r="V27" s="60" t="s">
        <v>385</v>
      </c>
      <c r="W27" s="61" t="s">
        <v>385</v>
      </c>
      <c r="X27" s="70">
        <f>'Расчет субсидий'!AF27-1</f>
        <v>-9.4999999999999973E-2</v>
      </c>
      <c r="Y27" s="70">
        <f>X27*'Расчет субсидий'!AG27</f>
        <v>-1.8999999999999995</v>
      </c>
      <c r="Z27" s="55">
        <f t="shared" si="10"/>
        <v>-240.5684687574761</v>
      </c>
      <c r="AA27" s="70">
        <f>'Расчет субсидий'!AJ27-1</f>
        <v>3.9770919503658853E-2</v>
      </c>
      <c r="AB27" s="70">
        <f>AA27*'Расчет субсидий'!AK27</f>
        <v>0.39770919503658853</v>
      </c>
      <c r="AC27" s="55">
        <f t="shared" si="11"/>
        <v>50.355943189852916</v>
      </c>
      <c r="AD27" s="70">
        <f>'Расчет субсидий'!AN27-1</f>
        <v>-0.27625649913344885</v>
      </c>
      <c r="AE27" s="70">
        <f>AD27*'Расчет субсидий'!AO27</f>
        <v>-4.1438474870017323</v>
      </c>
      <c r="AF27" s="55">
        <f t="shared" si="12"/>
        <v>-524.67318142764339</v>
      </c>
      <c r="AG27" s="60">
        <f>'Расчет субсидий'!AR27-1</f>
        <v>-0.53915539155391556</v>
      </c>
      <c r="AH27" s="60">
        <f>AG27*'Расчет субсидий'!AS27</f>
        <v>-8.0873308733087335</v>
      </c>
      <c r="AI27" s="55">
        <f t="shared" si="3"/>
        <v>-1023.977265540497</v>
      </c>
      <c r="AJ27" s="54">
        <f>D27+J27+M27+P27+S27+Y27+AB27+AE27+AH27</f>
        <v>-15.891771314233308</v>
      </c>
    </row>
    <row r="28" spans="1:36" ht="15" customHeight="1">
      <c r="A28" s="30" t="s">
        <v>30</v>
      </c>
      <c r="B28" s="52">
        <f>'Расчет субсидий'!AX28</f>
        <v>2163.2636363636411</v>
      </c>
      <c r="C28" s="54">
        <f>'Расчет субсидий'!D28-1</f>
        <v>-9.0773402312380513E-2</v>
      </c>
      <c r="D28" s="54">
        <f>C28*'Расчет субсидий'!E28</f>
        <v>-0.90773402312380513</v>
      </c>
      <c r="E28" s="55">
        <f t="shared" si="5"/>
        <v>-337.49823179802434</v>
      </c>
      <c r="F28" s="60" t="s">
        <v>385</v>
      </c>
      <c r="G28" s="60" t="s">
        <v>385</v>
      </c>
      <c r="H28" s="61" t="s">
        <v>385</v>
      </c>
      <c r="I28" s="54">
        <f>'Расчет субсидий'!L28-1</f>
        <v>2.4390243902439046E-2</v>
      </c>
      <c r="J28" s="54">
        <f>I28*'Расчет субсидий'!M28</f>
        <v>0.24390243902439046</v>
      </c>
      <c r="K28" s="55">
        <f t="shared" si="6"/>
        <v>90.683658213756431</v>
      </c>
      <c r="L28" s="54">
        <f>'Расчет субсидий'!P28-1</f>
        <v>-1.9834215884339867E-2</v>
      </c>
      <c r="M28" s="54">
        <f>L28*'Расчет субсидий'!Q28</f>
        <v>-0.39668431768679735</v>
      </c>
      <c r="N28" s="55">
        <f t="shared" si="7"/>
        <v>-147.48841884385337</v>
      </c>
      <c r="O28" s="54">
        <f>'Расчет субсидий'!T28-1</f>
        <v>0.1113693242760101</v>
      </c>
      <c r="P28" s="54">
        <f>O28*'Расчет субсидий'!U28</f>
        <v>1.113693242760101</v>
      </c>
      <c r="Q28" s="55">
        <f t="shared" si="8"/>
        <v>414.07448726385064</v>
      </c>
      <c r="R28" s="54">
        <f>'Расчет субсидий'!X28-1</f>
        <v>0.12191133074981342</v>
      </c>
      <c r="S28" s="54">
        <f>R28*'Расчет субсидий'!Y28</f>
        <v>1.2191133074981342</v>
      </c>
      <c r="T28" s="55">
        <f t="shared" si="9"/>
        <v>453.2699834541117</v>
      </c>
      <c r="U28" s="60" t="s">
        <v>385</v>
      </c>
      <c r="V28" s="60" t="s">
        <v>385</v>
      </c>
      <c r="W28" s="61" t="s">
        <v>385</v>
      </c>
      <c r="X28" s="70">
        <f>'Расчет субсидий'!AF28-1</f>
        <v>8.2893579595426647E-2</v>
      </c>
      <c r="Y28" s="70">
        <f>X28*'Расчет субсидий'!AG28</f>
        <v>1.2434036939313997</v>
      </c>
      <c r="Z28" s="55">
        <f t="shared" si="10"/>
        <v>462.3012219690084</v>
      </c>
      <c r="AA28" s="70">
        <f>'Расчет субсидий'!AJ28-1</f>
        <v>0.13352523098791758</v>
      </c>
      <c r="AB28" s="70">
        <f>AA28*'Расчет субсидий'!AK28</f>
        <v>1.3352523098791758</v>
      </c>
      <c r="AC28" s="55">
        <f t="shared" si="11"/>
        <v>496.45081280266862</v>
      </c>
      <c r="AD28" s="70">
        <f>'Расчет субсидий'!AN28-1</f>
        <v>0.19858095815645838</v>
      </c>
      <c r="AE28" s="70">
        <f>AD28*'Расчет субсидий'!AO28</f>
        <v>1.9858095815645838</v>
      </c>
      <c r="AF28" s="55">
        <f t="shared" si="12"/>
        <v>738.32995722604153</v>
      </c>
      <c r="AG28" s="60">
        <f>'Расчет субсидий'!AR28-1</f>
        <v>-1.2300123001229846E-3</v>
      </c>
      <c r="AH28" s="60">
        <f>AG28*'Расчет субсидий'!AS28</f>
        <v>-1.8450184501844769E-2</v>
      </c>
      <c r="AI28" s="55">
        <f t="shared" si="3"/>
        <v>-6.859833923918746</v>
      </c>
      <c r="AJ28" s="54">
        <f t="shared" si="13"/>
        <v>5.8183060493453382</v>
      </c>
    </row>
    <row r="29" spans="1:36" ht="15" customHeight="1">
      <c r="A29" s="30" t="s">
        <v>31</v>
      </c>
      <c r="B29" s="52">
        <f>'Расчет субсидий'!AX29</f>
        <v>5868.1999999999971</v>
      </c>
      <c r="C29" s="54">
        <f>'Расчет субсидий'!D29-1</f>
        <v>0.10734617857894291</v>
      </c>
      <c r="D29" s="54">
        <f>C29*'Расчет субсидий'!E29</f>
        <v>1.0734617857894291</v>
      </c>
      <c r="E29" s="55">
        <f t="shared" si="5"/>
        <v>976.74794105739988</v>
      </c>
      <c r="F29" s="60" t="s">
        <v>385</v>
      </c>
      <c r="G29" s="60" t="s">
        <v>385</v>
      </c>
      <c r="H29" s="61" t="s">
        <v>385</v>
      </c>
      <c r="I29" s="54">
        <f>'Расчет субсидий'!L29-1</f>
        <v>0.20138728323699429</v>
      </c>
      <c r="J29" s="54">
        <f>I29*'Расчет субсидий'!M29</f>
        <v>1.0069364161849714</v>
      </c>
      <c r="K29" s="55">
        <f t="shared" si="6"/>
        <v>916.21619353790061</v>
      </c>
      <c r="L29" s="54">
        <f>'Расчет субсидий'!P29-1</f>
        <v>0.107456477979603</v>
      </c>
      <c r="M29" s="54">
        <f>L29*'Расчет субсидий'!Q29</f>
        <v>2.1491295595920601</v>
      </c>
      <c r="N29" s="55">
        <f t="shared" si="7"/>
        <v>1955.5031210108802</v>
      </c>
      <c r="O29" s="54">
        <f>'Расчет субсидий'!T29-1</f>
        <v>3.7954665260938381E-2</v>
      </c>
      <c r="P29" s="54">
        <f>O29*'Расчет субсидий'!U29</f>
        <v>0.1897733263046919</v>
      </c>
      <c r="Q29" s="55">
        <f t="shared" si="8"/>
        <v>172.67564452646701</v>
      </c>
      <c r="R29" s="54">
        <f>'Расчет субсидий'!X29-1</f>
        <v>0.21901978374805231</v>
      </c>
      <c r="S29" s="54">
        <f>R29*'Расчет субсидий'!Y29</f>
        <v>3.2852967562207844</v>
      </c>
      <c r="T29" s="55">
        <f t="shared" si="9"/>
        <v>2989.3070110934223</v>
      </c>
      <c r="U29" s="60" t="s">
        <v>385</v>
      </c>
      <c r="V29" s="60" t="s">
        <v>385</v>
      </c>
      <c r="W29" s="61" t="s">
        <v>385</v>
      </c>
      <c r="X29" s="70">
        <f>'Расчет субсидий'!AF29-1</f>
        <v>6.8349106203995369E-3</v>
      </c>
      <c r="Y29" s="70">
        <f>X29*'Расчет субсидий'!AG29</f>
        <v>6.8349106203995369E-2</v>
      </c>
      <c r="Z29" s="55">
        <f t="shared" si="10"/>
        <v>62.191174051687845</v>
      </c>
      <c r="AA29" s="70">
        <f>'Расчет субсидий'!AJ29-1</f>
        <v>0.21140943764413689</v>
      </c>
      <c r="AB29" s="70">
        <f>AA29*'Расчет субсидий'!AK29</f>
        <v>2.1140943764413689</v>
      </c>
      <c r="AC29" s="55">
        <f t="shared" si="11"/>
        <v>1923.6244426452215</v>
      </c>
      <c r="AD29" s="70">
        <f>'Расчет субсидий'!AN29-1</f>
        <v>0.13530584142629376</v>
      </c>
      <c r="AE29" s="70">
        <f>AD29*'Расчет субсидий'!AO29</f>
        <v>2.7061168285258752</v>
      </c>
      <c r="AF29" s="55">
        <f t="shared" si="12"/>
        <v>2462.308463621378</v>
      </c>
      <c r="AG29" s="60">
        <f>'Расчет субсидий'!AR29-1</f>
        <v>-0.40959409594095941</v>
      </c>
      <c r="AH29" s="60">
        <f>AG29*'Расчет субсидий'!AS29</f>
        <v>-6.1439114391143912</v>
      </c>
      <c r="AI29" s="55">
        <f t="shared" si="3"/>
        <v>-5590.3739915443612</v>
      </c>
      <c r="AJ29" s="54">
        <f t="shared" si="13"/>
        <v>6.4492467161487861</v>
      </c>
    </row>
    <row r="30" spans="1:36" ht="15" customHeight="1">
      <c r="A30" s="30" t="s">
        <v>32</v>
      </c>
      <c r="B30" s="52">
        <f>'Расчет субсидий'!AX30</f>
        <v>-346.9090909090919</v>
      </c>
      <c r="C30" s="54">
        <f>'Расчет субсидий'!D30-1</f>
        <v>1.3429876567207621E-2</v>
      </c>
      <c r="D30" s="54">
        <f>C30*'Расчет субсидий'!E30</f>
        <v>0.13429876567207621</v>
      </c>
      <c r="E30" s="55">
        <f t="shared" si="5"/>
        <v>19.910538161064672</v>
      </c>
      <c r="F30" s="60" t="s">
        <v>385</v>
      </c>
      <c r="G30" s="60" t="s">
        <v>385</v>
      </c>
      <c r="H30" s="61" t="s">
        <v>385</v>
      </c>
      <c r="I30" s="54">
        <f>'Расчет субсидий'!L30-1</f>
        <v>9.243697478991586E-2</v>
      </c>
      <c r="J30" s="54">
        <f>I30*'Расчет субсидий'!M30</f>
        <v>0.9243697478991586</v>
      </c>
      <c r="K30" s="55">
        <f t="shared" si="6"/>
        <v>137.0429508296418</v>
      </c>
      <c r="L30" s="54">
        <f>'Расчет субсидий'!P30-1</f>
        <v>-7.8050399450015351E-2</v>
      </c>
      <c r="M30" s="54">
        <f>L30*'Расчет субсидий'!Q30</f>
        <v>-1.561007989000307</v>
      </c>
      <c r="N30" s="55">
        <f t="shared" si="7"/>
        <v>-231.42810716971303</v>
      </c>
      <c r="O30" s="54">
        <f>'Расчет субсидий'!T30-1</f>
        <v>-1.6396794242721557E-2</v>
      </c>
      <c r="P30" s="54">
        <f>O30*'Расчет субсидий'!U30</f>
        <v>-0.16396794242721557</v>
      </c>
      <c r="Q30" s="55">
        <f t="shared" si="8"/>
        <v>-24.309158453919686</v>
      </c>
      <c r="R30" s="54">
        <f>'Расчет субсидий'!X30-1</f>
        <v>5.5991041433369748E-3</v>
      </c>
      <c r="S30" s="54">
        <f>R30*'Расчет субсидий'!Y30</f>
        <v>5.5991041433369748E-2</v>
      </c>
      <c r="T30" s="55">
        <f t="shared" si="9"/>
        <v>8.3009829729854037</v>
      </c>
      <c r="U30" s="60" t="s">
        <v>385</v>
      </c>
      <c r="V30" s="60" t="s">
        <v>385</v>
      </c>
      <c r="W30" s="61" t="s">
        <v>385</v>
      </c>
      <c r="X30" s="70">
        <f>'Расчет субсидий'!AF30-1</f>
        <v>-5.5180870631514445E-2</v>
      </c>
      <c r="Y30" s="70">
        <f>X30*'Расчет субсидий'!AG30</f>
        <v>-1.1036174126302889</v>
      </c>
      <c r="Z30" s="55">
        <f t="shared" si="10"/>
        <v>-163.61741300768813</v>
      </c>
      <c r="AA30" s="70">
        <f>'Расчет субсидий'!AJ30-1</f>
        <v>-9.7709235209235135E-2</v>
      </c>
      <c r="AB30" s="70">
        <f>AA30*'Расчет субсидий'!AK30</f>
        <v>-0.97709235209235135</v>
      </c>
      <c r="AC30" s="55">
        <f t="shared" si="11"/>
        <v>-144.85936982266858</v>
      </c>
      <c r="AD30" s="70">
        <f>'Расчет субсидий'!AN30-1</f>
        <v>3.6953642384105923E-2</v>
      </c>
      <c r="AE30" s="70">
        <f>AD30*'Расчет субсидий'!AO30</f>
        <v>0.36953642384105923</v>
      </c>
      <c r="AF30" s="55">
        <f t="shared" si="12"/>
        <v>54.785827940938439</v>
      </c>
      <c r="AG30" s="60">
        <f>'Расчет субсидий'!AR30-1</f>
        <v>-1.2300123001229846E-3</v>
      </c>
      <c r="AH30" s="60">
        <f>AG30*'Расчет субсидий'!AS30</f>
        <v>-1.8450184501844769E-2</v>
      </c>
      <c r="AI30" s="55">
        <f t="shared" si="3"/>
        <v>-2.7353423597328361</v>
      </c>
      <c r="AJ30" s="54">
        <f t="shared" si="13"/>
        <v>-2.3399399018063436</v>
      </c>
    </row>
    <row r="31" spans="1:36" ht="15" customHeight="1">
      <c r="A31" s="30" t="s">
        <v>33</v>
      </c>
      <c r="B31" s="52">
        <f>'Расчет субсидий'!AX31</f>
        <v>-4091</v>
      </c>
      <c r="C31" s="54">
        <f>'Расчет субсидий'!D31-1</f>
        <v>-0.10405400735739845</v>
      </c>
      <c r="D31" s="54">
        <f>C31*'Расчет субсидий'!E31</f>
        <v>-1.0405400735739845</v>
      </c>
      <c r="E31" s="55">
        <f t="shared" si="5"/>
        <v>-348.81501702133721</v>
      </c>
      <c r="F31" s="60" t="s">
        <v>385</v>
      </c>
      <c r="G31" s="60" t="s">
        <v>385</v>
      </c>
      <c r="H31" s="61" t="s">
        <v>385</v>
      </c>
      <c r="I31" s="54">
        <f>'Расчет субсидий'!L31-1</f>
        <v>0.13013698630136994</v>
      </c>
      <c r="J31" s="54">
        <f>I31*'Расчет субсидий'!M31</f>
        <v>1.3013698630136994</v>
      </c>
      <c r="K31" s="55">
        <f t="shared" si="6"/>
        <v>436.25167588118171</v>
      </c>
      <c r="L31" s="54">
        <f>'Расчет субсидий'!P31-1</f>
        <v>-0.17686058570793617</v>
      </c>
      <c r="M31" s="54">
        <f>L31*'Расчет субсидий'!Q31</f>
        <v>-3.5372117141587234</v>
      </c>
      <c r="N31" s="55">
        <f t="shared" si="7"/>
        <v>-1185.7616978118435</v>
      </c>
      <c r="O31" s="54">
        <f>'Расчет субсидий'!T31-1</f>
        <v>7.8882853787433982E-2</v>
      </c>
      <c r="P31" s="54">
        <f>O31*'Расчет субсидий'!U31</f>
        <v>0.78882853787433982</v>
      </c>
      <c r="Q31" s="55">
        <f t="shared" si="8"/>
        <v>264.43502451613199</v>
      </c>
      <c r="R31" s="54">
        <f>'Расчет субсидий'!X31-1</f>
        <v>0.15753205128205128</v>
      </c>
      <c r="S31" s="54">
        <f>R31*'Расчет субсидий'!Y31</f>
        <v>0.78766025641025639</v>
      </c>
      <c r="T31" s="55">
        <f t="shared" si="9"/>
        <v>264.04338739505482</v>
      </c>
      <c r="U31" s="60" t="s">
        <v>385</v>
      </c>
      <c r="V31" s="60" t="s">
        <v>385</v>
      </c>
      <c r="W31" s="61" t="s">
        <v>385</v>
      </c>
      <c r="X31" s="70">
        <f>'Расчет субсидий'!AF31-1</f>
        <v>3.817034700315447E-2</v>
      </c>
      <c r="Y31" s="70">
        <f>X31*'Расчет субсидий'!AG31</f>
        <v>0.3817034700315447</v>
      </c>
      <c r="Z31" s="55">
        <f t="shared" si="10"/>
        <v>127.95653505092029</v>
      </c>
      <c r="AA31" s="70">
        <f>'Расчет субсидий'!AJ31-1</f>
        <v>4.6633620689655153E-2</v>
      </c>
      <c r="AB31" s="70">
        <f>AA31*'Расчет субсидий'!AK31</f>
        <v>0.93267241379310306</v>
      </c>
      <c r="AC31" s="55">
        <f t="shared" si="11"/>
        <v>312.65508379235075</v>
      </c>
      <c r="AD31" s="70">
        <f>'Расчет субсидий'!AN31-1</f>
        <v>0.16648979591836732</v>
      </c>
      <c r="AE31" s="70">
        <f>AD31*'Расчет субсидий'!AO31</f>
        <v>0.83244897959183661</v>
      </c>
      <c r="AF31" s="55">
        <f t="shared" si="12"/>
        <v>279.05768586919811</v>
      </c>
      <c r="AG31" s="60">
        <f>'Расчет субсидий'!AR31-1</f>
        <v>-0.84337843378433786</v>
      </c>
      <c r="AH31" s="60">
        <f>AG31*'Расчет субсидий'!AS31</f>
        <v>-12.650676506765068</v>
      </c>
      <c r="AI31" s="55">
        <f t="shared" si="3"/>
        <v>-4240.8226776716574</v>
      </c>
      <c r="AJ31" s="54">
        <f t="shared" si="13"/>
        <v>-12.203744773782995</v>
      </c>
    </row>
    <row r="32" spans="1:36" ht="15" customHeight="1">
      <c r="A32" s="30" t="s">
        <v>34</v>
      </c>
      <c r="B32" s="52">
        <f>'Расчет субсидий'!AX32</f>
        <v>-2789.0727272727272</v>
      </c>
      <c r="C32" s="54">
        <f>'Расчет субсидий'!D32-1</f>
        <v>3.4314612285173851E-2</v>
      </c>
      <c r="D32" s="54">
        <f>C32*'Расчет субсидий'!E32</f>
        <v>0.34314612285173851</v>
      </c>
      <c r="E32" s="55">
        <f t="shared" si="5"/>
        <v>80.363355477500633</v>
      </c>
      <c r="F32" s="60" t="s">
        <v>385</v>
      </c>
      <c r="G32" s="60" t="s">
        <v>385</v>
      </c>
      <c r="H32" s="61" t="s">
        <v>385</v>
      </c>
      <c r="I32" s="54">
        <f>'Расчет субсидий'!L32-1</f>
        <v>6.5088757396449815E-2</v>
      </c>
      <c r="J32" s="54">
        <f>I32*'Расчет субсидий'!M32</f>
        <v>0.97633136094674722</v>
      </c>
      <c r="K32" s="55">
        <f t="shared" si="6"/>
        <v>228.65263221259181</v>
      </c>
      <c r="L32" s="54">
        <f>'Расчет субсидий'!P32-1</f>
        <v>-5.4213185603761982E-2</v>
      </c>
      <c r="M32" s="54">
        <f>L32*'Расчет субсидий'!Q32</f>
        <v>-1.0842637120752396</v>
      </c>
      <c r="N32" s="55">
        <f t="shared" si="7"/>
        <v>-253.92992757929221</v>
      </c>
      <c r="O32" s="54">
        <f>'Расчет субсидий'!T32-1</f>
        <v>7.4631545939165989E-2</v>
      </c>
      <c r="P32" s="54">
        <f>O32*'Расчет субсидий'!U32</f>
        <v>0.74631545939165989</v>
      </c>
      <c r="Q32" s="55">
        <f t="shared" si="8"/>
        <v>174.78389108117611</v>
      </c>
      <c r="R32" s="54">
        <f>'Расчет субсидий'!X32-1</f>
        <v>0.1151016875811337</v>
      </c>
      <c r="S32" s="54">
        <f>R32*'Расчет субсидий'!Y32</f>
        <v>1.151016875811337</v>
      </c>
      <c r="T32" s="55">
        <f t="shared" si="9"/>
        <v>269.56323324508173</v>
      </c>
      <c r="U32" s="60" t="s">
        <v>385</v>
      </c>
      <c r="V32" s="60" t="s">
        <v>385</v>
      </c>
      <c r="W32" s="61" t="s">
        <v>385</v>
      </c>
      <c r="X32" s="70">
        <f>'Расчет субсидий'!AF32-1</f>
        <v>-5.4429646786334662E-2</v>
      </c>
      <c r="Y32" s="70">
        <f>X32*'Расчет субсидий'!AG32</f>
        <v>-0.54429646786334662</v>
      </c>
      <c r="Z32" s="55">
        <f t="shared" si="10"/>
        <v>-127.47190662838786</v>
      </c>
      <c r="AA32" s="70">
        <f>'Расчет субсидий'!AJ32-1</f>
        <v>-0.11620216511467218</v>
      </c>
      <c r="AB32" s="70">
        <f>AA32*'Расчет субсидий'!AK32</f>
        <v>-1.1620216511467218</v>
      </c>
      <c r="AC32" s="55">
        <f t="shared" si="11"/>
        <v>-272.14050459781589</v>
      </c>
      <c r="AD32" s="70">
        <f>'Расчет субсидий'!AN32-1</f>
        <v>-0.11115187087307421</v>
      </c>
      <c r="AE32" s="70">
        <f>AD32*'Расчет субсидий'!AO32</f>
        <v>-1.1115187087307421</v>
      </c>
      <c r="AF32" s="55">
        <f t="shared" si="12"/>
        <v>-260.31293131706309</v>
      </c>
      <c r="AG32" s="60">
        <f>'Расчет субсидий'!AR32-1</f>
        <v>-0.74825748257482583</v>
      </c>
      <c r="AH32" s="60">
        <f>AG32*'Расчет субсидий'!AS32</f>
        <v>-11.223862238622388</v>
      </c>
      <c r="AI32" s="55">
        <f t="shared" si="3"/>
        <v>-2628.5805691665187</v>
      </c>
      <c r="AJ32" s="54">
        <f t="shared" si="13"/>
        <v>-11.909152959436955</v>
      </c>
    </row>
    <row r="33" spans="1:36" ht="15" customHeight="1">
      <c r="A33" s="30" t="s">
        <v>1</v>
      </c>
      <c r="B33" s="52">
        <f>'Расчет субсидий'!AX33</f>
        <v>-8424.4545454545441</v>
      </c>
      <c r="C33" s="54">
        <f>'Расчет субсидий'!D33-1</f>
        <v>0.20356005369148988</v>
      </c>
      <c r="D33" s="54">
        <f>C33*'Расчет субсидий'!E33</f>
        <v>2.0356005369148988</v>
      </c>
      <c r="E33" s="55">
        <f t="shared" si="5"/>
        <v>1114.0977429269362</v>
      </c>
      <c r="F33" s="60" t="s">
        <v>385</v>
      </c>
      <c r="G33" s="60" t="s">
        <v>385</v>
      </c>
      <c r="H33" s="61" t="s">
        <v>385</v>
      </c>
      <c r="I33" s="54">
        <f>'Расчет субсидий'!L33-1</f>
        <v>5.7046979865771785E-2</v>
      </c>
      <c r="J33" s="54">
        <f>I33*'Расчет субсидий'!M33</f>
        <v>0.57046979865771785</v>
      </c>
      <c r="K33" s="55">
        <f t="shared" si="6"/>
        <v>312.22192348985294</v>
      </c>
      <c r="L33" s="54">
        <f>'Расчет субсидий'!P33-1</f>
        <v>-0.20077353063650116</v>
      </c>
      <c r="M33" s="54">
        <f>L33*'Расчет субсидий'!Q33</f>
        <v>-4.0154706127300237</v>
      </c>
      <c r="N33" s="55">
        <f t="shared" si="7"/>
        <v>-2197.6938330012763</v>
      </c>
      <c r="O33" s="54">
        <f>'Расчет субсидий'!T33-1</f>
        <v>-0.12278122046003581</v>
      </c>
      <c r="P33" s="54">
        <f>O33*'Расчет субсидий'!U33</f>
        <v>-0.61390610230017906</v>
      </c>
      <c r="Q33" s="55">
        <f t="shared" si="8"/>
        <v>-335.99490201465585</v>
      </c>
      <c r="R33" s="54">
        <f>'Расчет субсидий'!X33-1</f>
        <v>-0.19980697985741402</v>
      </c>
      <c r="S33" s="54">
        <f>R33*'Расчет субсидий'!Y33</f>
        <v>-1.9980697985741402</v>
      </c>
      <c r="T33" s="55">
        <f t="shared" si="9"/>
        <v>-1093.5569196575577</v>
      </c>
      <c r="U33" s="60" t="s">
        <v>385</v>
      </c>
      <c r="V33" s="60" t="s">
        <v>385</v>
      </c>
      <c r="W33" s="61" t="s">
        <v>385</v>
      </c>
      <c r="X33" s="70">
        <f>'Расчет субсидий'!AF33-1</f>
        <v>-7.440176955559985E-3</v>
      </c>
      <c r="Y33" s="70">
        <f>X33*'Расчет субсидий'!AG33</f>
        <v>-7.440176955559985E-2</v>
      </c>
      <c r="Z33" s="55">
        <f t="shared" si="10"/>
        <v>-40.72058443121211</v>
      </c>
      <c r="AA33" s="70">
        <f>'Расчет субсидий'!AJ33-1</f>
        <v>-0.12220589175027152</v>
      </c>
      <c r="AB33" s="70">
        <f>AA33*'Расчет субсидий'!AK33</f>
        <v>-1.8330883762540728</v>
      </c>
      <c r="AC33" s="55">
        <f t="shared" si="11"/>
        <v>-1003.2614874750564</v>
      </c>
      <c r="AD33" s="70">
        <f>'Расчет субсидий'!AN33-1</f>
        <v>-0.33074891529900019</v>
      </c>
      <c r="AE33" s="70">
        <f>AD33*'Расчет субсидий'!AO33</f>
        <v>-3.3074891529900019</v>
      </c>
      <c r="AF33" s="55">
        <f t="shared" si="12"/>
        <v>-1810.210860764543</v>
      </c>
      <c r="AG33" s="60">
        <f>'Расчет субсидий'!AR33-1</f>
        <v>-0.4104141041410414</v>
      </c>
      <c r="AH33" s="60">
        <f>AG33*'Расчет субсидий'!AS33</f>
        <v>-6.1562115621156206</v>
      </c>
      <c r="AI33" s="55">
        <f t="shared" si="3"/>
        <v>-3369.3356245270315</v>
      </c>
      <c r="AJ33" s="54">
        <f t="shared" si="13"/>
        <v>-15.392567038947021</v>
      </c>
    </row>
    <row r="34" spans="1:36" ht="15" customHeight="1">
      <c r="A34" s="30" t="s">
        <v>35</v>
      </c>
      <c r="B34" s="52">
        <f>'Расчет субсидий'!AX34</f>
        <v>-3287.9636363636382</v>
      </c>
      <c r="C34" s="54">
        <f>'Расчет субсидий'!D34-1</f>
        <v>0.11908012253674238</v>
      </c>
      <c r="D34" s="54">
        <f>C34*'Расчет субсидий'!E34</f>
        <v>1.1908012253674238</v>
      </c>
      <c r="E34" s="55">
        <f t="shared" si="5"/>
        <v>299.20736616331675</v>
      </c>
      <c r="F34" s="60" t="s">
        <v>385</v>
      </c>
      <c r="G34" s="60" t="s">
        <v>385</v>
      </c>
      <c r="H34" s="61" t="s">
        <v>385</v>
      </c>
      <c r="I34" s="54">
        <f>'Расчет субсидий'!L34-1</f>
        <v>-0.12</v>
      </c>
      <c r="J34" s="54">
        <f>I34*'Расчет субсидий'!M34</f>
        <v>-1.2</v>
      </c>
      <c r="K34" s="55">
        <f t="shared" si="6"/>
        <v>-301.51870164997092</v>
      </c>
      <c r="L34" s="54">
        <f>'Расчет субсидий'!P34-1</f>
        <v>-0.22329577701790826</v>
      </c>
      <c r="M34" s="54">
        <f>L34*'Расчет субсидий'!Q34</f>
        <v>-4.4659155403581652</v>
      </c>
      <c r="N34" s="55">
        <f t="shared" si="7"/>
        <v>-1122.1308795060186</v>
      </c>
      <c r="O34" s="54">
        <f>'Расчет субсидий'!T34-1</f>
        <v>1.438726187091266E-2</v>
      </c>
      <c r="P34" s="54">
        <f>O34*'Расчет субсидий'!U34</f>
        <v>7.1936309354563299E-2</v>
      </c>
      <c r="Q34" s="55">
        <f t="shared" si="8"/>
        <v>18.075118831732155</v>
      </c>
      <c r="R34" s="54">
        <f>'Расчет субсидий'!X34-1</f>
        <v>-0.211049723756906</v>
      </c>
      <c r="S34" s="54">
        <f>R34*'Расчет субсидий'!Y34</f>
        <v>-1.05524861878453</v>
      </c>
      <c r="T34" s="55">
        <f t="shared" si="9"/>
        <v>-265.14766121153048</v>
      </c>
      <c r="U34" s="60" t="s">
        <v>385</v>
      </c>
      <c r="V34" s="60" t="s">
        <v>385</v>
      </c>
      <c r="W34" s="61" t="s">
        <v>385</v>
      </c>
      <c r="X34" s="70">
        <f>'Расчет субсидий'!AF34-1</f>
        <v>3.5337552742616074E-2</v>
      </c>
      <c r="Y34" s="70">
        <f>X34*'Расчет субсидий'!AG34</f>
        <v>0.53006329113924111</v>
      </c>
      <c r="Z34" s="55">
        <f t="shared" si="10"/>
        <v>133.18666278051211</v>
      </c>
      <c r="AA34" s="70">
        <f>'Расчет субсидий'!AJ34-1</f>
        <v>7.5719120135363749E-2</v>
      </c>
      <c r="AB34" s="70">
        <f>AA34*'Расчет субсидий'!AK34</f>
        <v>0.75719120135363749</v>
      </c>
      <c r="AC34" s="55">
        <f t="shared" si="11"/>
        <v>190.25608994410874</v>
      </c>
      <c r="AD34" s="70">
        <f>'Расчет субсидий'!AN34-1</f>
        <v>-0.29181286549707597</v>
      </c>
      <c r="AE34" s="70">
        <f>AD34*'Расчет субсидий'!AO34</f>
        <v>-2.9181286549707597</v>
      </c>
      <c r="AF34" s="55">
        <f t="shared" si="12"/>
        <v>-733.22530274529959</v>
      </c>
      <c r="AG34" s="60">
        <f>'Расчет субсидий'!AR34-1</f>
        <v>-0.39975399753997543</v>
      </c>
      <c r="AH34" s="60">
        <f>AG34*'Расчет субсидий'!AS34</f>
        <v>-5.9963099630996313</v>
      </c>
      <c r="AI34" s="55">
        <f t="shared" si="3"/>
        <v>-1506.6663289704884</v>
      </c>
      <c r="AJ34" s="54">
        <f t="shared" si="13"/>
        <v>-13.085610749998221</v>
      </c>
    </row>
    <row r="35" spans="1:36" ht="15" customHeight="1">
      <c r="A35" s="30" t="s">
        <v>36</v>
      </c>
      <c r="B35" s="52">
        <f>'Расчет субсидий'!AX35</f>
        <v>-2197.3454545454515</v>
      </c>
      <c r="C35" s="54">
        <f>'Расчет субсидий'!D35-1</f>
        <v>0.11962511619336391</v>
      </c>
      <c r="D35" s="54">
        <f>C35*'Расчет субсидий'!E35</f>
        <v>1.1962511619336391</v>
      </c>
      <c r="E35" s="55">
        <f t="shared" si="5"/>
        <v>224.9865554415934</v>
      </c>
      <c r="F35" s="60" t="s">
        <v>385</v>
      </c>
      <c r="G35" s="60" t="s">
        <v>385</v>
      </c>
      <c r="H35" s="61" t="s">
        <v>385</v>
      </c>
      <c r="I35" s="54">
        <f>'Расчет субсидий'!L35-1</f>
        <v>-2.1739130434782594E-2</v>
      </c>
      <c r="J35" s="54">
        <f>I35*'Расчет субсидий'!M35</f>
        <v>-0.32608695652173891</v>
      </c>
      <c r="K35" s="55">
        <f t="shared" si="6"/>
        <v>-61.329245443465268</v>
      </c>
      <c r="L35" s="54">
        <f>'Расчет субсидий'!P35-1</f>
        <v>-0.12676956984382537</v>
      </c>
      <c r="M35" s="54">
        <f>L35*'Расчет субсидий'!Q35</f>
        <v>-2.5353913968765074</v>
      </c>
      <c r="N35" s="55">
        <f t="shared" si="7"/>
        <v>-476.84716657448837</v>
      </c>
      <c r="O35" s="54">
        <f>'Расчет субсидий'!T35-1</f>
        <v>0.20860785665058579</v>
      </c>
      <c r="P35" s="54">
        <f>O35*'Расчет субсидий'!U35</f>
        <v>2.0860785665058579</v>
      </c>
      <c r="Q35" s="55">
        <f t="shared" si="8"/>
        <v>392.34204822007609</v>
      </c>
      <c r="R35" s="54">
        <f>'Расчет субсидий'!X35-1</f>
        <v>0.20576271186440676</v>
      </c>
      <c r="S35" s="54">
        <f>R35*'Расчет субсидий'!Y35</f>
        <v>1.0288135593220338</v>
      </c>
      <c r="T35" s="55">
        <f t="shared" si="9"/>
        <v>193.4955018386936</v>
      </c>
      <c r="U35" s="60" t="s">
        <v>385</v>
      </c>
      <c r="V35" s="60" t="s">
        <v>385</v>
      </c>
      <c r="W35" s="61" t="s">
        <v>385</v>
      </c>
      <c r="X35" s="70">
        <f>'Расчет субсидий'!AF35-1</f>
        <v>-3.8737446197991354E-2</v>
      </c>
      <c r="Y35" s="70">
        <f>X35*'Расчет субсидий'!AG35</f>
        <v>-0.77474892395982708</v>
      </c>
      <c r="Z35" s="55">
        <f t="shared" si="10"/>
        <v>-145.71195187141817</v>
      </c>
      <c r="AA35" s="70">
        <f>'Расчет субсидий'!AJ35-1</f>
        <v>6.0258152173913171E-2</v>
      </c>
      <c r="AB35" s="70">
        <f>AA35*'Расчет субсидий'!AK35</f>
        <v>0.60258152173913171</v>
      </c>
      <c r="AC35" s="55">
        <f t="shared" si="11"/>
        <v>113.33133480907053</v>
      </c>
      <c r="AD35" s="70">
        <f>'Расчет субсидий'!AN35-1</f>
        <v>-3.9876543209876436E-2</v>
      </c>
      <c r="AE35" s="70">
        <f>AD35*'Расчет субсидий'!AO35</f>
        <v>-0.19938271604938218</v>
      </c>
      <c r="AF35" s="55">
        <f t="shared" si="12"/>
        <v>-37.499174024650415</v>
      </c>
      <c r="AG35" s="60">
        <f>'Расчет субсидий'!AR35-1</f>
        <v>-0.85075850758507587</v>
      </c>
      <c r="AH35" s="60">
        <f>AG35*'Расчет субсидий'!AS35</f>
        <v>-12.761377613776139</v>
      </c>
      <c r="AI35" s="55">
        <f t="shared" si="3"/>
        <v>-2400.1133569408626</v>
      </c>
      <c r="AJ35" s="54">
        <f t="shared" si="13"/>
        <v>-11.683262797682932</v>
      </c>
    </row>
    <row r="36" spans="1:36" ht="15" customHeight="1">
      <c r="A36" s="30" t="s">
        <v>37</v>
      </c>
      <c r="B36" s="52">
        <f>'Расчет субсидий'!AX36</f>
        <v>-1873.3272727272779</v>
      </c>
      <c r="C36" s="54">
        <f>'Расчет субсидий'!D36-1</f>
        <v>-0.13786184079403674</v>
      </c>
      <c r="D36" s="54">
        <f>C36*'Расчет субсидий'!E36</f>
        <v>-1.3786184079403674</v>
      </c>
      <c r="E36" s="55">
        <f t="shared" si="5"/>
        <v>-638.93650208540691</v>
      </c>
      <c r="F36" s="60" t="s">
        <v>385</v>
      </c>
      <c r="G36" s="60" t="s">
        <v>385</v>
      </c>
      <c r="H36" s="61" t="s">
        <v>385</v>
      </c>
      <c r="I36" s="54">
        <f>'Расчет субсидий'!L36-1</f>
        <v>2.857142857142847E-2</v>
      </c>
      <c r="J36" s="54">
        <f>I36*'Расчет субсидий'!M36</f>
        <v>0.42857142857142705</v>
      </c>
      <c r="K36" s="55">
        <f t="shared" si="6"/>
        <v>198.62634060883514</v>
      </c>
      <c r="L36" s="54">
        <f>'Расчет субсидий'!P36-1</f>
        <v>0.16201180099163004</v>
      </c>
      <c r="M36" s="54">
        <f>L36*'Расчет субсидий'!Q36</f>
        <v>3.2402360198326008</v>
      </c>
      <c r="N36" s="55">
        <f t="shared" si="7"/>
        <v>1501.7245210993406</v>
      </c>
      <c r="O36" s="54">
        <f>'Расчет субсидий'!T36-1</f>
        <v>1.7720282140276211E-2</v>
      </c>
      <c r="P36" s="54">
        <f>O36*'Расчет субсидий'!U36</f>
        <v>0.17720282140276211</v>
      </c>
      <c r="Q36" s="55">
        <f t="shared" si="8"/>
        <v>82.126678575180719</v>
      </c>
      <c r="R36" s="54">
        <f>'Расчет субсидий'!X36-1</f>
        <v>0.2001930902865483</v>
      </c>
      <c r="S36" s="54">
        <f>R36*'Расчет субсидий'!Y36</f>
        <v>2.001930902865483</v>
      </c>
      <c r="T36" s="55">
        <f t="shared" si="9"/>
        <v>927.81782190513195</v>
      </c>
      <c r="U36" s="60" t="s">
        <v>385</v>
      </c>
      <c r="V36" s="60" t="s">
        <v>385</v>
      </c>
      <c r="W36" s="61" t="s">
        <v>385</v>
      </c>
      <c r="X36" s="70">
        <f>'Расчет субсидий'!AF36-1</f>
        <v>8.1531141868512069E-2</v>
      </c>
      <c r="Y36" s="70">
        <f>X36*'Расчет субсидий'!AG36</f>
        <v>1.222967128027681</v>
      </c>
      <c r="Z36" s="55">
        <f t="shared" si="10"/>
        <v>566.79813242508385</v>
      </c>
      <c r="AA36" s="70">
        <f>'Расчет субсидий'!AJ36-1</f>
        <v>-4.3702541140628104E-2</v>
      </c>
      <c r="AB36" s="70">
        <f>AA36*'Расчет субсидий'!AK36</f>
        <v>-0.65553811710942156</v>
      </c>
      <c r="AC36" s="55">
        <f t="shared" si="11"/>
        <v>-303.81665377245207</v>
      </c>
      <c r="AD36" s="70">
        <f>'Расчет субсидий'!AN36-1</f>
        <v>-3.8874949663909808E-2</v>
      </c>
      <c r="AE36" s="70">
        <f>AD36*'Расчет субсидий'!AO36</f>
        <v>-0.38874949663909808</v>
      </c>
      <c r="AF36" s="55">
        <f t="shared" si="12"/>
        <v>-180.1704098388856</v>
      </c>
      <c r="AG36" s="60">
        <f>'Расчет субсидий'!AR36-1</f>
        <v>-0.5793357933579335</v>
      </c>
      <c r="AH36" s="60">
        <f>AG36*'Расчет субсидий'!AS36</f>
        <v>-8.6900369003690017</v>
      </c>
      <c r="AI36" s="55">
        <f t="shared" si="3"/>
        <v>-4027.4972016441061</v>
      </c>
      <c r="AJ36" s="54">
        <f t="shared" si="13"/>
        <v>-4.0420346213579332</v>
      </c>
    </row>
    <row r="37" spans="1:36" ht="15" customHeight="1">
      <c r="A37" s="30" t="s">
        <v>38</v>
      </c>
      <c r="B37" s="52">
        <f>'Расчет субсидий'!AX37</f>
        <v>-1018.6909090909066</v>
      </c>
      <c r="C37" s="54">
        <f>'Расчет субсидий'!D37-1</f>
        <v>7.5162183694374995E-3</v>
      </c>
      <c r="D37" s="54">
        <f>C37*'Расчет субсидий'!E37</f>
        <v>7.5162183694374995E-2</v>
      </c>
      <c r="E37" s="55">
        <f t="shared" si="5"/>
        <v>18.289128582877332</v>
      </c>
      <c r="F37" s="60" t="s">
        <v>385</v>
      </c>
      <c r="G37" s="60" t="s">
        <v>385</v>
      </c>
      <c r="H37" s="61" t="s">
        <v>385</v>
      </c>
      <c r="I37" s="54">
        <f>'Расчет субсидий'!L37-1</f>
        <v>0.20078651685393245</v>
      </c>
      <c r="J37" s="54">
        <f>I37*'Расчет субсидий'!M37</f>
        <v>3.0117977528089868</v>
      </c>
      <c r="K37" s="55">
        <f t="shared" si="6"/>
        <v>732.85731812588199</v>
      </c>
      <c r="L37" s="54">
        <f>'Расчет субсидий'!P37-1</f>
        <v>-4.0350939762473725E-2</v>
      </c>
      <c r="M37" s="54">
        <f>L37*'Расчет субсидий'!Q37</f>
        <v>-0.80701879524947451</v>
      </c>
      <c r="N37" s="55">
        <f t="shared" si="7"/>
        <v>-196.3709646214148</v>
      </c>
      <c r="O37" s="54">
        <f>'Расчет субсидий'!T37-1</f>
        <v>0.11851415094339623</v>
      </c>
      <c r="P37" s="54">
        <f>O37*'Расчет субсидий'!U37</f>
        <v>1.1851415094339623</v>
      </c>
      <c r="Q37" s="55">
        <f t="shared" si="8"/>
        <v>288.37913415446974</v>
      </c>
      <c r="R37" s="54">
        <f>'Расчет субсидий'!X37-1</f>
        <v>7.7905491698595064E-2</v>
      </c>
      <c r="S37" s="54">
        <f>R37*'Расчет субсидий'!Y37</f>
        <v>0.77905491698595064</v>
      </c>
      <c r="T37" s="55">
        <f t="shared" si="9"/>
        <v>189.56654596166538</v>
      </c>
      <c r="U37" s="60" t="s">
        <v>385</v>
      </c>
      <c r="V37" s="60" t="s">
        <v>385</v>
      </c>
      <c r="W37" s="61" t="s">
        <v>385</v>
      </c>
      <c r="X37" s="70">
        <f>'Расчет субсидий'!AF37-1</f>
        <v>6.0312499999999991E-2</v>
      </c>
      <c r="Y37" s="70">
        <f>X37*'Расчет субсидий'!AG37</f>
        <v>1.2062499999999998</v>
      </c>
      <c r="Z37" s="55">
        <f t="shared" si="10"/>
        <v>293.51543913095225</v>
      </c>
      <c r="AA37" s="70">
        <f>'Расчет субсидий'!AJ37-1</f>
        <v>-6.2752941176470567E-2</v>
      </c>
      <c r="AB37" s="70">
        <f>AA37*'Расчет субсидий'!AK37</f>
        <v>-0.9412941176470585</v>
      </c>
      <c r="AC37" s="55">
        <f t="shared" si="11"/>
        <v>-229.04402594201756</v>
      </c>
      <c r="AD37" s="70">
        <f>'Расчет субсидий'!AN37-1</f>
        <v>0.18148837209302315</v>
      </c>
      <c r="AE37" s="70">
        <f>AD37*'Расчет субсидий'!AO37</f>
        <v>1.8148837209302315</v>
      </c>
      <c r="AF37" s="55">
        <f t="shared" si="12"/>
        <v>441.61358948845896</v>
      </c>
      <c r="AG37" s="60">
        <f>'Расчет субсидий'!AR37-1</f>
        <v>-0.70069700697006976</v>
      </c>
      <c r="AH37" s="60">
        <f>AG37*'Расчет субсидий'!AS37</f>
        <v>-10.510455104551045</v>
      </c>
      <c r="AI37" s="55">
        <f t="shared" si="3"/>
        <v>-2557.4970739717796</v>
      </c>
      <c r="AJ37" s="54">
        <f t="shared" si="13"/>
        <v>-4.1864779335940732</v>
      </c>
    </row>
    <row r="38" spans="1:36" ht="15" customHeight="1">
      <c r="A38" s="30" t="s">
        <v>39</v>
      </c>
      <c r="B38" s="52">
        <f>'Расчет субсидий'!AX38</f>
        <v>-2271.9090909090919</v>
      </c>
      <c r="C38" s="54">
        <f>'Расчет субсидий'!D38-1</f>
        <v>-7.7750876437540417E-2</v>
      </c>
      <c r="D38" s="54">
        <f>C38*'Расчет субсидий'!E38</f>
        <v>-0.77750876437540417</v>
      </c>
      <c r="E38" s="55">
        <f t="shared" si="5"/>
        <v>-186.4710742494689</v>
      </c>
      <c r="F38" s="60" t="s">
        <v>385</v>
      </c>
      <c r="G38" s="60" t="s">
        <v>385</v>
      </c>
      <c r="H38" s="61" t="s">
        <v>385</v>
      </c>
      <c r="I38" s="54">
        <f>'Расчет субсидий'!L38-1</f>
        <v>0.12149532710280364</v>
      </c>
      <c r="J38" s="54">
        <f>I38*'Расчет субсидий'!M38</f>
        <v>1.2149532710280364</v>
      </c>
      <c r="K38" s="55">
        <f t="shared" si="6"/>
        <v>291.38403577161137</v>
      </c>
      <c r="L38" s="54">
        <f>'Расчет субсидий'!P38-1</f>
        <v>-7.5537418366341536E-2</v>
      </c>
      <c r="M38" s="54">
        <f>L38*'Расчет субсидий'!Q38</f>
        <v>-1.5107483673268307</v>
      </c>
      <c r="N38" s="55">
        <f t="shared" si="7"/>
        <v>-362.32501019119968</v>
      </c>
      <c r="O38" s="54">
        <f>'Расчет субсидий'!T38-1</f>
        <v>6.1458333333333171E-2</v>
      </c>
      <c r="P38" s="54">
        <f>O38*'Расчет субсидий'!U38</f>
        <v>0.30729166666666585</v>
      </c>
      <c r="Q38" s="55">
        <f t="shared" si="8"/>
        <v>73.698213855215499</v>
      </c>
      <c r="R38" s="54">
        <f>'Расчет субсидий'!X38-1</f>
        <v>4.37685459940651E-2</v>
      </c>
      <c r="S38" s="54">
        <f>R38*'Расчет субсидий'!Y38</f>
        <v>0.2188427299703255</v>
      </c>
      <c r="T38" s="55">
        <f t="shared" si="9"/>
        <v>52.485374852378918</v>
      </c>
      <c r="U38" s="60" t="s">
        <v>385</v>
      </c>
      <c r="V38" s="60" t="s">
        <v>385</v>
      </c>
      <c r="W38" s="61" t="s">
        <v>385</v>
      </c>
      <c r="X38" s="70">
        <f>'Расчет субсидий'!AF38-1</f>
        <v>7.1030122722201661E-2</v>
      </c>
      <c r="Y38" s="70">
        <f>X38*'Расчет субсидий'!AG38</f>
        <v>1.0654518408330249</v>
      </c>
      <c r="Z38" s="55">
        <f t="shared" si="10"/>
        <v>255.52888716413455</v>
      </c>
      <c r="AA38" s="70">
        <f>'Расчет субсидий'!AJ38-1</f>
        <v>9.7406421521282205E-3</v>
      </c>
      <c r="AB38" s="70">
        <f>AA38*'Расчет субсидий'!AK38</f>
        <v>9.7406421521282205E-2</v>
      </c>
      <c r="AC38" s="55">
        <f t="shared" si="11"/>
        <v>23.361125806036849</v>
      </c>
      <c r="AD38" s="70">
        <f>'Расчет субсидий'!AN38-1</f>
        <v>-0.26495815899581587</v>
      </c>
      <c r="AE38" s="70">
        <f>AD38*'Расчет субсидий'!AO38</f>
        <v>-1.3247907949790794</v>
      </c>
      <c r="AF38" s="55">
        <f t="shared" si="12"/>
        <v>-317.72653121667059</v>
      </c>
      <c r="AG38" s="60">
        <f>'Расчет субсидий'!AR38-1</f>
        <v>-0.58425584255842566</v>
      </c>
      <c r="AH38" s="60">
        <f>AG38*'Расчет субсидий'!AS38</f>
        <v>-8.7638376383763852</v>
      </c>
      <c r="AI38" s="55">
        <f t="shared" si="3"/>
        <v>-2101.8441127011297</v>
      </c>
      <c r="AJ38" s="54">
        <f t="shared" si="13"/>
        <v>-9.4729396350383652</v>
      </c>
    </row>
    <row r="39" spans="1:36" ht="15" customHeight="1">
      <c r="A39" s="30" t="s">
        <v>40</v>
      </c>
      <c r="B39" s="52">
        <f>'Расчет субсидий'!AX39</f>
        <v>-8706.0454545454413</v>
      </c>
      <c r="C39" s="54">
        <f>'Расчет субсидий'!D39-1</f>
        <v>-0.15741509414166777</v>
      </c>
      <c r="D39" s="54">
        <f>C39*'Расчет субсидий'!E39</f>
        <v>-1.5741509414166777</v>
      </c>
      <c r="E39" s="55">
        <f t="shared" si="5"/>
        <v>-1257.3891977631899</v>
      </c>
      <c r="F39" s="60" t="s">
        <v>385</v>
      </c>
      <c r="G39" s="60" t="s">
        <v>385</v>
      </c>
      <c r="H39" s="61" t="s">
        <v>385</v>
      </c>
      <c r="I39" s="54">
        <f>'Расчет субсидий'!L39-1</f>
        <v>4.8879837067209886E-2</v>
      </c>
      <c r="J39" s="54">
        <f>I39*'Расчет субсидий'!M39</f>
        <v>0.24439918533604943</v>
      </c>
      <c r="K39" s="55">
        <f t="shared" si="6"/>
        <v>195.21945926424905</v>
      </c>
      <c r="L39" s="54">
        <f>'Расчет субсидий'!P39-1</f>
        <v>-0.21214683930726064</v>
      </c>
      <c r="M39" s="54">
        <f>L39*'Расчет субсидий'!Q39</f>
        <v>-4.2429367861452132</v>
      </c>
      <c r="N39" s="55">
        <f t="shared" si="7"/>
        <v>-3389.1431509672975</v>
      </c>
      <c r="O39" s="54">
        <f>'Расчет субсидий'!T39-1</f>
        <v>7.8745067087608644E-2</v>
      </c>
      <c r="P39" s="54">
        <f>O39*'Расчет субсидий'!U39</f>
        <v>0.78745067087608644</v>
      </c>
      <c r="Q39" s="55">
        <f t="shared" si="8"/>
        <v>628.99429862798672</v>
      </c>
      <c r="R39" s="54">
        <f>'Расчет субсидий'!X39-1</f>
        <v>-0.23399999999999999</v>
      </c>
      <c r="S39" s="54">
        <f>R39*'Расчет субсидий'!Y39</f>
        <v>-2.34</v>
      </c>
      <c r="T39" s="55">
        <f t="shared" si="9"/>
        <v>-1869.1287127255482</v>
      </c>
      <c r="U39" s="60" t="s">
        <v>385</v>
      </c>
      <c r="V39" s="60" t="s">
        <v>385</v>
      </c>
      <c r="W39" s="61" t="s">
        <v>385</v>
      </c>
      <c r="X39" s="70">
        <f>'Расчет субсидий'!AF39-1</f>
        <v>3.1375579598145187E-2</v>
      </c>
      <c r="Y39" s="70">
        <f>X39*'Расчет субсидий'!AG39</f>
        <v>0.31375579598145187</v>
      </c>
      <c r="Z39" s="55">
        <f t="shared" si="10"/>
        <v>250.61964403973971</v>
      </c>
      <c r="AA39" s="70">
        <f>'Расчет субсидий'!AJ39-1</f>
        <v>6.8724878459595073E-2</v>
      </c>
      <c r="AB39" s="70">
        <f>AA39*'Расчет субсидий'!AK39</f>
        <v>1.3744975691919015</v>
      </c>
      <c r="AC39" s="55">
        <f t="shared" si="11"/>
        <v>1097.9114838239548</v>
      </c>
      <c r="AD39" s="70">
        <f>'Расчет субсидий'!AN39-1</f>
        <v>-0.16923019985196142</v>
      </c>
      <c r="AE39" s="70">
        <f>AD39*'Расчет субсидий'!AO39</f>
        <v>-1.6923019985196142</v>
      </c>
      <c r="AF39" s="55">
        <f t="shared" si="12"/>
        <v>-1351.7650666819825</v>
      </c>
      <c r="AG39" s="60">
        <f>'Расчет субсидий'!AR39-1</f>
        <v>-0.25133251332513329</v>
      </c>
      <c r="AH39" s="60">
        <f>AG39*'Расчет субсидий'!AS39</f>
        <v>-3.7699876998769994</v>
      </c>
      <c r="AI39" s="55">
        <f t="shared" si="3"/>
        <v>-3011.3642121633534</v>
      </c>
      <c r="AJ39" s="54">
        <f t="shared" si="13"/>
        <v>-10.899274204573015</v>
      </c>
    </row>
    <row r="40" spans="1:36" ht="15" customHeight="1">
      <c r="A40" s="30" t="s">
        <v>41</v>
      </c>
      <c r="B40" s="52">
        <f>'Расчет субсидий'!AX40</f>
        <v>-3316.2999999999993</v>
      </c>
      <c r="C40" s="54">
        <f>'Расчет субсидий'!D40-1</f>
        <v>2.933849088391649E-2</v>
      </c>
      <c r="D40" s="54">
        <f>C40*'Расчет субсидий'!E40</f>
        <v>0.2933849088391649</v>
      </c>
      <c r="E40" s="55">
        <f t="shared" si="5"/>
        <v>85.802820220941442</v>
      </c>
      <c r="F40" s="60" t="s">
        <v>385</v>
      </c>
      <c r="G40" s="60" t="s">
        <v>385</v>
      </c>
      <c r="H40" s="61" t="s">
        <v>385</v>
      </c>
      <c r="I40" s="54">
        <f>'Расчет субсидий'!L40-1</f>
        <v>0.134020618556701</v>
      </c>
      <c r="J40" s="54">
        <f>I40*'Расчет субсидий'!M40</f>
        <v>0.67010309278350499</v>
      </c>
      <c r="K40" s="55">
        <f t="shared" si="6"/>
        <v>195.97713947556835</v>
      </c>
      <c r="L40" s="54">
        <f>'Расчет субсидий'!P40-1</f>
        <v>-0.19283623414422602</v>
      </c>
      <c r="M40" s="54">
        <f>L40*'Расчет субсидий'!Q40</f>
        <v>-3.8567246828845203</v>
      </c>
      <c r="N40" s="55">
        <f t="shared" si="7"/>
        <v>-1127.9307307132785</v>
      </c>
      <c r="O40" s="54">
        <f>'Расчет субсидий'!T40-1</f>
        <v>0.11704312114989723</v>
      </c>
      <c r="P40" s="54">
        <f>O40*'Расчет субсидий'!U40</f>
        <v>0.58521560574948617</v>
      </c>
      <c r="Q40" s="55">
        <f t="shared" si="8"/>
        <v>171.15109843001369</v>
      </c>
      <c r="R40" s="54">
        <f>'Расчет субсидий'!X40-1</f>
        <v>0.12092027822364892</v>
      </c>
      <c r="S40" s="54">
        <f>R40*'Расчет субсидий'!Y40</f>
        <v>0.60460139111824462</v>
      </c>
      <c r="T40" s="55">
        <f t="shared" si="9"/>
        <v>176.82063018411355</v>
      </c>
      <c r="U40" s="60" t="s">
        <v>385</v>
      </c>
      <c r="V40" s="60" t="s">
        <v>385</v>
      </c>
      <c r="W40" s="61" t="s">
        <v>385</v>
      </c>
      <c r="X40" s="70">
        <f>'Расчет субсидий'!AF40-1</f>
        <v>1.3716245177882502E-2</v>
      </c>
      <c r="Y40" s="70">
        <f>X40*'Расчет субсидий'!AG40</f>
        <v>0.27432490355765005</v>
      </c>
      <c r="Z40" s="55">
        <f t="shared" si="10"/>
        <v>80.228565522392685</v>
      </c>
      <c r="AA40" s="70">
        <f>'Расчет субсидий'!AJ40-1</f>
        <v>-4.7656415694591669E-2</v>
      </c>
      <c r="AB40" s="70">
        <f>AA40*'Расчет субсидий'!AK40</f>
        <v>-0.71484623541887504</v>
      </c>
      <c r="AC40" s="55">
        <f t="shared" si="11"/>
        <v>-209.0626381089258</v>
      </c>
      <c r="AD40" s="70">
        <f>'Расчет субсидий'!AN40-1</f>
        <v>-0.26375000000000004</v>
      </c>
      <c r="AE40" s="70">
        <f>AD40*'Расчет субсидий'!AO40</f>
        <v>-2.6375000000000002</v>
      </c>
      <c r="AF40" s="55">
        <f t="shared" si="12"/>
        <v>-771.3584833935497</v>
      </c>
      <c r="AG40" s="60">
        <f>'Расчет субсидий'!AR40-1</f>
        <v>-0.43719716734998137</v>
      </c>
      <c r="AH40" s="60">
        <f>AG40*'Расчет субсидий'!AS40</f>
        <v>-6.5579575102497207</v>
      </c>
      <c r="AI40" s="55">
        <f t="shared" si="3"/>
        <v>-1917.9284016172753</v>
      </c>
      <c r="AJ40" s="54">
        <f t="shared" si="13"/>
        <v>-11.339398526505065</v>
      </c>
    </row>
    <row r="41" spans="1:36" ht="15" customHeight="1">
      <c r="A41" s="30" t="s">
        <v>2</v>
      </c>
      <c r="B41" s="52">
        <f>'Расчет субсидий'!AX41</f>
        <v>-794.3727272727192</v>
      </c>
      <c r="C41" s="54">
        <f>'Расчет субсидий'!D41-1</f>
        <v>5.2658762384278024E-2</v>
      </c>
      <c r="D41" s="54">
        <f>C41*'Расчет субсидий'!E41</f>
        <v>0.52658762384278024</v>
      </c>
      <c r="E41" s="55">
        <f t="shared" si="5"/>
        <v>189.44800280149477</v>
      </c>
      <c r="F41" s="60" t="s">
        <v>385</v>
      </c>
      <c r="G41" s="60" t="s">
        <v>385</v>
      </c>
      <c r="H41" s="61" t="s">
        <v>385</v>
      </c>
      <c r="I41" s="54">
        <f>'Расчет субсидий'!L41-1</f>
        <v>-2.3255813953488413E-2</v>
      </c>
      <c r="J41" s="54">
        <f>I41*'Расчет субсидий'!M41</f>
        <v>-0.3488372093023262</v>
      </c>
      <c r="K41" s="55">
        <f t="shared" si="6"/>
        <v>-125.49955527421152</v>
      </c>
      <c r="L41" s="54">
        <f>'Расчет субсидий'!P41-1</f>
        <v>-5.6551926711734035E-2</v>
      </c>
      <c r="M41" s="54">
        <f>L41*'Расчет субсидий'!Q41</f>
        <v>-1.1310385342346807</v>
      </c>
      <c r="N41" s="55">
        <f t="shared" si="7"/>
        <v>-406.90852139408497</v>
      </c>
      <c r="O41" s="54">
        <f>'Расчет субсидий'!T41-1</f>
        <v>0.17639064475347666</v>
      </c>
      <c r="P41" s="54">
        <f>O41*'Расчет субсидий'!U41</f>
        <v>0.88195322376738328</v>
      </c>
      <c r="Q41" s="55">
        <f t="shared" si="8"/>
        <v>317.29624708566223</v>
      </c>
      <c r="R41" s="54">
        <f>'Расчет субсидий'!X41-1</f>
        <v>6.817042606516277E-2</v>
      </c>
      <c r="S41" s="54">
        <f>R41*'Расчет субсидий'!Y41</f>
        <v>0.34085213032581385</v>
      </c>
      <c r="T41" s="55">
        <f t="shared" si="9"/>
        <v>122.62680020778383</v>
      </c>
      <c r="U41" s="60" t="s">
        <v>385</v>
      </c>
      <c r="V41" s="60" t="s">
        <v>385</v>
      </c>
      <c r="W41" s="61" t="s">
        <v>385</v>
      </c>
      <c r="X41" s="70">
        <f>'Расчет субсидий'!AF41-1</f>
        <v>-2.6854219948849067E-2</v>
      </c>
      <c r="Y41" s="70">
        <f>X41*'Расчет субсидий'!AG41</f>
        <v>-0.40281329923273601</v>
      </c>
      <c r="Z41" s="55">
        <f t="shared" si="10"/>
        <v>-144.91828441510569</v>
      </c>
      <c r="AA41" s="70">
        <f>'Расчет субсидий'!AJ41-1</f>
        <v>4.7358288770053436E-2</v>
      </c>
      <c r="AB41" s="70">
        <f>AA41*'Расчет субсидий'!AK41</f>
        <v>0.94716577540106872</v>
      </c>
      <c r="AC41" s="55">
        <f t="shared" si="11"/>
        <v>340.75746627352453</v>
      </c>
      <c r="AD41" s="70">
        <f>'Расчет субсидий'!AN41-1</f>
        <v>-0.61299000000000003</v>
      </c>
      <c r="AE41" s="70">
        <f>AD41*'Расчет субсидий'!AO41</f>
        <v>-3.0649500000000001</v>
      </c>
      <c r="AF41" s="55">
        <f t="shared" si="12"/>
        <v>-1102.6629375547227</v>
      </c>
      <c r="AG41" s="60">
        <f>'Расчет субсидий'!AR41-1</f>
        <v>2.870028700286964E-3</v>
      </c>
      <c r="AH41" s="60">
        <f>AG41*'Расчет субсидий'!AS41</f>
        <v>4.305043050430446E-2</v>
      </c>
      <c r="AI41" s="55">
        <f t="shared" si="3"/>
        <v>15.488054996940175</v>
      </c>
      <c r="AJ41" s="54">
        <f t="shared" si="13"/>
        <v>-2.2080298589283922</v>
      </c>
    </row>
    <row r="42" spans="1:36" ht="15" customHeight="1">
      <c r="A42" s="30" t="s">
        <v>42</v>
      </c>
      <c r="B42" s="52">
        <f>'Расчет субсидий'!AX42</f>
        <v>-2555.0454545454522</v>
      </c>
      <c r="C42" s="54">
        <f>'Расчет субсидий'!D42-1</f>
        <v>4.2005928725841191E-3</v>
      </c>
      <c r="D42" s="54">
        <f>C42*'Расчет субсидий'!E42</f>
        <v>4.2005928725841191E-2</v>
      </c>
      <c r="E42" s="55">
        <f t="shared" si="5"/>
        <v>7.9897528155704673</v>
      </c>
      <c r="F42" s="60" t="s">
        <v>385</v>
      </c>
      <c r="G42" s="60" t="s">
        <v>385</v>
      </c>
      <c r="H42" s="61" t="s">
        <v>385</v>
      </c>
      <c r="I42" s="54">
        <f>'Расчет субсидий'!L42-1</f>
        <v>4.8387096774193505E-2</v>
      </c>
      <c r="J42" s="54">
        <f>I42*'Расчет субсидий'!M42</f>
        <v>0.48387096774193505</v>
      </c>
      <c r="K42" s="55">
        <f t="shared" si="6"/>
        <v>92.034851844869266</v>
      </c>
      <c r="L42" s="54">
        <f>'Расчет субсидий'!P42-1</f>
        <v>-0.17777734801821743</v>
      </c>
      <c r="M42" s="54">
        <f>L42*'Расчет субсидий'!Q42</f>
        <v>-3.5555469603643486</v>
      </c>
      <c r="N42" s="55">
        <f t="shared" si="7"/>
        <v>-676.28409129752401</v>
      </c>
      <c r="O42" s="54">
        <f>'Расчет субсидий'!T42-1</f>
        <v>1.0167253521126796E-2</v>
      </c>
      <c r="P42" s="54">
        <f>O42*'Расчет субсидий'!U42</f>
        <v>5.0836267605633978E-2</v>
      </c>
      <c r="Q42" s="55">
        <f t="shared" si="8"/>
        <v>9.6693306053566861</v>
      </c>
      <c r="R42" s="54">
        <f>'Расчет субсидий'!X42-1</f>
        <v>6.0591827148896327E-2</v>
      </c>
      <c r="S42" s="54">
        <f>R42*'Расчет субсидий'!Y42</f>
        <v>0.30295913574448163</v>
      </c>
      <c r="T42" s="55">
        <f t="shared" si="9"/>
        <v>57.624451624805594</v>
      </c>
      <c r="U42" s="60" t="s">
        <v>385</v>
      </c>
      <c r="V42" s="60" t="s">
        <v>385</v>
      </c>
      <c r="W42" s="61" t="s">
        <v>385</v>
      </c>
      <c r="X42" s="70">
        <f>'Расчет субсидий'!AF42-1</f>
        <v>0</v>
      </c>
      <c r="Y42" s="70">
        <f>X42*'Расчет субсидий'!AG42</f>
        <v>0</v>
      </c>
      <c r="Z42" s="55">
        <f t="shared" si="10"/>
        <v>0</v>
      </c>
      <c r="AA42" s="70">
        <f>'Расчет субсидий'!AJ42-1</f>
        <v>-3.2339102001754494E-2</v>
      </c>
      <c r="AB42" s="70">
        <f>AA42*'Расчет субсидий'!AK42</f>
        <v>-0.48508653002631741</v>
      </c>
      <c r="AC42" s="55">
        <f t="shared" si="11"/>
        <v>-92.266058307355379</v>
      </c>
      <c r="AD42" s="70">
        <f>'Расчет субсидий'!AN42-1</f>
        <v>-0.11023856858846914</v>
      </c>
      <c r="AE42" s="70">
        <f>AD42*'Расчет субсидий'!AO42</f>
        <v>-1.1023856858846914</v>
      </c>
      <c r="AF42" s="55">
        <f t="shared" si="12"/>
        <v>-209.67966677102467</v>
      </c>
      <c r="AG42" s="60">
        <f>'Расчет субсидий'!AR42-1</f>
        <v>-0.61131611316113155</v>
      </c>
      <c r="AH42" s="60">
        <f>AG42*'Расчет субсидий'!AS42</f>
        <v>-9.1697416974169741</v>
      </c>
      <c r="AI42" s="55">
        <f t="shared" si="3"/>
        <v>-1744.1340250601502</v>
      </c>
      <c r="AJ42" s="54">
        <f t="shared" si="13"/>
        <v>-13.433088573874439</v>
      </c>
    </row>
    <row r="43" spans="1:36" ht="15" customHeight="1">
      <c r="A43" s="30" t="s">
        <v>3</v>
      </c>
      <c r="B43" s="52">
        <f>'Расчет субсидий'!AX43</f>
        <v>-1596.4545454545478</v>
      </c>
      <c r="C43" s="54">
        <f>'Расчет субсидий'!D43-1</f>
        <v>-2.4990507958174368E-2</v>
      </c>
      <c r="D43" s="54">
        <f>C43*'Расчет субсидий'!E43</f>
        <v>-0.24990507958174368</v>
      </c>
      <c r="E43" s="55">
        <f t="shared" si="5"/>
        <v>-53.043649305856121</v>
      </c>
      <c r="F43" s="60" t="s">
        <v>385</v>
      </c>
      <c r="G43" s="60" t="s">
        <v>385</v>
      </c>
      <c r="H43" s="61" t="s">
        <v>385</v>
      </c>
      <c r="I43" s="54">
        <f>'Расчет субсидий'!L43-1</f>
        <v>0.1144578313253013</v>
      </c>
      <c r="J43" s="54">
        <f>I43*'Расчет субсидий'!M43</f>
        <v>1.144578313253013</v>
      </c>
      <c r="K43" s="55">
        <f t="shared" si="6"/>
        <v>242.94268348964121</v>
      </c>
      <c r="L43" s="54">
        <f>'Расчет субсидий'!P43-1</f>
        <v>-0.17727403414818321</v>
      </c>
      <c r="M43" s="54">
        <f>L43*'Расчет субсидий'!Q43</f>
        <v>-3.5454806829636643</v>
      </c>
      <c r="N43" s="55">
        <f t="shared" si="7"/>
        <v>-752.54666404768273</v>
      </c>
      <c r="O43" s="54">
        <f>'Расчет субсидий'!T43-1</f>
        <v>4.3346906607119484E-2</v>
      </c>
      <c r="P43" s="54">
        <f>O43*'Расчет субсидий'!U43</f>
        <v>0.21673453303559742</v>
      </c>
      <c r="Q43" s="55">
        <f t="shared" si="8"/>
        <v>46.003028758158003</v>
      </c>
      <c r="R43" s="54">
        <f>'Расчет субсидий'!X43-1</f>
        <v>5.9392265193370042E-2</v>
      </c>
      <c r="S43" s="54">
        <f>R43*'Расчет субсидий'!Y43</f>
        <v>0.29696132596685021</v>
      </c>
      <c r="T43" s="55">
        <f t="shared" si="9"/>
        <v>63.031581664330254</v>
      </c>
      <c r="U43" s="60" t="s">
        <v>385</v>
      </c>
      <c r="V43" s="60" t="s">
        <v>385</v>
      </c>
      <c r="W43" s="61" t="s">
        <v>385</v>
      </c>
      <c r="X43" s="70">
        <f>'Расчет субсидий'!AF43-1</f>
        <v>6.9666666666666766E-2</v>
      </c>
      <c r="Y43" s="70">
        <f>X43*'Расчет субсидий'!AG43</f>
        <v>1.3933333333333353</v>
      </c>
      <c r="Z43" s="55">
        <f>$B43*Y43/$AJ43</f>
        <v>295.74222670139011</v>
      </c>
      <c r="AA43" s="70">
        <f>'Расчет субсидий'!AJ43-1</f>
        <v>7.1717171717171624E-2</v>
      </c>
      <c r="AB43" s="70">
        <f>AA43*'Расчет субсидий'!AK43</f>
        <v>1.0757575757575744</v>
      </c>
      <c r="AC43" s="55">
        <f t="shared" si="11"/>
        <v>228.33512500868463</v>
      </c>
      <c r="AD43" s="70">
        <f>'Расчет субсидий'!AN43-1</f>
        <v>0.20051768766177736</v>
      </c>
      <c r="AE43" s="70">
        <f>AD43*'Расчет субсидий'!AO43</f>
        <v>2.0051768766177736</v>
      </c>
      <c r="AF43" s="55">
        <f t="shared" si="12"/>
        <v>425.60919216823783</v>
      </c>
      <c r="AG43" s="60">
        <f>'Расчет субсидий'!AR43-1</f>
        <v>-0.65723657236572364</v>
      </c>
      <c r="AH43" s="60">
        <f>AG43*'Расчет субсидий'!AS43</f>
        <v>-9.8585485854858543</v>
      </c>
      <c r="AI43" s="55">
        <f t="shared" si="3"/>
        <v>-2092.5280698914512</v>
      </c>
      <c r="AJ43" s="54">
        <f t="shared" si="13"/>
        <v>-7.5213923900671178</v>
      </c>
    </row>
    <row r="44" spans="1:36" ht="15" customHeight="1">
      <c r="A44" s="30" t="s">
        <v>43</v>
      </c>
      <c r="B44" s="52">
        <f>'Расчет субсидий'!AX44</f>
        <v>2608.6818181818198</v>
      </c>
      <c r="C44" s="54">
        <f>'Расчет субсидий'!D44-1</f>
        <v>-4.616448173269716E-2</v>
      </c>
      <c r="D44" s="54">
        <f>C44*'Расчет субсидий'!E44</f>
        <v>-0.4616448173269716</v>
      </c>
      <c r="E44" s="55">
        <f t="shared" si="5"/>
        <v>-141.93008652816835</v>
      </c>
      <c r="F44" s="60" t="s">
        <v>385</v>
      </c>
      <c r="G44" s="60" t="s">
        <v>385</v>
      </c>
      <c r="H44" s="61" t="s">
        <v>385</v>
      </c>
      <c r="I44" s="54">
        <f>'Расчет субсидий'!L44-1</f>
        <v>-4.7619047619047672E-2</v>
      </c>
      <c r="J44" s="54">
        <f>I44*'Расчет субсидий'!M44</f>
        <v>-0.47619047619047672</v>
      </c>
      <c r="K44" s="55">
        <f t="shared" si="6"/>
        <v>-146.40206702837244</v>
      </c>
      <c r="L44" s="54">
        <f>'Расчет субсидий'!P44-1</f>
        <v>-2.2368438076372232E-3</v>
      </c>
      <c r="M44" s="54">
        <f>L44*'Расчет субсидий'!Q44</f>
        <v>-4.4736876152744465E-2</v>
      </c>
      <c r="N44" s="55">
        <f t="shared" si="7"/>
        <v>-13.754099396423577</v>
      </c>
      <c r="O44" s="54">
        <f>'Расчет субсидий'!T44-1</f>
        <v>0.15703517587939708</v>
      </c>
      <c r="P44" s="54">
        <f>O44*'Расчет субсидий'!U44</f>
        <v>0.78517587939698541</v>
      </c>
      <c r="Q44" s="55">
        <f t="shared" si="8"/>
        <v>241.39788062153107</v>
      </c>
      <c r="R44" s="54">
        <f>'Расчет субсидий'!X44-1</f>
        <v>0.14813559322033898</v>
      </c>
      <c r="S44" s="54">
        <f>R44*'Расчет субсидий'!Y44</f>
        <v>0.7406779661016949</v>
      </c>
      <c r="T44" s="55">
        <f t="shared" si="9"/>
        <v>227.71724900328346</v>
      </c>
      <c r="U44" s="60" t="s">
        <v>385</v>
      </c>
      <c r="V44" s="60" t="s">
        <v>385</v>
      </c>
      <c r="W44" s="61" t="s">
        <v>385</v>
      </c>
      <c r="X44" s="70">
        <f>'Расчет субсидий'!AF44-1</f>
        <v>0.13147208121827414</v>
      </c>
      <c r="Y44" s="70">
        <f>X44*'Расчет субсидий'!AG44</f>
        <v>1.9720812182741121</v>
      </c>
      <c r="Z44" s="55">
        <f>$B44*Y44/$AJ44</f>
        <v>606.3052100766372</v>
      </c>
      <c r="AA44" s="70">
        <f>'Расчет субсидий'!AJ44-1</f>
        <v>0.20642857142857141</v>
      </c>
      <c r="AB44" s="70">
        <f>AA44*'Расчет субсидий'!AK44</f>
        <v>2.0642857142857141</v>
      </c>
      <c r="AC44" s="55">
        <f>$B44*AB44/$AJ44</f>
        <v>634.65296056799377</v>
      </c>
      <c r="AD44" s="70">
        <f>'Расчет субсидий'!AN44-1</f>
        <v>0.21157374456306832</v>
      </c>
      <c r="AE44" s="70">
        <f>AD44*'Расчет субсидий'!AO44</f>
        <v>2.1157374456306832</v>
      </c>
      <c r="AF44" s="55">
        <f t="shared" si="12"/>
        <v>650.47150419228694</v>
      </c>
      <c r="AG44" s="60">
        <f>'Расчет субсидий'!AR44-1</f>
        <v>0.11931119311193106</v>
      </c>
      <c r="AH44" s="60">
        <f>AG44*'Расчет субсидий'!AS44</f>
        <v>1.7896678966789659</v>
      </c>
      <c r="AI44" s="55">
        <f t="shared" si="3"/>
        <v>550.22326667305197</v>
      </c>
      <c r="AJ44" s="54">
        <f t="shared" si="13"/>
        <v>8.4850539506979619</v>
      </c>
    </row>
    <row r="45" spans="1:36" ht="15" customHeight="1">
      <c r="A45" s="31" t="s">
        <v>44</v>
      </c>
      <c r="B45" s="51">
        <f>'Расчет субсидий'!AX45</f>
        <v>-9208.4181818181878</v>
      </c>
      <c r="C45" s="51"/>
      <c r="D45" s="51"/>
      <c r="E45" s="51">
        <f>SUM(E47:E368)</f>
        <v>283.53955006847315</v>
      </c>
      <c r="F45" s="51"/>
      <c r="G45" s="51"/>
      <c r="H45" s="51"/>
      <c r="I45" s="51"/>
      <c r="J45" s="51"/>
      <c r="K45" s="51"/>
      <c r="L45" s="51"/>
      <c r="M45" s="51"/>
      <c r="N45" s="51">
        <f>SUM(N47:N368)</f>
        <v>-23160.924378704265</v>
      </c>
      <c r="O45" s="51"/>
      <c r="P45" s="51"/>
      <c r="Q45" s="51">
        <f>SUM(Q47:Q368)</f>
        <v>4449.2460183829171</v>
      </c>
      <c r="R45" s="51"/>
      <c r="S45" s="51"/>
      <c r="T45" s="51">
        <f>SUM(T47:T368)</f>
        <v>8588.3361217949641</v>
      </c>
      <c r="U45" s="51"/>
      <c r="V45" s="51"/>
      <c r="W45" s="51"/>
      <c r="X45" s="71"/>
      <c r="Y45" s="71"/>
      <c r="Z45" s="51">
        <f>SUM(Z47:Z368)</f>
        <v>631.38450663970991</v>
      </c>
      <c r="AA45" s="51"/>
      <c r="AB45" s="51"/>
      <c r="AC45" s="51"/>
      <c r="AD45" s="51"/>
      <c r="AE45" s="51"/>
      <c r="AF45" s="51"/>
      <c r="AG45" s="51"/>
      <c r="AH45" s="51"/>
      <c r="AI45" s="51"/>
      <c r="AJ45" s="51"/>
    </row>
    <row r="46" spans="1:36" ht="15" customHeight="1">
      <c r="A46" s="32" t="s">
        <v>45</v>
      </c>
      <c r="B46" s="56"/>
      <c r="C46" s="57"/>
      <c r="D46" s="57"/>
      <c r="E46" s="58"/>
      <c r="F46" s="57"/>
      <c r="G46" s="57"/>
      <c r="H46" s="58"/>
      <c r="I46" s="58"/>
      <c r="J46" s="58"/>
      <c r="K46" s="58"/>
      <c r="L46" s="57"/>
      <c r="M46" s="57"/>
      <c r="N46" s="58"/>
      <c r="O46" s="57"/>
      <c r="P46" s="57"/>
      <c r="Q46" s="58"/>
      <c r="R46" s="57"/>
      <c r="S46" s="57"/>
      <c r="T46" s="58"/>
      <c r="U46" s="58"/>
      <c r="V46" s="58"/>
      <c r="W46" s="58"/>
      <c r="X46" s="72"/>
      <c r="Y46" s="72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</row>
    <row r="47" spans="1:36" ht="15" customHeight="1">
      <c r="A47" s="33" t="s">
        <v>46</v>
      </c>
      <c r="B47" s="52">
        <f>'Расчет субсидий'!AX47</f>
        <v>-59.86363636363626</v>
      </c>
      <c r="C47" s="54">
        <f>'Расчет субсидий'!D47-1</f>
        <v>9.66796875E-2</v>
      </c>
      <c r="D47" s="54">
        <f>C47*'Расчет субсидий'!E47</f>
        <v>0.966796875</v>
      </c>
      <c r="E47" s="55">
        <f>$B47*D47/$AJ47</f>
        <v>7.9866393747269662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4">
        <f>'Расчет субсидий'!P47-1</f>
        <v>-0.64910147790737427</v>
      </c>
      <c r="M47" s="54">
        <f>L47*'Расчет субсидий'!Q47</f>
        <v>-12.982029558147484</v>
      </c>
      <c r="N47" s="55">
        <f>$B47*M47/$AJ47</f>
        <v>-107.24361147006192</v>
      </c>
      <c r="O47" s="54">
        <f>'Расчет субсидий'!T47-1</f>
        <v>6.6885245901639356E-2</v>
      </c>
      <c r="P47" s="54">
        <f>O47*'Расчет субсидий'!U47</f>
        <v>2.0065573770491807</v>
      </c>
      <c r="Q47" s="55">
        <f>$B47*P47/$AJ47</f>
        <v>16.576026019105459</v>
      </c>
      <c r="R47" s="54">
        <f>'Расчет субсидий'!X47-1</f>
        <v>0.10666666666666669</v>
      </c>
      <c r="S47" s="54">
        <f>R47*'Расчет субсидий'!Y47</f>
        <v>2.1333333333333337</v>
      </c>
      <c r="T47" s="55">
        <f>$B47*S47/$AJ47</f>
        <v>17.623313066064195</v>
      </c>
      <c r="U47" s="60" t="s">
        <v>385</v>
      </c>
      <c r="V47" s="60" t="s">
        <v>385</v>
      </c>
      <c r="W47" s="61" t="s">
        <v>385</v>
      </c>
      <c r="X47" s="70">
        <f>'Расчет субсидий'!AF47-1</f>
        <v>3.1437125748503103E-2</v>
      </c>
      <c r="Y47" s="70">
        <f>X47*'Расчет субсидий'!AG47</f>
        <v>0.62874251497006206</v>
      </c>
      <c r="Z47" s="55">
        <f>$B47*Y47/$AJ47</f>
        <v>5.1939966465290413</v>
      </c>
      <c r="AA47" s="27" t="s">
        <v>367</v>
      </c>
      <c r="AB47" s="27" t="s">
        <v>367</v>
      </c>
      <c r="AC47" s="27" t="s">
        <v>367</v>
      </c>
      <c r="AD47" s="27" t="s">
        <v>367</v>
      </c>
      <c r="AE47" s="27" t="s">
        <v>367</v>
      </c>
      <c r="AF47" s="27" t="s">
        <v>367</v>
      </c>
      <c r="AG47" s="27" t="s">
        <v>367</v>
      </c>
      <c r="AH47" s="27" t="s">
        <v>367</v>
      </c>
      <c r="AI47" s="27" t="s">
        <v>367</v>
      </c>
      <c r="AJ47" s="54">
        <f>D47+M47+P47+S47+Y47</f>
        <v>-7.2465994577949084</v>
      </c>
    </row>
    <row r="48" spans="1:36" ht="15" customHeight="1">
      <c r="A48" s="33" t="s">
        <v>47</v>
      </c>
      <c r="B48" s="52">
        <f>'Расчет субсидий'!AX48</f>
        <v>-9.4909090909093266</v>
      </c>
      <c r="C48" s="54">
        <f>'Расчет субсидий'!D48-1</f>
        <v>-1.4650108774474258E-2</v>
      </c>
      <c r="D48" s="54">
        <f>C48*'Расчет субсидий'!E48</f>
        <v>-0.14650108774474258</v>
      </c>
      <c r="E48" s="55">
        <f>$B48*D48/$AJ48</f>
        <v>-2.251709122392159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4">
        <f>'Расчет субсидий'!P48-1</f>
        <v>-0.19624638464227828</v>
      </c>
      <c r="M48" s="54">
        <f>L48*'Расчет субсидий'!Q48</f>
        <v>-3.9249276928455656</v>
      </c>
      <c r="N48" s="55">
        <f>$B48*M48/$AJ48</f>
        <v>-60.325801171582953</v>
      </c>
      <c r="O48" s="54">
        <f>'Расчет субсидий'!T48-1</f>
        <v>9.856459330143541E-2</v>
      </c>
      <c r="P48" s="54">
        <f>O48*'Расчет субсидий'!U48</f>
        <v>2.464114832535885</v>
      </c>
      <c r="Q48" s="55">
        <f>$B48*P48/$AJ48</f>
        <v>37.87323311012068</v>
      </c>
      <c r="R48" s="54">
        <f>'Расчет субсидий'!X48-1</f>
        <v>3.0434782608695476E-2</v>
      </c>
      <c r="S48" s="54">
        <f>R48*'Расчет субсидий'!Y48</f>
        <v>0.76086956521738691</v>
      </c>
      <c r="T48" s="55">
        <f>$B48*S48/$AJ48</f>
        <v>11.694499797405284</v>
      </c>
      <c r="U48" s="60" t="s">
        <v>385</v>
      </c>
      <c r="V48" s="60" t="s">
        <v>385</v>
      </c>
      <c r="W48" s="61" t="s">
        <v>385</v>
      </c>
      <c r="X48" s="70">
        <f>'Расчет субсидий'!AF48-1</f>
        <v>1.1447260834014816E-2</v>
      </c>
      <c r="Y48" s="70">
        <f>X48*'Расчет субсидий'!AG48</f>
        <v>0.22894521668029633</v>
      </c>
      <c r="Z48" s="55">
        <f t="shared" ref="Z48:Z111" si="14">$B48*Y48/$AJ48</f>
        <v>3.5188682955398249</v>
      </c>
      <c r="AA48" s="27" t="s">
        <v>367</v>
      </c>
      <c r="AB48" s="27" t="s">
        <v>367</v>
      </c>
      <c r="AC48" s="27" t="s">
        <v>367</v>
      </c>
      <c r="AD48" s="27" t="s">
        <v>367</v>
      </c>
      <c r="AE48" s="27" t="s">
        <v>367</v>
      </c>
      <c r="AF48" s="27" t="s">
        <v>367</v>
      </c>
      <c r="AG48" s="27" t="s">
        <v>367</v>
      </c>
      <c r="AH48" s="27" t="s">
        <v>367</v>
      </c>
      <c r="AI48" s="27" t="s">
        <v>367</v>
      </c>
      <c r="AJ48" s="54">
        <f t="shared" ref="AJ48:AJ111" si="15">D48+M48+P48+S48+Y48</f>
        <v>-0.61749916615673972</v>
      </c>
    </row>
    <row r="49" spans="1:36" ht="15" customHeight="1">
      <c r="A49" s="33" t="s">
        <v>48</v>
      </c>
      <c r="B49" s="52">
        <f>'Расчет субсидий'!AX49</f>
        <v>-97.390909090908963</v>
      </c>
      <c r="C49" s="54">
        <f>'Расчет субсидий'!D49-1</f>
        <v>-0.13255319148936162</v>
      </c>
      <c r="D49" s="54">
        <f>C49*'Расчет субсидий'!E49</f>
        <v>-1.3255319148936162</v>
      </c>
      <c r="E49" s="55">
        <f>$B49*D49/$AJ49</f>
        <v>-15.203207891193745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4">
        <f>'Расчет субсидий'!P49-1</f>
        <v>-0.4456870147446399</v>
      </c>
      <c r="M49" s="54">
        <f>L49*'Расчет субсидий'!Q49</f>
        <v>-8.9137402948927971</v>
      </c>
      <c r="N49" s="55">
        <f>$B49*M49/$AJ49</f>
        <v>-102.23627607053288</v>
      </c>
      <c r="O49" s="54">
        <f>'Расчет субсидий'!T49-1</f>
        <v>6.7757009345794428E-2</v>
      </c>
      <c r="P49" s="54">
        <f>O49*'Расчет субсидий'!U49</f>
        <v>2.0327102803738328</v>
      </c>
      <c r="Q49" s="55">
        <f>$B49*P49/$AJ49</f>
        <v>23.31420060721085</v>
      </c>
      <c r="R49" s="54">
        <f>'Расчет субсидий'!X49-1</f>
        <v>-5.5555555555556468E-3</v>
      </c>
      <c r="S49" s="54">
        <f>R49*'Расчет субсидий'!Y49</f>
        <v>-0.11111111111111294</v>
      </c>
      <c r="T49" s="55">
        <f>$B49*S49/$AJ49</f>
        <v>-1.2743905312754027</v>
      </c>
      <c r="U49" s="60" t="s">
        <v>385</v>
      </c>
      <c r="V49" s="60" t="s">
        <v>385</v>
      </c>
      <c r="W49" s="61" t="s">
        <v>385</v>
      </c>
      <c r="X49" s="70">
        <f>'Расчет субсидий'!AF49-1</f>
        <v>-8.6805555555555802E-3</v>
      </c>
      <c r="Y49" s="70">
        <f>X49*'Расчет субсидий'!AG49</f>
        <v>-0.1736111111111116</v>
      </c>
      <c r="Z49" s="55">
        <f t="shared" si="14"/>
        <v>-1.9912352051177895</v>
      </c>
      <c r="AA49" s="27" t="s">
        <v>367</v>
      </c>
      <c r="AB49" s="27" t="s">
        <v>367</v>
      </c>
      <c r="AC49" s="27" t="s">
        <v>367</v>
      </c>
      <c r="AD49" s="27" t="s">
        <v>367</v>
      </c>
      <c r="AE49" s="27" t="s">
        <v>367</v>
      </c>
      <c r="AF49" s="27" t="s">
        <v>367</v>
      </c>
      <c r="AG49" s="27" t="s">
        <v>367</v>
      </c>
      <c r="AH49" s="27" t="s">
        <v>367</v>
      </c>
      <c r="AI49" s="27" t="s">
        <v>367</v>
      </c>
      <c r="AJ49" s="54">
        <f t="shared" si="15"/>
        <v>-8.4912841516348045</v>
      </c>
    </row>
    <row r="50" spans="1:36" ht="15" customHeight="1">
      <c r="A50" s="33" t="s">
        <v>49</v>
      </c>
      <c r="B50" s="52">
        <f>'Расчет субсидий'!AX50</f>
        <v>64.981818181818085</v>
      </c>
      <c r="C50" s="54">
        <f>'Расчет субсидий'!D50-1</f>
        <v>-1</v>
      </c>
      <c r="D50" s="54">
        <f>C50*'Расчет субсидий'!E50</f>
        <v>0</v>
      </c>
      <c r="E50" s="55">
        <f>$B50*D50/$AJ50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4">
        <f>'Расчет субсидий'!P50-1</f>
        <v>-1.5565009857839707E-3</v>
      </c>
      <c r="M50" s="54">
        <f>L50*'Расчет субсидий'!Q50</f>
        <v>-3.1130019715679413E-2</v>
      </c>
      <c r="N50" s="55">
        <f>$B50*M50/$AJ50</f>
        <v>-0.23378615001062902</v>
      </c>
      <c r="O50" s="54">
        <f>'Расчет субсидий'!T50-1</f>
        <v>0.18861386138613856</v>
      </c>
      <c r="P50" s="54">
        <f>O50*'Расчет субсидий'!U50</f>
        <v>4.715346534653464</v>
      </c>
      <c r="Q50" s="55">
        <f>$B50*P50/$AJ50</f>
        <v>35.41220732820004</v>
      </c>
      <c r="R50" s="54">
        <f>'Расчет субсидий'!X50-1</f>
        <v>5.2499999999999991E-2</v>
      </c>
      <c r="S50" s="54">
        <f>R50*'Расчет субсидий'!Y50</f>
        <v>1.3124999999999998</v>
      </c>
      <c r="T50" s="55">
        <f>$B50*S50/$AJ50</f>
        <v>9.8568624334793036</v>
      </c>
      <c r="U50" s="60" t="s">
        <v>385</v>
      </c>
      <c r="V50" s="60" t="s">
        <v>385</v>
      </c>
      <c r="W50" s="61" t="s">
        <v>385</v>
      </c>
      <c r="X50" s="70">
        <f>'Расчет субсидий'!AF50-1</f>
        <v>0.13280000000000003</v>
      </c>
      <c r="Y50" s="70">
        <f>X50*'Расчет субсидий'!AG50</f>
        <v>2.6560000000000006</v>
      </c>
      <c r="Z50" s="55">
        <f t="shared" si="14"/>
        <v>19.946534570149367</v>
      </c>
      <c r="AA50" s="27" t="s">
        <v>367</v>
      </c>
      <c r="AB50" s="27" t="s">
        <v>367</v>
      </c>
      <c r="AC50" s="27" t="s">
        <v>367</v>
      </c>
      <c r="AD50" s="27" t="s">
        <v>367</v>
      </c>
      <c r="AE50" s="27" t="s">
        <v>367</v>
      </c>
      <c r="AF50" s="27" t="s">
        <v>367</v>
      </c>
      <c r="AG50" s="27" t="s">
        <v>367</v>
      </c>
      <c r="AH50" s="27" t="s">
        <v>367</v>
      </c>
      <c r="AI50" s="27" t="s">
        <v>367</v>
      </c>
      <c r="AJ50" s="54">
        <f t="shared" si="15"/>
        <v>8.6527165149377847</v>
      </c>
    </row>
    <row r="51" spans="1:36" ht="15" customHeight="1">
      <c r="A51" s="33" t="s">
        <v>50</v>
      </c>
      <c r="B51" s="52">
        <f>'Расчет субсидий'!AX51</f>
        <v>-114.78181818181815</v>
      </c>
      <c r="C51" s="54">
        <f>'Расчет субсидий'!D51-1</f>
        <v>-2.1673525377228997E-2</v>
      </c>
      <c r="D51" s="54">
        <f>C51*'Расчет субсидий'!E51</f>
        <v>-0.21673525377228997</v>
      </c>
      <c r="E51" s="55">
        <f>$B51*D51/$AJ51</f>
        <v>-3.1986118660001202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4">
        <f>'Расчет субсидий'!P51-1</f>
        <v>-0.6482767094673465</v>
      </c>
      <c r="M51" s="54">
        <f>L51*'Расчет субсидий'!Q51</f>
        <v>-12.965534189346929</v>
      </c>
      <c r="N51" s="55">
        <f>$B51*M51/$AJ51</f>
        <v>-191.34732714340532</v>
      </c>
      <c r="O51" s="54">
        <f>'Расчет субсидий'!T51-1</f>
        <v>9.0513833992094783E-2</v>
      </c>
      <c r="P51" s="54">
        <f>O51*'Расчет субсидий'!U51</f>
        <v>2.7154150197628435</v>
      </c>
      <c r="Q51" s="55">
        <f>$B51*P51/$AJ51</f>
        <v>40.07450819447098</v>
      </c>
      <c r="R51" s="54">
        <f>'Расчет субсидий'!X51-1</f>
        <v>0.12777777777777777</v>
      </c>
      <c r="S51" s="54">
        <f>R51*'Расчет субсидий'!Y51</f>
        <v>2.5555555555555554</v>
      </c>
      <c r="T51" s="55">
        <f>$B51*S51/$AJ51</f>
        <v>37.71527788834333</v>
      </c>
      <c r="U51" s="60" t="s">
        <v>385</v>
      </c>
      <c r="V51" s="60" t="s">
        <v>385</v>
      </c>
      <c r="W51" s="61" t="s">
        <v>385</v>
      </c>
      <c r="X51" s="70">
        <f>'Расчет субсидий'!AF51-1</f>
        <v>6.6889632107023367E-3</v>
      </c>
      <c r="Y51" s="70">
        <f>X51*'Расчет субсидий'!AG51</f>
        <v>0.13377926421404673</v>
      </c>
      <c r="Z51" s="55">
        <f t="shared" si="14"/>
        <v>1.974334744772952</v>
      </c>
      <c r="AA51" s="27" t="s">
        <v>367</v>
      </c>
      <c r="AB51" s="27" t="s">
        <v>367</v>
      </c>
      <c r="AC51" s="27" t="s">
        <v>367</v>
      </c>
      <c r="AD51" s="27" t="s">
        <v>367</v>
      </c>
      <c r="AE51" s="27" t="s">
        <v>367</v>
      </c>
      <c r="AF51" s="27" t="s">
        <v>367</v>
      </c>
      <c r="AG51" s="27" t="s">
        <v>367</v>
      </c>
      <c r="AH51" s="27" t="s">
        <v>367</v>
      </c>
      <c r="AI51" s="27" t="s">
        <v>367</v>
      </c>
      <c r="AJ51" s="54">
        <f t="shared" si="15"/>
        <v>-7.7775196035867733</v>
      </c>
    </row>
    <row r="52" spans="1:36" ht="15" customHeight="1">
      <c r="A52" s="32" t="s">
        <v>51</v>
      </c>
      <c r="B52" s="56"/>
      <c r="C52" s="57"/>
      <c r="D52" s="57"/>
      <c r="E52" s="58"/>
      <c r="F52" s="57"/>
      <c r="G52" s="57"/>
      <c r="H52" s="58"/>
      <c r="I52" s="58"/>
      <c r="J52" s="58"/>
      <c r="K52" s="58"/>
      <c r="L52" s="57"/>
      <c r="M52" s="57"/>
      <c r="N52" s="58"/>
      <c r="O52" s="57"/>
      <c r="P52" s="57"/>
      <c r="Q52" s="58"/>
      <c r="R52" s="57"/>
      <c r="S52" s="57"/>
      <c r="T52" s="58"/>
      <c r="U52" s="58"/>
      <c r="V52" s="58"/>
      <c r="W52" s="58"/>
      <c r="X52" s="72"/>
      <c r="Y52" s="72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</row>
    <row r="53" spans="1:36" ht="15" customHeight="1">
      <c r="A53" s="33" t="s">
        <v>52</v>
      </c>
      <c r="B53" s="52">
        <f>'Расчет субсидий'!AX53</f>
        <v>1.4636363636363683</v>
      </c>
      <c r="C53" s="54">
        <f>'Расчет субсидий'!D53-1</f>
        <v>4.7591826727657605E-3</v>
      </c>
      <c r="D53" s="54">
        <f>C53*'Расчет субсидий'!E53</f>
        <v>4.7591826727657605E-2</v>
      </c>
      <c r="E53" s="55">
        <f t="shared" ref="E53:E64" si="16">$B53*D53/$AJ53</f>
        <v>1.8245030345370106E-2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4">
        <f>'Расчет субсидий'!P53-1</f>
        <v>-0.13960709128782045</v>
      </c>
      <c r="M53" s="54">
        <f>L53*'Расчет субсидий'!Q53</f>
        <v>-2.792141825756409</v>
      </c>
      <c r="N53" s="55">
        <f t="shared" ref="N53:N64" si="17">$B53*M53/$AJ53</f>
        <v>-1.0704088462714507</v>
      </c>
      <c r="O53" s="54">
        <f>'Расчет субсидий'!T53-1</f>
        <v>9.090909090909105E-2</v>
      </c>
      <c r="P53" s="54">
        <f>O53*'Расчет субсидий'!U53</f>
        <v>2.272727272727276</v>
      </c>
      <c r="Q53" s="55">
        <f t="shared" ref="Q53:Q64" si="18">$B53*P53/$AJ53</f>
        <v>0.87128359865123173</v>
      </c>
      <c r="R53" s="54">
        <f>'Расчет субсидий'!X53-1</f>
        <v>1.5065913370998052E-2</v>
      </c>
      <c r="S53" s="54">
        <f>R53*'Расчет субсидий'!Y53</f>
        <v>0.3766478342749513</v>
      </c>
      <c r="T53" s="55">
        <f t="shared" ref="T53:T64" si="19">$B53*S53/$AJ53</f>
        <v>0.14439351540735959</v>
      </c>
      <c r="U53" s="60" t="s">
        <v>385</v>
      </c>
      <c r="V53" s="60" t="s">
        <v>385</v>
      </c>
      <c r="W53" s="61" t="s">
        <v>385</v>
      </c>
      <c r="X53" s="70">
        <f>'Расчет субсидий'!AF53-1</f>
        <v>0.19565217391304346</v>
      </c>
      <c r="Y53" s="70">
        <f>X53*'Расчет субсидий'!AG53</f>
        <v>3.9130434782608692</v>
      </c>
      <c r="Z53" s="55">
        <f t="shared" si="14"/>
        <v>1.5001230655038578</v>
      </c>
      <c r="AA53" s="27" t="s">
        <v>367</v>
      </c>
      <c r="AB53" s="27" t="s">
        <v>367</v>
      </c>
      <c r="AC53" s="27" t="s">
        <v>367</v>
      </c>
      <c r="AD53" s="27" t="s">
        <v>367</v>
      </c>
      <c r="AE53" s="27" t="s">
        <v>367</v>
      </c>
      <c r="AF53" s="27" t="s">
        <v>367</v>
      </c>
      <c r="AG53" s="27" t="s">
        <v>367</v>
      </c>
      <c r="AH53" s="27" t="s">
        <v>367</v>
      </c>
      <c r="AI53" s="27" t="s">
        <v>367</v>
      </c>
      <c r="AJ53" s="54">
        <f t="shared" si="15"/>
        <v>3.8178685862343453</v>
      </c>
    </row>
    <row r="54" spans="1:36" ht="15" customHeight="1">
      <c r="A54" s="33" t="s">
        <v>53</v>
      </c>
      <c r="B54" s="52">
        <f>'Расчет субсидий'!AX54</f>
        <v>-26.81818181818187</v>
      </c>
      <c r="C54" s="54">
        <f>'Расчет субсидий'!D54-1</f>
        <v>0.16666666666666674</v>
      </c>
      <c r="D54" s="54">
        <f>C54*'Расчет субсидий'!E54</f>
        <v>1.6666666666666674</v>
      </c>
      <c r="E54" s="55">
        <f t="shared" si="16"/>
        <v>6.6192273719692603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4">
        <f>'Расчет субсидий'!P54-1</f>
        <v>-0.54782608695652169</v>
      </c>
      <c r="M54" s="54">
        <f>L54*'Расчет субсидий'!Q54</f>
        <v>-10.956521739130434</v>
      </c>
      <c r="N54" s="55">
        <f t="shared" si="17"/>
        <v>-43.514225158337027</v>
      </c>
      <c r="O54" s="54">
        <f>'Расчет субсидий'!T54-1</f>
        <v>0</v>
      </c>
      <c r="P54" s="54">
        <f>O54*'Расчет субсидий'!U54</f>
        <v>0</v>
      </c>
      <c r="Q54" s="55">
        <f t="shared" si="18"/>
        <v>0</v>
      </c>
      <c r="R54" s="54">
        <f>'Расчет субсидий'!X54-1</f>
        <v>1.7475728155339709E-2</v>
      </c>
      <c r="S54" s="54">
        <f>R54*'Расчет субсидий'!Y54</f>
        <v>0.52427184466019128</v>
      </c>
      <c r="T54" s="55">
        <f t="shared" si="19"/>
        <v>2.0821647267165315</v>
      </c>
      <c r="U54" s="60" t="s">
        <v>385</v>
      </c>
      <c r="V54" s="60" t="s">
        <v>385</v>
      </c>
      <c r="W54" s="61" t="s">
        <v>385</v>
      </c>
      <c r="X54" s="70">
        <f>'Расчет субсидий'!AF54-1</f>
        <v>0.10064935064935066</v>
      </c>
      <c r="Y54" s="70">
        <f>X54*'Расчет субсидий'!AG54</f>
        <v>2.0129870129870131</v>
      </c>
      <c r="Z54" s="55">
        <f t="shared" si="14"/>
        <v>7.9946512414693638</v>
      </c>
      <c r="AA54" s="27" t="s">
        <v>367</v>
      </c>
      <c r="AB54" s="27" t="s">
        <v>367</v>
      </c>
      <c r="AC54" s="27" t="s">
        <v>367</v>
      </c>
      <c r="AD54" s="27" t="s">
        <v>367</v>
      </c>
      <c r="AE54" s="27" t="s">
        <v>367</v>
      </c>
      <c r="AF54" s="27" t="s">
        <v>367</v>
      </c>
      <c r="AG54" s="27" t="s">
        <v>367</v>
      </c>
      <c r="AH54" s="27" t="s">
        <v>367</v>
      </c>
      <c r="AI54" s="27" t="s">
        <v>367</v>
      </c>
      <c r="AJ54" s="54">
        <f t="shared" si="15"/>
        <v>-6.7525962148165615</v>
      </c>
    </row>
    <row r="55" spans="1:36" ht="15" customHeight="1">
      <c r="A55" s="33" t="s">
        <v>54</v>
      </c>
      <c r="B55" s="52">
        <f>'Расчет субсидий'!AX55</f>
        <v>-37.472727272727298</v>
      </c>
      <c r="C55" s="54">
        <f>'Расчет субсидий'!D55-1</f>
        <v>-1</v>
      </c>
      <c r="D55" s="54">
        <f>C55*'Расчет субсидий'!E55</f>
        <v>0</v>
      </c>
      <c r="E55" s="55">
        <f t="shared" si="16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4">
        <f>'Расчет субсидий'!P55-1</f>
        <v>-0.52128508231198789</v>
      </c>
      <c r="M55" s="54">
        <f>L55*'Расчет субсидий'!Q55</f>
        <v>-10.425701646239759</v>
      </c>
      <c r="N55" s="55">
        <f t="shared" si="17"/>
        <v>-49.324281347192361</v>
      </c>
      <c r="O55" s="54">
        <f>'Расчет субсидий'!T55-1</f>
        <v>0</v>
      </c>
      <c r="P55" s="54">
        <f>O55*'Расчет субсидий'!U55</f>
        <v>0</v>
      </c>
      <c r="Q55" s="55">
        <f t="shared" si="18"/>
        <v>0</v>
      </c>
      <c r="R55" s="54">
        <f>'Расчет субсидий'!X55-1</f>
        <v>3.6144578313253017E-2</v>
      </c>
      <c r="S55" s="54">
        <f>R55*'Расчет субсидий'!Y55</f>
        <v>0.72289156626506035</v>
      </c>
      <c r="T55" s="55">
        <f t="shared" si="19"/>
        <v>3.4200198900599159</v>
      </c>
      <c r="U55" s="60" t="s">
        <v>385</v>
      </c>
      <c r="V55" s="60" t="s">
        <v>385</v>
      </c>
      <c r="W55" s="61" t="s">
        <v>385</v>
      </c>
      <c r="X55" s="70">
        <f>'Расчет субсидий'!AF55-1</f>
        <v>8.9108910891089188E-2</v>
      </c>
      <c r="Y55" s="70">
        <f>X55*'Расчет субсидий'!AG55</f>
        <v>1.7821782178217838</v>
      </c>
      <c r="Z55" s="55">
        <f t="shared" si="14"/>
        <v>8.4315341844051463</v>
      </c>
      <c r="AA55" s="27" t="s">
        <v>367</v>
      </c>
      <c r="AB55" s="27" t="s">
        <v>367</v>
      </c>
      <c r="AC55" s="27" t="s">
        <v>367</v>
      </c>
      <c r="AD55" s="27" t="s">
        <v>367</v>
      </c>
      <c r="AE55" s="27" t="s">
        <v>367</v>
      </c>
      <c r="AF55" s="27" t="s">
        <v>367</v>
      </c>
      <c r="AG55" s="27" t="s">
        <v>367</v>
      </c>
      <c r="AH55" s="27" t="s">
        <v>367</v>
      </c>
      <c r="AI55" s="27" t="s">
        <v>367</v>
      </c>
      <c r="AJ55" s="54">
        <f t="shared" si="15"/>
        <v>-7.9206318621529146</v>
      </c>
    </row>
    <row r="56" spans="1:36" ht="15" customHeight="1">
      <c r="A56" s="33" t="s">
        <v>55</v>
      </c>
      <c r="B56" s="52">
        <f>'Расчет субсидий'!AX56</f>
        <v>97.18181818181813</v>
      </c>
      <c r="C56" s="54">
        <f>'Расчет субсидий'!D56-1</f>
        <v>-1</v>
      </c>
      <c r="D56" s="54">
        <f>C56*'Расчет субсидий'!E56</f>
        <v>0</v>
      </c>
      <c r="E56" s="55">
        <f t="shared" si="16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4">
        <f>'Расчет субсидий'!P56-1</f>
        <v>0.26845070422535211</v>
      </c>
      <c r="M56" s="54">
        <f>L56*'Расчет субсидий'!Q56</f>
        <v>5.3690140845070422</v>
      </c>
      <c r="N56" s="55">
        <f t="shared" si="17"/>
        <v>51.044139697029244</v>
      </c>
      <c r="O56" s="54">
        <f>'Расчет субсидий'!T56-1</f>
        <v>3.4517766497461633E-3</v>
      </c>
      <c r="P56" s="54">
        <f>O56*'Расчет субсидий'!U56</f>
        <v>8.6294416243654082E-2</v>
      </c>
      <c r="Q56" s="55">
        <f t="shared" si="18"/>
        <v>0.82041584702214454</v>
      </c>
      <c r="R56" s="54">
        <f>'Расчет субсидий'!X56-1</f>
        <v>1.951951951951969E-2</v>
      </c>
      <c r="S56" s="54">
        <f>R56*'Расчет субсидий'!Y56</f>
        <v>0.48798798798799226</v>
      </c>
      <c r="T56" s="55">
        <f t="shared" si="19"/>
        <v>4.6393856744032602</v>
      </c>
      <c r="U56" s="60" t="s">
        <v>385</v>
      </c>
      <c r="V56" s="60" t="s">
        <v>385</v>
      </c>
      <c r="W56" s="61" t="s">
        <v>385</v>
      </c>
      <c r="X56" s="70">
        <f>'Расчет субсидий'!AF56-1</f>
        <v>0.21393258426966288</v>
      </c>
      <c r="Y56" s="70">
        <f>X56*'Расчет субсидий'!AG56</f>
        <v>4.2786516853932577</v>
      </c>
      <c r="Z56" s="55">
        <f t="shared" si="14"/>
        <v>40.677876963363481</v>
      </c>
      <c r="AA56" s="27" t="s">
        <v>367</v>
      </c>
      <c r="AB56" s="27" t="s">
        <v>367</v>
      </c>
      <c r="AC56" s="27" t="s">
        <v>367</v>
      </c>
      <c r="AD56" s="27" t="s">
        <v>367</v>
      </c>
      <c r="AE56" s="27" t="s">
        <v>367</v>
      </c>
      <c r="AF56" s="27" t="s">
        <v>367</v>
      </c>
      <c r="AG56" s="27" t="s">
        <v>367</v>
      </c>
      <c r="AH56" s="27" t="s">
        <v>367</v>
      </c>
      <c r="AI56" s="27" t="s">
        <v>367</v>
      </c>
      <c r="AJ56" s="54">
        <f t="shared" si="15"/>
        <v>10.221948174131946</v>
      </c>
    </row>
    <row r="57" spans="1:36" ht="15" customHeight="1">
      <c r="A57" s="33" t="s">
        <v>56</v>
      </c>
      <c r="B57" s="52">
        <f>'Расчет субсидий'!AX57</f>
        <v>-43.309090909090855</v>
      </c>
      <c r="C57" s="54">
        <f>'Расчет субсидий'!D57-1</f>
        <v>-1</v>
      </c>
      <c r="D57" s="54">
        <f>C57*'Расчет субсидий'!E57</f>
        <v>0</v>
      </c>
      <c r="E57" s="55">
        <f t="shared" si="16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4">
        <f>'Расчет субсидий'!P57-1</f>
        <v>-0.39134818997680754</v>
      </c>
      <c r="M57" s="54">
        <f>L57*'Расчет субсидий'!Q57</f>
        <v>-7.8269637995361503</v>
      </c>
      <c r="N57" s="55">
        <f t="shared" si="17"/>
        <v>-76.3516887830895</v>
      </c>
      <c r="O57" s="54">
        <f>'Расчет субсидий'!T57-1</f>
        <v>9.0592334494772331E-3</v>
      </c>
      <c r="P57" s="54">
        <f>O57*'Расчет субсидий'!U57</f>
        <v>0.27177700348431699</v>
      </c>
      <c r="Q57" s="55">
        <f t="shared" si="18"/>
        <v>2.6511727561158449</v>
      </c>
      <c r="R57" s="54">
        <f>'Расчет субсидий'!X57-1</f>
        <v>0.11190476190476195</v>
      </c>
      <c r="S57" s="54">
        <f>R57*'Расчет субсидий'!Y57</f>
        <v>2.238095238095239</v>
      </c>
      <c r="T57" s="55">
        <f t="shared" si="19"/>
        <v>21.832520944595309</v>
      </c>
      <c r="U57" s="60" t="s">
        <v>385</v>
      </c>
      <c r="V57" s="60" t="s">
        <v>385</v>
      </c>
      <c r="W57" s="61" t="s">
        <v>385</v>
      </c>
      <c r="X57" s="70">
        <f>'Расчет субсидий'!AF57-1</f>
        <v>4.386951631046121E-2</v>
      </c>
      <c r="Y57" s="70">
        <f>X57*'Расчет субсидий'!AG57</f>
        <v>0.87739032620922419</v>
      </c>
      <c r="Z57" s="55">
        <f t="shared" si="14"/>
        <v>8.5589041732874893</v>
      </c>
      <c r="AA57" s="27" t="s">
        <v>367</v>
      </c>
      <c r="AB57" s="27" t="s">
        <v>367</v>
      </c>
      <c r="AC57" s="27" t="s">
        <v>367</v>
      </c>
      <c r="AD57" s="27" t="s">
        <v>367</v>
      </c>
      <c r="AE57" s="27" t="s">
        <v>367</v>
      </c>
      <c r="AF57" s="27" t="s">
        <v>367</v>
      </c>
      <c r="AG57" s="27" t="s">
        <v>367</v>
      </c>
      <c r="AH57" s="27" t="s">
        <v>367</v>
      </c>
      <c r="AI57" s="27" t="s">
        <v>367</v>
      </c>
      <c r="AJ57" s="54">
        <f t="shared" si="15"/>
        <v>-4.4397012317473701</v>
      </c>
    </row>
    <row r="58" spans="1:36" ht="15" customHeight="1">
      <c r="A58" s="33" t="s">
        <v>57</v>
      </c>
      <c r="B58" s="52">
        <f>'Расчет субсидий'!AX58</f>
        <v>-75.200000000000045</v>
      </c>
      <c r="C58" s="54">
        <f>'Расчет субсидий'!D58-1</f>
        <v>-1</v>
      </c>
      <c r="D58" s="54">
        <f>C58*'Расчет субсидий'!E58</f>
        <v>0</v>
      </c>
      <c r="E58" s="55">
        <f t="shared" si="16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4">
        <f>'Расчет субсидий'!P58-1</f>
        <v>0</v>
      </c>
      <c r="M58" s="54">
        <f>L58*'Расчет субсидий'!Q58</f>
        <v>0</v>
      </c>
      <c r="N58" s="55">
        <f t="shared" si="17"/>
        <v>0</v>
      </c>
      <c r="O58" s="54">
        <f>'Расчет субсидий'!T58-1</f>
        <v>1.8840579710144967E-2</v>
      </c>
      <c r="P58" s="54">
        <f>O58*'Расчет субсидий'!U58</f>
        <v>0.565217391304349</v>
      </c>
      <c r="Q58" s="55">
        <f t="shared" si="18"/>
        <v>5.9386095514025552</v>
      </c>
      <c r="R58" s="54">
        <f>'Расчет субсидий'!X58-1</f>
        <v>9.6045197740112886E-2</v>
      </c>
      <c r="S58" s="54">
        <f>R58*'Расчет субсидий'!Y58</f>
        <v>1.9209039548022577</v>
      </c>
      <c r="T58" s="55">
        <f t="shared" si="19"/>
        <v>20.182497475866075</v>
      </c>
      <c r="U58" s="60" t="s">
        <v>385</v>
      </c>
      <c r="V58" s="60" t="s">
        <v>385</v>
      </c>
      <c r="W58" s="61" t="s">
        <v>385</v>
      </c>
      <c r="X58" s="70">
        <f>'Расчет субсидий'!AF58-1</f>
        <v>-0.48217054263565895</v>
      </c>
      <c r="Y58" s="70">
        <f>X58*'Расчет субсидий'!AG58</f>
        <v>-9.6434108527131794</v>
      </c>
      <c r="Z58" s="55">
        <f t="shared" si="14"/>
        <v>-101.32110702726868</v>
      </c>
      <c r="AA58" s="27" t="s">
        <v>367</v>
      </c>
      <c r="AB58" s="27" t="s">
        <v>367</v>
      </c>
      <c r="AC58" s="27" t="s">
        <v>367</v>
      </c>
      <c r="AD58" s="27" t="s">
        <v>367</v>
      </c>
      <c r="AE58" s="27" t="s">
        <v>367</v>
      </c>
      <c r="AF58" s="27" t="s">
        <v>367</v>
      </c>
      <c r="AG58" s="27" t="s">
        <v>367</v>
      </c>
      <c r="AH58" s="27" t="s">
        <v>367</v>
      </c>
      <c r="AI58" s="27" t="s">
        <v>367</v>
      </c>
      <c r="AJ58" s="54">
        <f t="shared" si="15"/>
        <v>-7.1572895066065723</v>
      </c>
    </row>
    <row r="59" spans="1:36" ht="15" customHeight="1">
      <c r="A59" s="33" t="s">
        <v>58</v>
      </c>
      <c r="B59" s="52">
        <f>'Расчет субсидий'!AX59</f>
        <v>-82.990909090909099</v>
      </c>
      <c r="C59" s="54">
        <f>'Расчет субсидий'!D59-1</f>
        <v>-1</v>
      </c>
      <c r="D59" s="54">
        <f>C59*'Расчет субсидий'!E59</f>
        <v>0</v>
      </c>
      <c r="E59" s="55">
        <f t="shared" si="16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4">
        <f>'Расчет субсидий'!P59-1</f>
        <v>-0.56186399045547064</v>
      </c>
      <c r="M59" s="54">
        <f>L59*'Расчет субсидий'!Q59</f>
        <v>-11.237279809109413</v>
      </c>
      <c r="N59" s="55">
        <f t="shared" si="17"/>
        <v>-119.58986722377811</v>
      </c>
      <c r="O59" s="54">
        <f>'Расчет субсидий'!T59-1</f>
        <v>5.4999999999999938E-2</v>
      </c>
      <c r="P59" s="54">
        <f>O59*'Расчет субсидий'!U59</f>
        <v>1.6499999999999981</v>
      </c>
      <c r="Q59" s="55">
        <f t="shared" si="18"/>
        <v>17.55970166011841</v>
      </c>
      <c r="R59" s="54">
        <f>'Расчет субсидий'!X59-1</f>
        <v>2.6706231454005858E-2</v>
      </c>
      <c r="S59" s="54">
        <f>R59*'Расчет субсидий'!Y59</f>
        <v>0.53412462908011715</v>
      </c>
      <c r="T59" s="55">
        <f t="shared" si="19"/>
        <v>5.6842843248292567</v>
      </c>
      <c r="U59" s="60" t="s">
        <v>385</v>
      </c>
      <c r="V59" s="60" t="s">
        <v>385</v>
      </c>
      <c r="W59" s="61" t="s">
        <v>385</v>
      </c>
      <c r="X59" s="70">
        <f>'Расчет субсидий'!AF59-1</f>
        <v>6.2745098039215685E-2</v>
      </c>
      <c r="Y59" s="70">
        <f>X59*'Расчет субсидий'!AG59</f>
        <v>1.2549019607843137</v>
      </c>
      <c r="Z59" s="55">
        <f t="shared" si="14"/>
        <v>13.354972147921325</v>
      </c>
      <c r="AA59" s="27" t="s">
        <v>367</v>
      </c>
      <c r="AB59" s="27" t="s">
        <v>367</v>
      </c>
      <c r="AC59" s="27" t="s">
        <v>367</v>
      </c>
      <c r="AD59" s="27" t="s">
        <v>367</v>
      </c>
      <c r="AE59" s="27" t="s">
        <v>367</v>
      </c>
      <c r="AF59" s="27" t="s">
        <v>367</v>
      </c>
      <c r="AG59" s="27" t="s">
        <v>367</v>
      </c>
      <c r="AH59" s="27" t="s">
        <v>367</v>
      </c>
      <c r="AI59" s="27" t="s">
        <v>367</v>
      </c>
      <c r="AJ59" s="54">
        <f t="shared" si="15"/>
        <v>-7.7982532192449829</v>
      </c>
    </row>
    <row r="60" spans="1:36" ht="15" customHeight="1">
      <c r="A60" s="33" t="s">
        <v>59</v>
      </c>
      <c r="B60" s="52">
        <f>'Расчет субсидий'!AX60</f>
        <v>5.3636363636363598</v>
      </c>
      <c r="C60" s="54">
        <f>'Расчет субсидий'!D60-1</f>
        <v>1.8261261261261152E-2</v>
      </c>
      <c r="D60" s="54">
        <f>C60*'Расчет субсидий'!E60</f>
        <v>0.18261261261261152</v>
      </c>
      <c r="E60" s="55">
        <f t="shared" si="16"/>
        <v>0.21839439700273114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4">
        <f>'Расчет субсидий'!P60-1</f>
        <v>-7.7573333333333383E-2</v>
      </c>
      <c r="M60" s="54">
        <f>L60*'Расчет субсидий'!Q60</f>
        <v>-1.5514666666666677</v>
      </c>
      <c r="N60" s="55">
        <f t="shared" si="17"/>
        <v>-1.8554667297559044</v>
      </c>
      <c r="O60" s="54">
        <f>'Расчет субсидий'!T60-1</f>
        <v>2.7184466019417375E-2</v>
      </c>
      <c r="P60" s="54">
        <f>O60*'Расчет субсидий'!U60</f>
        <v>0.81553398058252125</v>
      </c>
      <c r="Q60" s="55">
        <f t="shared" si="18"/>
        <v>0.97533269677483558</v>
      </c>
      <c r="R60" s="54">
        <f>'Расчет субсидий'!X60-1</f>
        <v>4.5614035087719218E-2</v>
      </c>
      <c r="S60" s="54">
        <f>R60*'Расчет субсидий'!Y60</f>
        <v>0.91228070175438436</v>
      </c>
      <c r="T60" s="55">
        <f t="shared" si="19"/>
        <v>1.0910363249636654</v>
      </c>
      <c r="U60" s="60" t="s">
        <v>385</v>
      </c>
      <c r="V60" s="60" t="s">
        <v>385</v>
      </c>
      <c r="W60" s="61" t="s">
        <v>385</v>
      </c>
      <c r="X60" s="70">
        <f>'Расчет субсидий'!AF60-1</f>
        <v>0.20629482071713134</v>
      </c>
      <c r="Y60" s="70">
        <f>X60*'Расчет субсидий'!AG60</f>
        <v>4.1258964143426269</v>
      </c>
      <c r="Z60" s="55">
        <f t="shared" si="14"/>
        <v>4.9343396746510315</v>
      </c>
      <c r="AA60" s="27" t="s">
        <v>367</v>
      </c>
      <c r="AB60" s="27" t="s">
        <v>367</v>
      </c>
      <c r="AC60" s="27" t="s">
        <v>367</v>
      </c>
      <c r="AD60" s="27" t="s">
        <v>367</v>
      </c>
      <c r="AE60" s="27" t="s">
        <v>367</v>
      </c>
      <c r="AF60" s="27" t="s">
        <v>367</v>
      </c>
      <c r="AG60" s="27" t="s">
        <v>367</v>
      </c>
      <c r="AH60" s="27" t="s">
        <v>367</v>
      </c>
      <c r="AI60" s="27" t="s">
        <v>367</v>
      </c>
      <c r="AJ60" s="54">
        <f t="shared" si="15"/>
        <v>4.4848570426254764</v>
      </c>
    </row>
    <row r="61" spans="1:36" ht="15" customHeight="1">
      <c r="A61" s="33" t="s">
        <v>60</v>
      </c>
      <c r="B61" s="52">
        <f>'Расчет субсидий'!AX61</f>
        <v>-54.354545454545473</v>
      </c>
      <c r="C61" s="54">
        <f>'Расчет субсидий'!D61-1</f>
        <v>-1</v>
      </c>
      <c r="D61" s="54">
        <f>C61*'Расчет субсидий'!E61</f>
        <v>0</v>
      </c>
      <c r="E61" s="55">
        <f t="shared" si="16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4">
        <f>'Расчет субсидий'!P61-1</f>
        <v>-0.35704868401777434</v>
      </c>
      <c r="M61" s="54">
        <f>L61*'Расчет субсидий'!Q61</f>
        <v>-7.1409736803554864</v>
      </c>
      <c r="N61" s="55">
        <f t="shared" si="17"/>
        <v>-41.616363945198117</v>
      </c>
      <c r="O61" s="54">
        <f>'Расчет субсидий'!T61-1</f>
        <v>-8.9605734766906586E-5</v>
      </c>
      <c r="P61" s="54">
        <f>O61*'Расчет субсидий'!U61</f>
        <v>-2.6881720430071976E-3</v>
      </c>
      <c r="Q61" s="55">
        <f t="shared" si="18"/>
        <v>-1.5666203391401547E-2</v>
      </c>
      <c r="R61" s="54">
        <f>'Расчет субсидий'!X61-1</f>
        <v>-8.648648648648638E-2</v>
      </c>
      <c r="S61" s="54">
        <f>R61*'Расчет субсидий'!Y61</f>
        <v>-1.7297297297297276</v>
      </c>
      <c r="T61" s="55">
        <f t="shared" si="19"/>
        <v>-10.080566766026507</v>
      </c>
      <c r="U61" s="60" t="s">
        <v>385</v>
      </c>
      <c r="V61" s="60" t="s">
        <v>385</v>
      </c>
      <c r="W61" s="61" t="s">
        <v>385</v>
      </c>
      <c r="X61" s="70">
        <f>'Расчет субсидий'!AF61-1</f>
        <v>-2.2666666666666613E-2</v>
      </c>
      <c r="Y61" s="70">
        <f>X61*'Расчет субсидий'!AG61</f>
        <v>-0.45333333333333226</v>
      </c>
      <c r="Z61" s="55">
        <f t="shared" si="14"/>
        <v>-2.6419485399294445</v>
      </c>
      <c r="AA61" s="27" t="s">
        <v>367</v>
      </c>
      <c r="AB61" s="27" t="s">
        <v>367</v>
      </c>
      <c r="AC61" s="27" t="s">
        <v>367</v>
      </c>
      <c r="AD61" s="27" t="s">
        <v>367</v>
      </c>
      <c r="AE61" s="27" t="s">
        <v>367</v>
      </c>
      <c r="AF61" s="27" t="s">
        <v>367</v>
      </c>
      <c r="AG61" s="27" t="s">
        <v>367</v>
      </c>
      <c r="AH61" s="27" t="s">
        <v>367</v>
      </c>
      <c r="AI61" s="27" t="s">
        <v>367</v>
      </c>
      <c r="AJ61" s="54">
        <f t="shared" si="15"/>
        <v>-9.3267249154615541</v>
      </c>
    </row>
    <row r="62" spans="1:36" ht="15" customHeight="1">
      <c r="A62" s="33" t="s">
        <v>61</v>
      </c>
      <c r="B62" s="52">
        <f>'Расчет субсидий'!AX62</f>
        <v>-12.672727272727286</v>
      </c>
      <c r="C62" s="54">
        <f>'Расчет субсидий'!D62-1</f>
        <v>0</v>
      </c>
      <c r="D62" s="54">
        <f>C62*'Расчет субсидий'!E62</f>
        <v>0</v>
      </c>
      <c r="E62" s="55">
        <f t="shared" si="16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4">
        <f>'Расчет субсидий'!P62-1</f>
        <v>-0.24579202213511642</v>
      </c>
      <c r="M62" s="54">
        <f>L62*'Расчет субсидий'!Q62</f>
        <v>-4.9158404427023283</v>
      </c>
      <c r="N62" s="55">
        <f t="shared" si="17"/>
        <v>-18.736486486723582</v>
      </c>
      <c r="O62" s="54">
        <f>'Расчет субсидий'!T62-1</f>
        <v>3.089430894308931E-2</v>
      </c>
      <c r="P62" s="54">
        <f>O62*'Расчет субсидий'!U62</f>
        <v>0.92682926829267931</v>
      </c>
      <c r="Q62" s="55">
        <f t="shared" si="18"/>
        <v>3.5325646272033069</v>
      </c>
      <c r="R62" s="54">
        <f>'Расчет субсидий'!X62-1</f>
        <v>2.8205128205128327E-2</v>
      </c>
      <c r="S62" s="54">
        <f>R62*'Расчет субсидий'!Y62</f>
        <v>0.56410256410256654</v>
      </c>
      <c r="T62" s="55">
        <f t="shared" si="19"/>
        <v>2.1500494559631642</v>
      </c>
      <c r="U62" s="60" t="s">
        <v>385</v>
      </c>
      <c r="V62" s="60" t="s">
        <v>385</v>
      </c>
      <c r="W62" s="61" t="s">
        <v>385</v>
      </c>
      <c r="X62" s="70">
        <f>'Расчет субсидий'!AF62-1</f>
        <v>4.9999999999998934E-3</v>
      </c>
      <c r="Y62" s="70">
        <f>X62*'Расчет субсидий'!AG62</f>
        <v>9.9999999999997868E-2</v>
      </c>
      <c r="Z62" s="55">
        <f t="shared" si="14"/>
        <v>0.38114513082982387</v>
      </c>
      <c r="AA62" s="27" t="s">
        <v>367</v>
      </c>
      <c r="AB62" s="27" t="s">
        <v>367</v>
      </c>
      <c r="AC62" s="27" t="s">
        <v>367</v>
      </c>
      <c r="AD62" s="27" t="s">
        <v>367</v>
      </c>
      <c r="AE62" s="27" t="s">
        <v>367</v>
      </c>
      <c r="AF62" s="27" t="s">
        <v>367</v>
      </c>
      <c r="AG62" s="27" t="s">
        <v>367</v>
      </c>
      <c r="AH62" s="27" t="s">
        <v>367</v>
      </c>
      <c r="AI62" s="27" t="s">
        <v>367</v>
      </c>
      <c r="AJ62" s="54">
        <f t="shared" si="15"/>
        <v>-3.3249086103070846</v>
      </c>
    </row>
    <row r="63" spans="1:36" ht="15" customHeight="1">
      <c r="A63" s="33" t="s">
        <v>62</v>
      </c>
      <c r="B63" s="52">
        <f>'Расчет субсидий'!AX63</f>
        <v>-77.590909090909122</v>
      </c>
      <c r="C63" s="54">
        <f>'Расчет субсидий'!D63-1</f>
        <v>-1</v>
      </c>
      <c r="D63" s="54">
        <f>C63*'Расчет субсидий'!E63</f>
        <v>0</v>
      </c>
      <c r="E63" s="55">
        <f t="shared" si="16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4">
        <f>'Расчет субсидий'!P63-1</f>
        <v>-0.68497304582210239</v>
      </c>
      <c r="M63" s="54">
        <f>L63*'Расчет субсидий'!Q63</f>
        <v>-13.699460916442048</v>
      </c>
      <c r="N63" s="55">
        <f t="shared" si="17"/>
        <v>-96.538587160030758</v>
      </c>
      <c r="O63" s="54">
        <f>'Расчет субсидий'!T63-1</f>
        <v>0</v>
      </c>
      <c r="P63" s="54">
        <f>O63*'Расчет субсидий'!U63</f>
        <v>0</v>
      </c>
      <c r="Q63" s="55">
        <f t="shared" si="18"/>
        <v>0</v>
      </c>
      <c r="R63" s="54">
        <f>'Расчет субсидий'!X63-1</f>
        <v>4.1322314049586861E-2</v>
      </c>
      <c r="S63" s="54">
        <f>R63*'Расчет субсидий'!Y63</f>
        <v>0.61983471074380292</v>
      </c>
      <c r="T63" s="55">
        <f t="shared" si="19"/>
        <v>4.3679067090980013</v>
      </c>
      <c r="U63" s="60" t="s">
        <v>385</v>
      </c>
      <c r="V63" s="60" t="s">
        <v>385</v>
      </c>
      <c r="W63" s="61" t="s">
        <v>385</v>
      </c>
      <c r="X63" s="70">
        <f>'Расчет субсидий'!AF63-1</f>
        <v>0.10344827586206895</v>
      </c>
      <c r="Y63" s="70">
        <f>X63*'Расчет субсидий'!AG63</f>
        <v>2.068965517241379</v>
      </c>
      <c r="Z63" s="55">
        <f t="shared" si="14"/>
        <v>14.579771360023642</v>
      </c>
      <c r="AA63" s="27" t="s">
        <v>367</v>
      </c>
      <c r="AB63" s="27" t="s">
        <v>367</v>
      </c>
      <c r="AC63" s="27" t="s">
        <v>367</v>
      </c>
      <c r="AD63" s="27" t="s">
        <v>367</v>
      </c>
      <c r="AE63" s="27" t="s">
        <v>367</v>
      </c>
      <c r="AF63" s="27" t="s">
        <v>367</v>
      </c>
      <c r="AG63" s="27" t="s">
        <v>367</v>
      </c>
      <c r="AH63" s="27" t="s">
        <v>367</v>
      </c>
      <c r="AI63" s="27" t="s">
        <v>367</v>
      </c>
      <c r="AJ63" s="54">
        <f t="shared" si="15"/>
        <v>-11.010660688456866</v>
      </c>
    </row>
    <row r="64" spans="1:36" ht="15" customHeight="1">
      <c r="A64" s="33" t="s">
        <v>63</v>
      </c>
      <c r="B64" s="52">
        <f>'Расчет субсидий'!AX64</f>
        <v>-84.299999999999955</v>
      </c>
      <c r="C64" s="54">
        <f>'Расчет субсидий'!D64-1</f>
        <v>-0.61855670103092786</v>
      </c>
      <c r="D64" s="54">
        <f>C64*'Расчет субсидий'!E64</f>
        <v>-6.1855670103092786</v>
      </c>
      <c r="E64" s="55">
        <f t="shared" si="16"/>
        <v>-42.862204168502942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4">
        <f>'Расчет субсидий'!P64-1</f>
        <v>-0.50845914574008044</v>
      </c>
      <c r="M64" s="54">
        <f>L64*'Расчет субсидий'!Q64</f>
        <v>-10.16918291480161</v>
      </c>
      <c r="N64" s="55">
        <f t="shared" si="17"/>
        <v>-70.466231081907694</v>
      </c>
      <c r="O64" s="54">
        <f>'Расчет субсидий'!T64-1</f>
        <v>0.11448275862068957</v>
      </c>
      <c r="P64" s="54">
        <f>O64*'Расчет субсидий'!U64</f>
        <v>2.8620689655172393</v>
      </c>
      <c r="Q64" s="55">
        <f t="shared" si="18"/>
        <v>19.832391135667642</v>
      </c>
      <c r="R64" s="54">
        <f>'Расчет субсидий'!X64-1</f>
        <v>1.7283950617283939E-2</v>
      </c>
      <c r="S64" s="54">
        <f>R64*'Расчет субсидий'!Y64</f>
        <v>0.43209876543209846</v>
      </c>
      <c r="T64" s="55">
        <f t="shared" si="19"/>
        <v>2.9941807232935678</v>
      </c>
      <c r="U64" s="60" t="s">
        <v>385</v>
      </c>
      <c r="V64" s="60" t="s">
        <v>385</v>
      </c>
      <c r="W64" s="61" t="s">
        <v>385</v>
      </c>
      <c r="X64" s="70">
        <f>'Расчет субсидий'!AF64-1</f>
        <v>4.4750430292598953E-2</v>
      </c>
      <c r="Y64" s="70">
        <f>X64*'Расчет субсидий'!AG64</f>
        <v>0.89500860585197906</v>
      </c>
      <c r="Z64" s="55">
        <f t="shared" si="14"/>
        <v>6.2018633914494776</v>
      </c>
      <c r="AA64" s="27" t="s">
        <v>367</v>
      </c>
      <c r="AB64" s="27" t="s">
        <v>367</v>
      </c>
      <c r="AC64" s="27" t="s">
        <v>367</v>
      </c>
      <c r="AD64" s="27" t="s">
        <v>367</v>
      </c>
      <c r="AE64" s="27" t="s">
        <v>367</v>
      </c>
      <c r="AF64" s="27" t="s">
        <v>367</v>
      </c>
      <c r="AG64" s="27" t="s">
        <v>367</v>
      </c>
      <c r="AH64" s="27" t="s">
        <v>367</v>
      </c>
      <c r="AI64" s="27" t="s">
        <v>367</v>
      </c>
      <c r="AJ64" s="54">
        <f t="shared" si="15"/>
        <v>-12.165573588309572</v>
      </c>
    </row>
    <row r="65" spans="1:36" ht="15" customHeight="1">
      <c r="A65" s="32" t="s">
        <v>64</v>
      </c>
      <c r="B65" s="56"/>
      <c r="C65" s="57"/>
      <c r="D65" s="57"/>
      <c r="E65" s="58"/>
      <c r="F65" s="57"/>
      <c r="G65" s="57"/>
      <c r="H65" s="58"/>
      <c r="I65" s="58"/>
      <c r="J65" s="58"/>
      <c r="K65" s="58"/>
      <c r="L65" s="57"/>
      <c r="M65" s="57"/>
      <c r="N65" s="58"/>
      <c r="O65" s="57"/>
      <c r="P65" s="57"/>
      <c r="Q65" s="58"/>
      <c r="R65" s="57"/>
      <c r="S65" s="57"/>
      <c r="T65" s="58"/>
      <c r="U65" s="58"/>
      <c r="V65" s="58"/>
      <c r="W65" s="58"/>
      <c r="X65" s="72"/>
      <c r="Y65" s="72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</row>
    <row r="66" spans="1:36" ht="15" customHeight="1">
      <c r="A66" s="33" t="s">
        <v>65</v>
      </c>
      <c r="B66" s="52">
        <f>'Расчет субсидий'!AX66</f>
        <v>-142.40909090909076</v>
      </c>
      <c r="C66" s="54">
        <f>'Расчет субсидий'!D66-1</f>
        <v>0</v>
      </c>
      <c r="D66" s="54">
        <f>C66*'Расчет субсидий'!E66</f>
        <v>0</v>
      </c>
      <c r="E66" s="55">
        <f>$B66*D66/$AJ66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4">
        <f>'Расчет субсидий'!P66-1</f>
        <v>-0.59048168445341798</v>
      </c>
      <c r="M66" s="54">
        <f>L66*'Расчет субсидий'!Q66</f>
        <v>-11.80963368906836</v>
      </c>
      <c r="N66" s="55">
        <f>$B66*M66/$AJ66</f>
        <v>-213.12410753034706</v>
      </c>
      <c r="O66" s="54">
        <f>'Расчет субсидий'!T66-1</f>
        <v>7.2091184113076245E-2</v>
      </c>
      <c r="P66" s="54">
        <f>O66*'Расчет субсидий'!U66</f>
        <v>2.1627355233922874</v>
      </c>
      <c r="Q66" s="55">
        <f>$B66*P66/$AJ66</f>
        <v>39.030091058101341</v>
      </c>
      <c r="R66" s="54">
        <f>'Расчет субсидий'!X66-1</f>
        <v>8.7786259541984712E-2</v>
      </c>
      <c r="S66" s="54">
        <f>R66*'Расчет субсидий'!Y66</f>
        <v>1.7557251908396942</v>
      </c>
      <c r="T66" s="55">
        <f>$B66*S66/$AJ66</f>
        <v>31.684925563154962</v>
      </c>
      <c r="U66" s="60" t="s">
        <v>385</v>
      </c>
      <c r="V66" s="60" t="s">
        <v>385</v>
      </c>
      <c r="W66" s="61" t="s">
        <v>385</v>
      </c>
      <c r="X66" s="70">
        <f>'Расчет субсидий'!AF66-1</f>
        <v>0</v>
      </c>
      <c r="Y66" s="70">
        <f>X66*'Расчет субсидий'!AG66</f>
        <v>0</v>
      </c>
      <c r="Z66" s="55">
        <f t="shared" si="14"/>
        <v>0</v>
      </c>
      <c r="AA66" s="27" t="s">
        <v>367</v>
      </c>
      <c r="AB66" s="27" t="s">
        <v>367</v>
      </c>
      <c r="AC66" s="27" t="s">
        <v>367</v>
      </c>
      <c r="AD66" s="27" t="s">
        <v>367</v>
      </c>
      <c r="AE66" s="27" t="s">
        <v>367</v>
      </c>
      <c r="AF66" s="27" t="s">
        <v>367</v>
      </c>
      <c r="AG66" s="27" t="s">
        <v>367</v>
      </c>
      <c r="AH66" s="27" t="s">
        <v>367</v>
      </c>
      <c r="AI66" s="27" t="s">
        <v>367</v>
      </c>
      <c r="AJ66" s="54">
        <f t="shared" si="15"/>
        <v>-7.8911729748363779</v>
      </c>
    </row>
    <row r="67" spans="1:36" ht="15" customHeight="1">
      <c r="A67" s="33" t="s">
        <v>66</v>
      </c>
      <c r="B67" s="52">
        <f>'Расчет субсидий'!AX67</f>
        <v>114.88181818181783</v>
      </c>
      <c r="C67" s="54">
        <f>'Расчет субсидий'!D67-1</f>
        <v>0.20132672423808229</v>
      </c>
      <c r="D67" s="54">
        <f>C67*'Расчет субсидий'!E67</f>
        <v>2.0132672423808229</v>
      </c>
      <c r="E67" s="55">
        <f>$B67*D67/$AJ67</f>
        <v>42.222634765702978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4">
        <f>'Расчет субсидий'!P67-1</f>
        <v>1.9028302944443798E-2</v>
      </c>
      <c r="M67" s="54">
        <f>L67*'Расчет субсидий'!Q67</f>
        <v>0.38056605888887596</v>
      </c>
      <c r="N67" s="55">
        <f>$B67*M67/$AJ67</f>
        <v>7.9813058944355273</v>
      </c>
      <c r="O67" s="54">
        <f>'Расчет субсидий'!T67-1</f>
        <v>1.3916500994035852E-2</v>
      </c>
      <c r="P67" s="54">
        <f>O67*'Расчет субсидий'!U67</f>
        <v>6.958250497017926E-2</v>
      </c>
      <c r="Q67" s="55">
        <f>$B67*P67/$AJ67</f>
        <v>1.4592979171330782</v>
      </c>
      <c r="R67" s="54">
        <f>'Расчет субсидий'!X67-1</f>
        <v>-2.504188343179603E-2</v>
      </c>
      <c r="S67" s="54">
        <f>R67*'Расчет субсидий'!Y67</f>
        <v>-1.1268847544308214</v>
      </c>
      <c r="T67" s="55">
        <f>$B67*S67/$AJ67</f>
        <v>-23.633247691997848</v>
      </c>
      <c r="U67" s="60" t="s">
        <v>385</v>
      </c>
      <c r="V67" s="60" t="s">
        <v>385</v>
      </c>
      <c r="W67" s="61" t="s">
        <v>385</v>
      </c>
      <c r="X67" s="70">
        <f>'Расчет субсидий'!AF67-1</f>
        <v>0.20706422018348625</v>
      </c>
      <c r="Y67" s="70">
        <f>X67*'Расчет субсидий'!AG67</f>
        <v>4.1412844036697249</v>
      </c>
      <c r="Z67" s="55">
        <f t="shared" si="14"/>
        <v>86.851827296544116</v>
      </c>
      <c r="AA67" s="27" t="s">
        <v>367</v>
      </c>
      <c r="AB67" s="27" t="s">
        <v>367</v>
      </c>
      <c r="AC67" s="27" t="s">
        <v>367</v>
      </c>
      <c r="AD67" s="27" t="s">
        <v>367</v>
      </c>
      <c r="AE67" s="27" t="s">
        <v>367</v>
      </c>
      <c r="AF67" s="27" t="s">
        <v>367</v>
      </c>
      <c r="AG67" s="27" t="s">
        <v>367</v>
      </c>
      <c r="AH67" s="27" t="s">
        <v>367</v>
      </c>
      <c r="AI67" s="27" t="s">
        <v>367</v>
      </c>
      <c r="AJ67" s="54">
        <f t="shared" si="15"/>
        <v>5.4778154554787815</v>
      </c>
    </row>
    <row r="68" spans="1:36" ht="15" customHeight="1">
      <c r="A68" s="33" t="s">
        <v>67</v>
      </c>
      <c r="B68" s="52">
        <f>'Расчет субсидий'!AX68</f>
        <v>-0.60000000000002274</v>
      </c>
      <c r="C68" s="54">
        <f>'Расчет субсидий'!D68-1</f>
        <v>-9.2891221374045818E-2</v>
      </c>
      <c r="D68" s="54">
        <f>C68*'Расчет субсидий'!E68</f>
        <v>-0.92891221374045818</v>
      </c>
      <c r="E68" s="55">
        <f>$B68*D68/$AJ68</f>
        <v>-7.4629659213927093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4">
        <f>'Расчет субсидий'!P68-1</f>
        <v>-0.34951603145795529</v>
      </c>
      <c r="M68" s="54">
        <f>L68*'Расчет субсидий'!Q68</f>
        <v>-6.9903206291591058</v>
      </c>
      <c r="N68" s="55">
        <f>$B68*M68/$AJ68</f>
        <v>-56.16087705958288</v>
      </c>
      <c r="O68" s="54">
        <f>'Расчет субсидий'!T68-1</f>
        <v>0.14371894960965226</v>
      </c>
      <c r="P68" s="54">
        <f>O68*'Расчет субсидий'!U68</f>
        <v>2.8743789921930452</v>
      </c>
      <c r="Q68" s="55">
        <f>$B68*P68/$AJ68</f>
        <v>23.093024450098813</v>
      </c>
      <c r="R68" s="54">
        <f>'Расчет субсидий'!X68-1</f>
        <v>0.14547038327526129</v>
      </c>
      <c r="S68" s="54">
        <f>R68*'Расчет субсидий'!Y68</f>
        <v>4.3641114982578388</v>
      </c>
      <c r="T68" s="55">
        <f>$B68*S68/$AJ68</f>
        <v>35.061672036273059</v>
      </c>
      <c r="U68" s="60" t="s">
        <v>385</v>
      </c>
      <c r="V68" s="60" t="s">
        <v>385</v>
      </c>
      <c r="W68" s="61" t="s">
        <v>385</v>
      </c>
      <c r="X68" s="70">
        <f>'Расчет субсидий'!AF68-1</f>
        <v>3.0303030303030276E-2</v>
      </c>
      <c r="Y68" s="70">
        <f>X68*'Расчет субсидий'!AG68</f>
        <v>0.60606060606060552</v>
      </c>
      <c r="Z68" s="55">
        <f t="shared" si="14"/>
        <v>4.8691464946036955</v>
      </c>
      <c r="AA68" s="27" t="s">
        <v>367</v>
      </c>
      <c r="AB68" s="27" t="s">
        <v>367</v>
      </c>
      <c r="AC68" s="27" t="s">
        <v>367</v>
      </c>
      <c r="AD68" s="27" t="s">
        <v>367</v>
      </c>
      <c r="AE68" s="27" t="s">
        <v>367</v>
      </c>
      <c r="AF68" s="27" t="s">
        <v>367</v>
      </c>
      <c r="AG68" s="27" t="s">
        <v>367</v>
      </c>
      <c r="AH68" s="27" t="s">
        <v>367</v>
      </c>
      <c r="AI68" s="27" t="s">
        <v>367</v>
      </c>
      <c r="AJ68" s="54">
        <f t="shared" si="15"/>
        <v>-7.4681746388074899E-2</v>
      </c>
    </row>
    <row r="69" spans="1:36" ht="15" customHeight="1">
      <c r="A69" s="33" t="s">
        <v>68</v>
      </c>
      <c r="B69" s="52">
        <f>'Расчет субсидий'!AX69</f>
        <v>88.627272727272612</v>
      </c>
      <c r="C69" s="54">
        <f>'Расчет субсидий'!D69-1</f>
        <v>-0.1860233309258269</v>
      </c>
      <c r="D69" s="54">
        <f>C69*'Расчет субсидий'!E69</f>
        <v>-1.860233309258269</v>
      </c>
      <c r="E69" s="55">
        <f>$B69*D69/$AJ69</f>
        <v>-24.324976782477005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4">
        <f>'Расчет субсидий'!P69-1</f>
        <v>-0.2782320551287546</v>
      </c>
      <c r="M69" s="54">
        <f>L69*'Расчет субсидий'!Q69</f>
        <v>-5.5646411025750915</v>
      </c>
      <c r="N69" s="55">
        <f>$B69*M69/$AJ69</f>
        <v>-72.764940262750343</v>
      </c>
      <c r="O69" s="54">
        <f>'Расчет субсидий'!T69-1</f>
        <v>0.26905775075987837</v>
      </c>
      <c r="P69" s="54">
        <f>O69*'Расчет субсидий'!U69</f>
        <v>2.6905775075987837</v>
      </c>
      <c r="Q69" s="55">
        <f>$B69*P69/$AJ69</f>
        <v>35.182810176585555</v>
      </c>
      <c r="R69" s="54">
        <f>'Расчет субсидий'!X69-1</f>
        <v>0.28409622886866059</v>
      </c>
      <c r="S69" s="54">
        <f>R69*'Расчет субсидий'!Y69</f>
        <v>11.363849154746424</v>
      </c>
      <c r="T69" s="55">
        <f>$B69*S69/$AJ69</f>
        <v>148.59714933230433</v>
      </c>
      <c r="U69" s="60" t="s">
        <v>385</v>
      </c>
      <c r="V69" s="60" t="s">
        <v>385</v>
      </c>
      <c r="W69" s="61" t="s">
        <v>385</v>
      </c>
      <c r="X69" s="70">
        <f>'Расчет субсидий'!AF69-1</f>
        <v>7.4074074074073071E-3</v>
      </c>
      <c r="Y69" s="70">
        <f>X69*'Расчет субсидий'!AG69</f>
        <v>0.14814814814814614</v>
      </c>
      <c r="Z69" s="55">
        <f t="shared" si="14"/>
        <v>1.9372302636100642</v>
      </c>
      <c r="AA69" s="27" t="s">
        <v>367</v>
      </c>
      <c r="AB69" s="27" t="s">
        <v>367</v>
      </c>
      <c r="AC69" s="27" t="s">
        <v>367</v>
      </c>
      <c r="AD69" s="27" t="s">
        <v>367</v>
      </c>
      <c r="AE69" s="27" t="s">
        <v>367</v>
      </c>
      <c r="AF69" s="27" t="s">
        <v>367</v>
      </c>
      <c r="AG69" s="27" t="s">
        <v>367</v>
      </c>
      <c r="AH69" s="27" t="s">
        <v>367</v>
      </c>
      <c r="AI69" s="27" t="s">
        <v>367</v>
      </c>
      <c r="AJ69" s="54">
        <f t="shared" si="15"/>
        <v>6.7777003986599933</v>
      </c>
    </row>
    <row r="70" spans="1:36" ht="15" customHeight="1">
      <c r="A70" s="33" t="s">
        <v>69</v>
      </c>
      <c r="B70" s="52">
        <f>'Расчет субсидий'!AX70</f>
        <v>-125.03636363636383</v>
      </c>
      <c r="C70" s="54">
        <f>'Расчет субсидий'!D70-1</f>
        <v>-1</v>
      </c>
      <c r="D70" s="54">
        <f>C70*'Расчет субсидий'!E70</f>
        <v>0</v>
      </c>
      <c r="E70" s="55">
        <f>$B70*D70/$AJ70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4">
        <f>'Расчет субсидий'!P70-1</f>
        <v>-0.5307204006755577</v>
      </c>
      <c r="M70" s="54">
        <f>L70*'Расчет субсидий'!Q70</f>
        <v>-10.614408013511154</v>
      </c>
      <c r="N70" s="55">
        <f>$B70*M70/$AJ70</f>
        <v>-158.33523600505561</v>
      </c>
      <c r="O70" s="54">
        <f>'Расчет субсидий'!T70-1</f>
        <v>0.10719874804381857</v>
      </c>
      <c r="P70" s="54">
        <f>O70*'Расчет субсидий'!U70</f>
        <v>2.1439749608763714</v>
      </c>
      <c r="Q70" s="55">
        <f>$B70*P70/$AJ70</f>
        <v>31.981697046804729</v>
      </c>
      <c r="R70" s="54">
        <f>'Расчет субсидий'!X70-1</f>
        <v>2.9433406916850036E-3</v>
      </c>
      <c r="S70" s="54">
        <f>R70*'Расчет субсидий'!Y70</f>
        <v>8.8300220750550107E-2</v>
      </c>
      <c r="T70" s="55">
        <f>$B70*S70/$AJ70</f>
        <v>1.3171753218870335</v>
      </c>
      <c r="U70" s="60" t="s">
        <v>385</v>
      </c>
      <c r="V70" s="60" t="s">
        <v>385</v>
      </c>
      <c r="W70" s="61" t="s">
        <v>385</v>
      </c>
      <c r="X70" s="70">
        <f>'Расчет субсидий'!AF70-1</f>
        <v>0</v>
      </c>
      <c r="Y70" s="70">
        <f>X70*'Расчет субсидий'!AG70</f>
        <v>0</v>
      </c>
      <c r="Z70" s="55">
        <f t="shared" si="14"/>
        <v>0</v>
      </c>
      <c r="AA70" s="27" t="s">
        <v>367</v>
      </c>
      <c r="AB70" s="27" t="s">
        <v>367</v>
      </c>
      <c r="AC70" s="27" t="s">
        <v>367</v>
      </c>
      <c r="AD70" s="27" t="s">
        <v>367</v>
      </c>
      <c r="AE70" s="27" t="s">
        <v>367</v>
      </c>
      <c r="AF70" s="27" t="s">
        <v>367</v>
      </c>
      <c r="AG70" s="27" t="s">
        <v>367</v>
      </c>
      <c r="AH70" s="27" t="s">
        <v>367</v>
      </c>
      <c r="AI70" s="27" t="s">
        <v>367</v>
      </c>
      <c r="AJ70" s="54">
        <f t="shared" si="15"/>
        <v>-8.3821328318842312</v>
      </c>
    </row>
    <row r="71" spans="1:36" ht="15" customHeight="1">
      <c r="A71" s="32" t="s">
        <v>70</v>
      </c>
      <c r="B71" s="56"/>
      <c r="C71" s="57"/>
      <c r="D71" s="57"/>
      <c r="E71" s="58"/>
      <c r="F71" s="57"/>
      <c r="G71" s="57"/>
      <c r="H71" s="58"/>
      <c r="I71" s="58"/>
      <c r="J71" s="58"/>
      <c r="K71" s="58"/>
      <c r="L71" s="57"/>
      <c r="M71" s="57"/>
      <c r="N71" s="58"/>
      <c r="O71" s="57"/>
      <c r="P71" s="57"/>
      <c r="Q71" s="58"/>
      <c r="R71" s="57"/>
      <c r="S71" s="57"/>
      <c r="T71" s="58"/>
      <c r="U71" s="58"/>
      <c r="V71" s="58"/>
      <c r="W71" s="58"/>
      <c r="X71" s="72"/>
      <c r="Y71" s="72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</row>
    <row r="72" spans="1:36" ht="15" customHeight="1">
      <c r="A72" s="33" t="s">
        <v>71</v>
      </c>
      <c r="B72" s="52">
        <f>'Расчет субсидий'!AX72</f>
        <v>18.872727272727332</v>
      </c>
      <c r="C72" s="54">
        <f>'Расчет субсидий'!D72-1</f>
        <v>-6.5978041028604384E-2</v>
      </c>
      <c r="D72" s="54">
        <f>C72*'Расчет субсидий'!E72</f>
        <v>-0.65978041028604384</v>
      </c>
      <c r="E72" s="55">
        <f t="shared" ref="E72:E79" si="20">$B72*D72/$AJ72</f>
        <v>-2.4179145569938774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4">
        <f>'Расчет субсидий'!P72-1</f>
        <v>0.26616154211048326</v>
      </c>
      <c r="M72" s="54">
        <f>L72*'Расчет субсидий'!Q72</f>
        <v>5.3232308422096652</v>
      </c>
      <c r="N72" s="55">
        <f t="shared" ref="N72:N79" si="21">$B72*M72/$AJ72</f>
        <v>19.508183545548636</v>
      </c>
      <c r="O72" s="54">
        <f>'Расчет субсидий'!T72-1</f>
        <v>5.0290135396517943E-3</v>
      </c>
      <c r="P72" s="54">
        <f>O72*'Расчет субсидий'!U72</f>
        <v>0.15087040618955383</v>
      </c>
      <c r="Q72" s="55">
        <f t="shared" ref="Q72:Q79" si="22">$B72*P72/$AJ72</f>
        <v>0.55289873063546724</v>
      </c>
      <c r="R72" s="54">
        <f>'Расчет субсидий'!X72-1</f>
        <v>3.529411764705892E-2</v>
      </c>
      <c r="S72" s="54">
        <f>R72*'Расчет субсидий'!Y72</f>
        <v>0.7058823529411784</v>
      </c>
      <c r="T72" s="55">
        <f t="shared" ref="T72:T79" si="23">$B72*S72/$AJ72</f>
        <v>2.5868655541949304</v>
      </c>
      <c r="U72" s="60" t="s">
        <v>385</v>
      </c>
      <c r="V72" s="60" t="s">
        <v>385</v>
      </c>
      <c r="W72" s="61" t="s">
        <v>385</v>
      </c>
      <c r="X72" s="70">
        <f>'Расчет субсидий'!AF72-1</f>
        <v>-1.851851851851849E-2</v>
      </c>
      <c r="Y72" s="70">
        <f>X72*'Расчет субсидий'!AG72</f>
        <v>-0.37037037037036979</v>
      </c>
      <c r="Z72" s="55">
        <f t="shared" si="14"/>
        <v>-1.3573060006578281</v>
      </c>
      <c r="AA72" s="27" t="s">
        <v>367</v>
      </c>
      <c r="AB72" s="27" t="s">
        <v>367</v>
      </c>
      <c r="AC72" s="27" t="s">
        <v>367</v>
      </c>
      <c r="AD72" s="27" t="s">
        <v>367</v>
      </c>
      <c r="AE72" s="27" t="s">
        <v>367</v>
      </c>
      <c r="AF72" s="27" t="s">
        <v>367</v>
      </c>
      <c r="AG72" s="27" t="s">
        <v>367</v>
      </c>
      <c r="AH72" s="27" t="s">
        <v>367</v>
      </c>
      <c r="AI72" s="27" t="s">
        <v>367</v>
      </c>
      <c r="AJ72" s="54">
        <f t="shared" si="15"/>
        <v>5.1498328206839847</v>
      </c>
    </row>
    <row r="73" spans="1:36" ht="15" customHeight="1">
      <c r="A73" s="33" t="s">
        <v>72</v>
      </c>
      <c r="B73" s="52">
        <f>'Расчет субсидий'!AX73</f>
        <v>-8.1363636363637397</v>
      </c>
      <c r="C73" s="54">
        <f>'Расчет субсидий'!D73-1</f>
        <v>-4.5436740790416263E-2</v>
      </c>
      <c r="D73" s="54">
        <f>C73*'Расчет субсидий'!E73</f>
        <v>-0.45436740790416263</v>
      </c>
      <c r="E73" s="55">
        <f t="shared" si="20"/>
        <v>-3.4640874143786355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4">
        <f>'Расчет субсидий'!P73-1</f>
        <v>-0.18548361026702009</v>
      </c>
      <c r="M73" s="54">
        <f>L73*'Расчет субсидий'!Q73</f>
        <v>-3.7096722053404019</v>
      </c>
      <c r="N73" s="55">
        <f t="shared" si="21"/>
        <v>-28.282461669654879</v>
      </c>
      <c r="O73" s="54">
        <f>'Расчет субсидий'!T73-1</f>
        <v>7.5000000000000622E-3</v>
      </c>
      <c r="P73" s="54">
        <f>O73*'Расчет субсидий'!U73</f>
        <v>0.15000000000000124</v>
      </c>
      <c r="Q73" s="55">
        <f t="shared" si="22"/>
        <v>1.1435967965959366</v>
      </c>
      <c r="R73" s="54">
        <f>'Расчет субсидий'!X73-1</f>
        <v>5.65610859728507E-2</v>
      </c>
      <c r="S73" s="54">
        <f>R73*'Расчет субсидий'!Y73</f>
        <v>1.696832579185521</v>
      </c>
      <c r="T73" s="55">
        <f t="shared" si="23"/>
        <v>12.936615346107779</v>
      </c>
      <c r="U73" s="60" t="s">
        <v>385</v>
      </c>
      <c r="V73" s="60" t="s">
        <v>385</v>
      </c>
      <c r="W73" s="61" t="s">
        <v>385</v>
      </c>
      <c r="X73" s="70">
        <f>'Расчет субсидий'!AF73-1</f>
        <v>6.25E-2</v>
      </c>
      <c r="Y73" s="70">
        <f>X73*'Расчет субсидий'!AG73</f>
        <v>1.25</v>
      </c>
      <c r="Z73" s="55">
        <f t="shared" si="14"/>
        <v>9.5299733049660595</v>
      </c>
      <c r="AA73" s="27" t="s">
        <v>367</v>
      </c>
      <c r="AB73" s="27" t="s">
        <v>367</v>
      </c>
      <c r="AC73" s="27" t="s">
        <v>367</v>
      </c>
      <c r="AD73" s="27" t="s">
        <v>367</v>
      </c>
      <c r="AE73" s="27" t="s">
        <v>367</v>
      </c>
      <c r="AF73" s="27" t="s">
        <v>367</v>
      </c>
      <c r="AG73" s="27" t="s">
        <v>367</v>
      </c>
      <c r="AH73" s="27" t="s">
        <v>367</v>
      </c>
      <c r="AI73" s="27" t="s">
        <v>367</v>
      </c>
      <c r="AJ73" s="54">
        <f t="shared" si="15"/>
        <v>-1.067207034059042</v>
      </c>
    </row>
    <row r="74" spans="1:36" ht="15" customHeight="1">
      <c r="A74" s="33" t="s">
        <v>73</v>
      </c>
      <c r="B74" s="52">
        <f>'Расчет субсидий'!AX74</f>
        <v>-18.990909090909071</v>
      </c>
      <c r="C74" s="54">
        <f>'Расчет субсидий'!D74-1</f>
        <v>0.2074548192771084</v>
      </c>
      <c r="D74" s="54">
        <f>C74*'Расчет субсидий'!E74</f>
        <v>2.074548192771084</v>
      </c>
      <c r="E74" s="55">
        <f t="shared" si="20"/>
        <v>5.1395332342555751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4">
        <f>'Расчет субсидий'!P74-1</f>
        <v>-0.66135204081632648</v>
      </c>
      <c r="M74" s="54">
        <f>L74*'Расчет субсидий'!Q74</f>
        <v>-13.227040816326529</v>
      </c>
      <c r="N74" s="55">
        <f t="shared" si="21"/>
        <v>-32.768974036491095</v>
      </c>
      <c r="O74" s="54">
        <f>'Расчет субсидий'!T74-1</f>
        <v>5.7794676806083523E-2</v>
      </c>
      <c r="P74" s="54">
        <f>O74*'Расчет субсидий'!U74</f>
        <v>1.4448669201520881</v>
      </c>
      <c r="Q74" s="55">
        <f t="shared" si="22"/>
        <v>3.5795464193477855</v>
      </c>
      <c r="R74" s="54">
        <f>'Расчет субсидий'!X74-1</f>
        <v>0.10999999999999988</v>
      </c>
      <c r="S74" s="54">
        <f>R74*'Расчет субсидий'!Y74</f>
        <v>2.7499999999999969</v>
      </c>
      <c r="T74" s="55">
        <f t="shared" si="23"/>
        <v>6.8129130205086543</v>
      </c>
      <c r="U74" s="60" t="s">
        <v>385</v>
      </c>
      <c r="V74" s="60" t="s">
        <v>385</v>
      </c>
      <c r="W74" s="61" t="s">
        <v>385</v>
      </c>
      <c r="X74" s="70">
        <f>'Расчет субсидий'!AF74-1</f>
        <v>-3.539823008849563E-2</v>
      </c>
      <c r="Y74" s="70">
        <f>X74*'Расчет субсидий'!AG74</f>
        <v>-0.7079646017699126</v>
      </c>
      <c r="Z74" s="55">
        <f t="shared" si="14"/>
        <v>-1.7539277285299879</v>
      </c>
      <c r="AA74" s="27" t="s">
        <v>367</v>
      </c>
      <c r="AB74" s="27" t="s">
        <v>367</v>
      </c>
      <c r="AC74" s="27" t="s">
        <v>367</v>
      </c>
      <c r="AD74" s="27" t="s">
        <v>367</v>
      </c>
      <c r="AE74" s="27" t="s">
        <v>367</v>
      </c>
      <c r="AF74" s="27" t="s">
        <v>367</v>
      </c>
      <c r="AG74" s="27" t="s">
        <v>367</v>
      </c>
      <c r="AH74" s="27" t="s">
        <v>367</v>
      </c>
      <c r="AI74" s="27" t="s">
        <v>367</v>
      </c>
      <c r="AJ74" s="54">
        <f t="shared" si="15"/>
        <v>-7.6655903051732714</v>
      </c>
    </row>
    <row r="75" spans="1:36" ht="15" customHeight="1">
      <c r="A75" s="33" t="s">
        <v>74</v>
      </c>
      <c r="B75" s="52">
        <f>'Расчет субсидий'!AX75</f>
        <v>-6.963636363636283</v>
      </c>
      <c r="C75" s="54">
        <f>'Расчет субсидий'!D75-1</f>
        <v>7.3480044759418162E-2</v>
      </c>
      <c r="D75" s="54">
        <f>C75*'Расчет субсидий'!E75</f>
        <v>0.73480044759418162</v>
      </c>
      <c r="E75" s="55">
        <f t="shared" si="20"/>
        <v>4.7698451067312515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4">
        <f>'Расчет субсидий'!P75-1</f>
        <v>-0.27888810696692468</v>
      </c>
      <c r="M75" s="54">
        <f>L75*'Расчет субсидий'!Q75</f>
        <v>-5.5777621393384935</v>
      </c>
      <c r="N75" s="55">
        <f t="shared" si="21"/>
        <v>-36.207192760895126</v>
      </c>
      <c r="O75" s="54">
        <f>'Расчет субсидий'!T75-1</f>
        <v>4.0783410138248932E-2</v>
      </c>
      <c r="P75" s="54">
        <f>O75*'Расчет субсидий'!U75</f>
        <v>1.223502304147468</v>
      </c>
      <c r="Q75" s="55">
        <f t="shared" si="22"/>
        <v>7.9421787202493555</v>
      </c>
      <c r="R75" s="54">
        <f>'Расчет субсидий'!X75-1</f>
        <v>0.11818181818181817</v>
      </c>
      <c r="S75" s="54">
        <f>R75*'Расчет субсидий'!Y75</f>
        <v>2.3636363636363633</v>
      </c>
      <c r="T75" s="55">
        <f t="shared" si="23"/>
        <v>15.34318518734695</v>
      </c>
      <c r="U75" s="60" t="s">
        <v>385</v>
      </c>
      <c r="V75" s="60" t="s">
        <v>385</v>
      </c>
      <c r="W75" s="61" t="s">
        <v>385</v>
      </c>
      <c r="X75" s="70">
        <f>'Расчет субсидий'!AF75-1</f>
        <v>9.1533180778031742E-3</v>
      </c>
      <c r="Y75" s="70">
        <f>X75*'Расчет субсидий'!AG75</f>
        <v>0.18306636155606348</v>
      </c>
      <c r="Z75" s="55">
        <f t="shared" si="14"/>
        <v>1.1883473829312861</v>
      </c>
      <c r="AA75" s="27" t="s">
        <v>367</v>
      </c>
      <c r="AB75" s="27" t="s">
        <v>367</v>
      </c>
      <c r="AC75" s="27" t="s">
        <v>367</v>
      </c>
      <c r="AD75" s="27" t="s">
        <v>367</v>
      </c>
      <c r="AE75" s="27" t="s">
        <v>367</v>
      </c>
      <c r="AF75" s="27" t="s">
        <v>367</v>
      </c>
      <c r="AG75" s="27" t="s">
        <v>367</v>
      </c>
      <c r="AH75" s="27" t="s">
        <v>367</v>
      </c>
      <c r="AI75" s="27" t="s">
        <v>367</v>
      </c>
      <c r="AJ75" s="54">
        <f t="shared" si="15"/>
        <v>-1.0727566624044176</v>
      </c>
    </row>
    <row r="76" spans="1:36" ht="15" customHeight="1">
      <c r="A76" s="33" t="s">
        <v>75</v>
      </c>
      <c r="B76" s="52">
        <f>'Расчет субсидий'!AX76</f>
        <v>-60.25454545454545</v>
      </c>
      <c r="C76" s="54">
        <f>'Расчет субсидий'!D76-1</f>
        <v>4.0293296089385588E-2</v>
      </c>
      <c r="D76" s="54">
        <f>C76*'Расчет субсидий'!E76</f>
        <v>0.40293296089385588</v>
      </c>
      <c r="E76" s="55">
        <f t="shared" si="20"/>
        <v>1.641881246335944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4">
        <f>'Расчет субсидий'!P76-1</f>
        <v>-0.39625191458689979</v>
      </c>
      <c r="M76" s="54">
        <f>L76*'Расчет субсидий'!Q76</f>
        <v>-7.9250382917379962</v>
      </c>
      <c r="N76" s="55">
        <f t="shared" si="21"/>
        <v>-32.293143054947521</v>
      </c>
      <c r="O76" s="54">
        <f>'Расчет субсидий'!T76-1</f>
        <v>1.2499999999999956E-2</v>
      </c>
      <c r="P76" s="54">
        <f>O76*'Расчет субсидий'!U76</f>
        <v>0.37499999999999867</v>
      </c>
      <c r="Q76" s="55">
        <f t="shared" si="22"/>
        <v>1.5280593228464407</v>
      </c>
      <c r="R76" s="54">
        <f>'Расчет субсидий'!X76-1</f>
        <v>8.5714285714285632E-2</v>
      </c>
      <c r="S76" s="54">
        <f>R76*'Расчет субсидий'!Y76</f>
        <v>1.7142857142857126</v>
      </c>
      <c r="T76" s="55">
        <f t="shared" si="23"/>
        <v>6.9854140472980326</v>
      </c>
      <c r="U76" s="60" t="s">
        <v>385</v>
      </c>
      <c r="V76" s="60" t="s">
        <v>385</v>
      </c>
      <c r="W76" s="61" t="s">
        <v>385</v>
      </c>
      <c r="X76" s="70">
        <f>'Расчет субсидий'!AF76-1</f>
        <v>-0.46771037181996089</v>
      </c>
      <c r="Y76" s="70">
        <f>X76*'Расчет субсидий'!AG76</f>
        <v>-9.3542074363992178</v>
      </c>
      <c r="Z76" s="55">
        <f t="shared" si="14"/>
        <v>-38.116757016078353</v>
      </c>
      <c r="AA76" s="27" t="s">
        <v>367</v>
      </c>
      <c r="AB76" s="27" t="s">
        <v>367</v>
      </c>
      <c r="AC76" s="27" t="s">
        <v>367</v>
      </c>
      <c r="AD76" s="27" t="s">
        <v>367</v>
      </c>
      <c r="AE76" s="27" t="s">
        <v>367</v>
      </c>
      <c r="AF76" s="27" t="s">
        <v>367</v>
      </c>
      <c r="AG76" s="27" t="s">
        <v>367</v>
      </c>
      <c r="AH76" s="27" t="s">
        <v>367</v>
      </c>
      <c r="AI76" s="27" t="s">
        <v>367</v>
      </c>
      <c r="AJ76" s="54">
        <f t="shared" si="15"/>
        <v>-14.787027052957647</v>
      </c>
    </row>
    <row r="77" spans="1:36" ht="15" customHeight="1">
      <c r="A77" s="33" t="s">
        <v>76</v>
      </c>
      <c r="B77" s="52">
        <f>'Расчет субсидий'!AX77</f>
        <v>-43.81818181818187</v>
      </c>
      <c r="C77" s="54">
        <f>'Расчет субсидий'!D77-1</f>
        <v>-7.8088578088578053E-2</v>
      </c>
      <c r="D77" s="54">
        <f>C77*'Расчет субсидий'!E77</f>
        <v>-0.78088578088578053</v>
      </c>
      <c r="E77" s="55">
        <f t="shared" si="20"/>
        <v>-6.611180343201621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4">
        <f>'Расчет субсидий'!P77-1</f>
        <v>-0.39971731448763248</v>
      </c>
      <c r="M77" s="54">
        <f>L77*'Расчет субсидий'!Q77</f>
        <v>-7.9943462897526496</v>
      </c>
      <c r="N77" s="55">
        <f t="shared" si="21"/>
        <v>-67.682196732546402</v>
      </c>
      <c r="O77" s="54">
        <f>'Расчет субсидий'!T77-1</f>
        <v>6.7271078875793311E-2</v>
      </c>
      <c r="P77" s="54">
        <f>O77*'Расчет субсидий'!U77</f>
        <v>2.0181323662737993</v>
      </c>
      <c r="Q77" s="55">
        <f t="shared" si="22"/>
        <v>17.08602891290176</v>
      </c>
      <c r="R77" s="54">
        <f>'Расчет субсидий'!X77-1</f>
        <v>6.4705882352941169E-2</v>
      </c>
      <c r="S77" s="54">
        <f>R77*'Расчет субсидий'!Y77</f>
        <v>1.2941176470588234</v>
      </c>
      <c r="T77" s="55">
        <f t="shared" si="23"/>
        <v>10.956333639883567</v>
      </c>
      <c r="U77" s="60" t="s">
        <v>385</v>
      </c>
      <c r="V77" s="60" t="s">
        <v>385</v>
      </c>
      <c r="W77" s="61" t="s">
        <v>385</v>
      </c>
      <c r="X77" s="70">
        <f>'Расчет субсидий'!AF77-1</f>
        <v>1.4367816091954033E-2</v>
      </c>
      <c r="Y77" s="70">
        <f>X77*'Расчет субсидий'!AG77</f>
        <v>0.28735632183908066</v>
      </c>
      <c r="Z77" s="55">
        <f t="shared" si="14"/>
        <v>2.4328327047808358</v>
      </c>
      <c r="AA77" s="27" t="s">
        <v>367</v>
      </c>
      <c r="AB77" s="27" t="s">
        <v>367</v>
      </c>
      <c r="AC77" s="27" t="s">
        <v>367</v>
      </c>
      <c r="AD77" s="27" t="s">
        <v>367</v>
      </c>
      <c r="AE77" s="27" t="s">
        <v>367</v>
      </c>
      <c r="AF77" s="27" t="s">
        <v>367</v>
      </c>
      <c r="AG77" s="27" t="s">
        <v>367</v>
      </c>
      <c r="AH77" s="27" t="s">
        <v>367</v>
      </c>
      <c r="AI77" s="27" t="s">
        <v>367</v>
      </c>
      <c r="AJ77" s="54">
        <f t="shared" si="15"/>
        <v>-5.1756257354667277</v>
      </c>
    </row>
    <row r="78" spans="1:36" ht="15" customHeight="1">
      <c r="A78" s="33" t="s">
        <v>77</v>
      </c>
      <c r="B78" s="52">
        <f>'Расчет субсидий'!AX78</f>
        <v>20.290909090909167</v>
      </c>
      <c r="C78" s="54">
        <f>'Расчет субсидий'!D78-1</f>
        <v>-2.049992817123969E-2</v>
      </c>
      <c r="D78" s="54">
        <f>C78*'Расчет субсидий'!E78</f>
        <v>-0.2049992817123969</v>
      </c>
      <c r="E78" s="55">
        <f t="shared" si="20"/>
        <v>-1.7476311909958464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4">
        <f>'Расчет субсидий'!P78-1</f>
        <v>5.3655888966426257E-2</v>
      </c>
      <c r="M78" s="54">
        <f>L78*'Расчет субсидий'!Q78</f>
        <v>1.0731177793285251</v>
      </c>
      <c r="N78" s="55">
        <f t="shared" si="21"/>
        <v>9.1483935314360494</v>
      </c>
      <c r="O78" s="54">
        <f>'Расчет субсидий'!T78-1</f>
        <v>3.4299516908212535E-2</v>
      </c>
      <c r="P78" s="54">
        <f>O78*'Расчет субсидий'!U78</f>
        <v>0.85748792270531338</v>
      </c>
      <c r="Q78" s="55">
        <f t="shared" si="22"/>
        <v>7.3101360507421633</v>
      </c>
      <c r="R78" s="54">
        <f>'Расчет субсидий'!X78-1</f>
        <v>2.4999999999999911E-2</v>
      </c>
      <c r="S78" s="54">
        <f>R78*'Расчет субсидий'!Y78</f>
        <v>0.62499999999999778</v>
      </c>
      <c r="T78" s="55">
        <f t="shared" si="23"/>
        <v>5.328162544026843</v>
      </c>
      <c r="U78" s="60" t="s">
        <v>385</v>
      </c>
      <c r="V78" s="60" t="s">
        <v>385</v>
      </c>
      <c r="W78" s="61" t="s">
        <v>385</v>
      </c>
      <c r="X78" s="70">
        <f>'Расчет субсидий'!AF78-1</f>
        <v>1.477104874446189E-3</v>
      </c>
      <c r="Y78" s="70">
        <f>X78*'Расчет субсидий'!AG78</f>
        <v>2.954209748892378E-2</v>
      </c>
      <c r="Z78" s="55">
        <f t="shared" si="14"/>
        <v>0.25184815569995789</v>
      </c>
      <c r="AA78" s="27" t="s">
        <v>367</v>
      </c>
      <c r="AB78" s="27" t="s">
        <v>367</v>
      </c>
      <c r="AC78" s="27" t="s">
        <v>367</v>
      </c>
      <c r="AD78" s="27" t="s">
        <v>367</v>
      </c>
      <c r="AE78" s="27" t="s">
        <v>367</v>
      </c>
      <c r="AF78" s="27" t="s">
        <v>367</v>
      </c>
      <c r="AG78" s="27" t="s">
        <v>367</v>
      </c>
      <c r="AH78" s="27" t="s">
        <v>367</v>
      </c>
      <c r="AI78" s="27" t="s">
        <v>367</v>
      </c>
      <c r="AJ78" s="54">
        <f t="shared" si="15"/>
        <v>2.3801485178103632</v>
      </c>
    </row>
    <row r="79" spans="1:36" ht="15" customHeight="1">
      <c r="A79" s="33" t="s">
        <v>78</v>
      </c>
      <c r="B79" s="52">
        <f>'Расчет субсидий'!AX79</f>
        <v>-17.218181818181847</v>
      </c>
      <c r="C79" s="54">
        <f>'Расчет субсидий'!D79-1</f>
        <v>-1.0032085561497261E-2</v>
      </c>
      <c r="D79" s="54">
        <f>C79*'Расчет субсидий'!E79</f>
        <v>-0.10032085561497261</v>
      </c>
      <c r="E79" s="55">
        <f t="shared" si="20"/>
        <v>-0.64296866670752562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4">
        <f>'Расчет субсидий'!P79-1</f>
        <v>-0.20979786526957811</v>
      </c>
      <c r="M79" s="54">
        <f>L79*'Расчет субсидий'!Q79</f>
        <v>-4.1959573053915626</v>
      </c>
      <c r="N79" s="55">
        <f t="shared" si="21"/>
        <v>-26.892404950807311</v>
      </c>
      <c r="O79" s="54">
        <f>'Расчет субсидий'!T79-1</f>
        <v>7.4999999999999956E-2</v>
      </c>
      <c r="P79" s="54">
        <f>O79*'Расчет субсидий'!U79</f>
        <v>1.4999999999999991</v>
      </c>
      <c r="Q79" s="55">
        <f t="shared" si="22"/>
        <v>9.6136839558348619</v>
      </c>
      <c r="R79" s="54">
        <f>'Расчет субсидий'!X79-1</f>
        <v>2.051282051282044E-2</v>
      </c>
      <c r="S79" s="54">
        <f>R79*'Расчет субсидий'!Y79</f>
        <v>0.6153846153846132</v>
      </c>
      <c r="T79" s="55">
        <f t="shared" si="23"/>
        <v>3.944075469060444</v>
      </c>
      <c r="U79" s="60" t="s">
        <v>385</v>
      </c>
      <c r="V79" s="60" t="s">
        <v>385</v>
      </c>
      <c r="W79" s="61" t="s">
        <v>385</v>
      </c>
      <c r="X79" s="70">
        <f>'Расчет субсидий'!AF79-1</f>
        <v>-2.5280898876404501E-2</v>
      </c>
      <c r="Y79" s="70">
        <f>X79*'Расчет субсидий'!AG79</f>
        <v>-0.50561797752809001</v>
      </c>
      <c r="Z79" s="55">
        <f t="shared" si="14"/>
        <v>-3.2405676255623157</v>
      </c>
      <c r="AA79" s="27" t="s">
        <v>367</v>
      </c>
      <c r="AB79" s="27" t="s">
        <v>367</v>
      </c>
      <c r="AC79" s="27" t="s">
        <v>367</v>
      </c>
      <c r="AD79" s="27" t="s">
        <v>367</v>
      </c>
      <c r="AE79" s="27" t="s">
        <v>367</v>
      </c>
      <c r="AF79" s="27" t="s">
        <v>367</v>
      </c>
      <c r="AG79" s="27" t="s">
        <v>367</v>
      </c>
      <c r="AH79" s="27" t="s">
        <v>367</v>
      </c>
      <c r="AI79" s="27" t="s">
        <v>367</v>
      </c>
      <c r="AJ79" s="54">
        <f t="shared" si="15"/>
        <v>-2.686511523150013</v>
      </c>
    </row>
    <row r="80" spans="1:36" ht="15" customHeight="1">
      <c r="A80" s="32" t="s">
        <v>79</v>
      </c>
      <c r="B80" s="56"/>
      <c r="C80" s="57"/>
      <c r="D80" s="57"/>
      <c r="E80" s="58"/>
      <c r="F80" s="57"/>
      <c r="G80" s="57"/>
      <c r="H80" s="58"/>
      <c r="I80" s="58"/>
      <c r="J80" s="58"/>
      <c r="K80" s="58"/>
      <c r="L80" s="57"/>
      <c r="M80" s="57"/>
      <c r="N80" s="58"/>
      <c r="O80" s="57"/>
      <c r="P80" s="57"/>
      <c r="Q80" s="58"/>
      <c r="R80" s="57"/>
      <c r="S80" s="57"/>
      <c r="T80" s="58"/>
      <c r="U80" s="58"/>
      <c r="V80" s="58"/>
      <c r="W80" s="58"/>
      <c r="X80" s="72"/>
      <c r="Y80" s="72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</row>
    <row r="81" spans="1:36" ht="15" customHeight="1">
      <c r="A81" s="33" t="s">
        <v>80</v>
      </c>
      <c r="B81" s="52">
        <f>'Расчет субсидий'!AX81</f>
        <v>258.59999999999991</v>
      </c>
      <c r="C81" s="54">
        <f>'Расчет субсидий'!D81-1</f>
        <v>0.20935000080029442</v>
      </c>
      <c r="D81" s="54">
        <f>C81*'Расчет субсидий'!E81</f>
        <v>2.0935000080029442</v>
      </c>
      <c r="E81" s="55">
        <f t="shared" ref="E81:E89" si="24">$B81*D81/$AJ81</f>
        <v>32.214888200474668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4">
        <f>'Расчет субсидий'!P81-1</f>
        <v>0.22163052552277396</v>
      </c>
      <c r="M81" s="54">
        <f>L81*'Расчет субсидий'!Q81</f>
        <v>4.4326105104554792</v>
      </c>
      <c r="N81" s="55">
        <f t="shared" ref="N81:N89" si="25">$B81*M81/$AJ81</f>
        <v>68.209243603867876</v>
      </c>
      <c r="O81" s="54">
        <f>'Расчет субсидий'!T81-1</f>
        <v>0.1967741935483871</v>
      </c>
      <c r="P81" s="54">
        <f>O81*'Расчет субсидий'!U81</f>
        <v>2.9516129032258065</v>
      </c>
      <c r="Q81" s="55">
        <f t="shared" ref="Q81:Q89" si="26">$B81*P81/$AJ81</f>
        <v>45.419574552188912</v>
      </c>
      <c r="R81" s="54">
        <f>'Расчет субсидий'!X81-1</f>
        <v>0.20013498312710909</v>
      </c>
      <c r="S81" s="54">
        <f>R81*'Расчет субсидий'!Y81</f>
        <v>7.0047244094488184</v>
      </c>
      <c r="T81" s="55">
        <f t="shared" ref="T81:T89" si="27">$B81*S81/$AJ81</f>
        <v>107.78906752467147</v>
      </c>
      <c r="U81" s="60" t="s">
        <v>385</v>
      </c>
      <c r="V81" s="60" t="s">
        <v>385</v>
      </c>
      <c r="W81" s="61" t="s">
        <v>385</v>
      </c>
      <c r="X81" s="70">
        <f>'Расчет субсидий'!AF81-1</f>
        <v>1.613987895090796E-2</v>
      </c>
      <c r="Y81" s="70">
        <f>X81*'Расчет субсидий'!AG81</f>
        <v>0.3227975790181592</v>
      </c>
      <c r="Z81" s="55">
        <f t="shared" si="14"/>
        <v>4.9672261187969671</v>
      </c>
      <c r="AA81" s="27" t="s">
        <v>367</v>
      </c>
      <c r="AB81" s="27" t="s">
        <v>367</v>
      </c>
      <c r="AC81" s="27" t="s">
        <v>367</v>
      </c>
      <c r="AD81" s="27" t="s">
        <v>367</v>
      </c>
      <c r="AE81" s="27" t="s">
        <v>367</v>
      </c>
      <c r="AF81" s="27" t="s">
        <v>367</v>
      </c>
      <c r="AG81" s="27" t="s">
        <v>367</v>
      </c>
      <c r="AH81" s="27" t="s">
        <v>367</v>
      </c>
      <c r="AI81" s="27" t="s">
        <v>367</v>
      </c>
      <c r="AJ81" s="54">
        <f t="shared" si="15"/>
        <v>16.805245410151208</v>
      </c>
    </row>
    <row r="82" spans="1:36" ht="15" customHeight="1">
      <c r="A82" s="33" t="s">
        <v>81</v>
      </c>
      <c r="B82" s="52">
        <f>'Расчет субсидий'!AX82</f>
        <v>46.127272727272612</v>
      </c>
      <c r="C82" s="54">
        <f>'Расчет субсидий'!D82-1</f>
        <v>8.6105357215382483E-4</v>
      </c>
      <c r="D82" s="54">
        <f>C82*'Расчет субсидий'!E82</f>
        <v>8.6105357215382483E-3</v>
      </c>
      <c r="E82" s="55">
        <f t="shared" si="24"/>
        <v>0.14125775019004255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4">
        <f>'Расчет субсидий'!P82-1</f>
        <v>-0.27091762825315957</v>
      </c>
      <c r="M82" s="54">
        <f>L82*'Расчет субсидий'!Q82</f>
        <v>-5.4183525650631914</v>
      </c>
      <c r="N82" s="55">
        <f t="shared" si="25"/>
        <v>-88.889276791774208</v>
      </c>
      <c r="O82" s="54">
        <f>'Расчет субсидий'!T82-1</f>
        <v>0.18236865538735536</v>
      </c>
      <c r="P82" s="54">
        <f>O82*'Расчет субсидий'!U82</f>
        <v>4.559216384683884</v>
      </c>
      <c r="Q82" s="55">
        <f t="shared" si="26"/>
        <v>74.794957010522893</v>
      </c>
      <c r="R82" s="54">
        <f>'Расчет субсидий'!X82-1</f>
        <v>0.19848484848484849</v>
      </c>
      <c r="S82" s="54">
        <f>R82*'Расчет субсидий'!Y82</f>
        <v>4.9621212121212119</v>
      </c>
      <c r="T82" s="55">
        <f t="shared" si="27"/>
        <v>81.404700156021036</v>
      </c>
      <c r="U82" s="60" t="s">
        <v>385</v>
      </c>
      <c r="V82" s="60" t="s">
        <v>385</v>
      </c>
      <c r="W82" s="61" t="s">
        <v>385</v>
      </c>
      <c r="X82" s="70">
        <f>'Расчет субсидий'!AF82-1</f>
        <v>-6.4992614475627764E-2</v>
      </c>
      <c r="Y82" s="70">
        <f>X82*'Расчет субсидий'!AG82</f>
        <v>-1.2998522895125553</v>
      </c>
      <c r="Z82" s="55">
        <f t="shared" si="14"/>
        <v>-21.324365397687153</v>
      </c>
      <c r="AA82" s="27" t="s">
        <v>367</v>
      </c>
      <c r="AB82" s="27" t="s">
        <v>367</v>
      </c>
      <c r="AC82" s="27" t="s">
        <v>367</v>
      </c>
      <c r="AD82" s="27" t="s">
        <v>367</v>
      </c>
      <c r="AE82" s="27" t="s">
        <v>367</v>
      </c>
      <c r="AF82" s="27" t="s">
        <v>367</v>
      </c>
      <c r="AG82" s="27" t="s">
        <v>367</v>
      </c>
      <c r="AH82" s="27" t="s">
        <v>367</v>
      </c>
      <c r="AI82" s="27" t="s">
        <v>367</v>
      </c>
      <c r="AJ82" s="54">
        <f t="shared" si="15"/>
        <v>2.8117432779508875</v>
      </c>
    </row>
    <row r="83" spans="1:36" ht="15" customHeight="1">
      <c r="A83" s="33" t="s">
        <v>82</v>
      </c>
      <c r="B83" s="52">
        <f>'Расчет субсидий'!AX83</f>
        <v>-119.5181818181818</v>
      </c>
      <c r="C83" s="54">
        <f>'Расчет субсидий'!D83-1</f>
        <v>2.7472527472527375E-2</v>
      </c>
      <c r="D83" s="54">
        <f>C83*'Расчет субсидий'!E83</f>
        <v>0.27472527472527375</v>
      </c>
      <c r="E83" s="55">
        <f t="shared" si="24"/>
        <v>6.1091472174436845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4">
        <f>'Расчет субсидий'!P83-1</f>
        <v>-0.73799077511531097</v>
      </c>
      <c r="M83" s="54">
        <f>L83*'Расчет субсидий'!Q83</f>
        <v>-14.759815502306219</v>
      </c>
      <c r="N83" s="55">
        <f t="shared" si="25"/>
        <v>-328.21838433346335</v>
      </c>
      <c r="O83" s="54">
        <f>'Расчет субсидий'!T83-1</f>
        <v>0.19477611940298512</v>
      </c>
      <c r="P83" s="54">
        <f>O83*'Расчет субсидий'!U83</f>
        <v>3.8955223880597023</v>
      </c>
      <c r="Q83" s="55">
        <f t="shared" si="26"/>
        <v>86.625883917316713</v>
      </c>
      <c r="R83" s="54">
        <f>'Расчет субсидий'!X83-1</f>
        <v>0.17070484581497802</v>
      </c>
      <c r="S83" s="54">
        <f>R83*'Расчет субсидий'!Y83</f>
        <v>5.1211453744493411</v>
      </c>
      <c r="T83" s="55">
        <f t="shared" si="27"/>
        <v>113.88042489256853</v>
      </c>
      <c r="U83" s="60" t="s">
        <v>385</v>
      </c>
      <c r="V83" s="60" t="s">
        <v>385</v>
      </c>
      <c r="W83" s="61" t="s">
        <v>385</v>
      </c>
      <c r="X83" s="70">
        <f>'Расчет субсидий'!AF83-1</f>
        <v>4.6874999999999556E-3</v>
      </c>
      <c r="Y83" s="70">
        <f>X83*'Расчет субсидий'!AG83</f>
        <v>9.3749999999999112E-2</v>
      </c>
      <c r="Z83" s="55">
        <f t="shared" si="14"/>
        <v>2.0847464879526449</v>
      </c>
      <c r="AA83" s="27" t="s">
        <v>367</v>
      </c>
      <c r="AB83" s="27" t="s">
        <v>367</v>
      </c>
      <c r="AC83" s="27" t="s">
        <v>367</v>
      </c>
      <c r="AD83" s="27" t="s">
        <v>367</v>
      </c>
      <c r="AE83" s="27" t="s">
        <v>367</v>
      </c>
      <c r="AF83" s="27" t="s">
        <v>367</v>
      </c>
      <c r="AG83" s="27" t="s">
        <v>367</v>
      </c>
      <c r="AH83" s="27" t="s">
        <v>367</v>
      </c>
      <c r="AI83" s="27" t="s">
        <v>367</v>
      </c>
      <c r="AJ83" s="54">
        <f t="shared" si="15"/>
        <v>-5.374672465071904</v>
      </c>
    </row>
    <row r="84" spans="1:36" ht="15" customHeight="1">
      <c r="A84" s="33" t="s">
        <v>83</v>
      </c>
      <c r="B84" s="52">
        <f>'Расчет субсидий'!AX84</f>
        <v>195.91818181818189</v>
      </c>
      <c r="C84" s="54">
        <f>'Расчет субсидий'!D84-1</f>
        <v>0.117932120363891</v>
      </c>
      <c r="D84" s="54">
        <f>C84*'Расчет субсидий'!E84</f>
        <v>1.17932120363891</v>
      </c>
      <c r="E84" s="55">
        <f t="shared" si="24"/>
        <v>26.520204330660885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4">
        <f>'Расчет субсидий'!P84-1</f>
        <v>-8.024025151330294E-2</v>
      </c>
      <c r="M84" s="54">
        <f>L84*'Расчет субсидий'!Q84</f>
        <v>-1.6048050302660588</v>
      </c>
      <c r="N84" s="55">
        <f t="shared" si="25"/>
        <v>-36.088350809097676</v>
      </c>
      <c r="O84" s="54">
        <f>'Расчет субсидий'!T84-1</f>
        <v>0.17426900584795324</v>
      </c>
      <c r="P84" s="54">
        <f>O84*'Расчет субсидий'!U84</f>
        <v>4.3567251461988308</v>
      </c>
      <c r="Q84" s="55">
        <f t="shared" si="26"/>
        <v>97.97266489672846</v>
      </c>
      <c r="R84" s="54">
        <f>'Расчет субсидий'!X84-1</f>
        <v>0.18958031837916067</v>
      </c>
      <c r="S84" s="54">
        <f>R84*'Расчет субсидий'!Y84</f>
        <v>4.7395079594790168</v>
      </c>
      <c r="T84" s="55">
        <f t="shared" si="27"/>
        <v>106.5805644164966</v>
      </c>
      <c r="U84" s="60" t="s">
        <v>385</v>
      </c>
      <c r="V84" s="60" t="s">
        <v>385</v>
      </c>
      <c r="W84" s="61" t="s">
        <v>385</v>
      </c>
      <c r="X84" s="70">
        <f>'Расчет субсидий'!AF84-1</f>
        <v>2.0746887966804906E-3</v>
      </c>
      <c r="Y84" s="70">
        <f>X84*'Расчет субсидий'!AG84</f>
        <v>4.1493775933609811E-2</v>
      </c>
      <c r="Z84" s="55">
        <f t="shared" si="14"/>
        <v>0.93309898339360642</v>
      </c>
      <c r="AA84" s="27" t="s">
        <v>367</v>
      </c>
      <c r="AB84" s="27" t="s">
        <v>367</v>
      </c>
      <c r="AC84" s="27" t="s">
        <v>367</v>
      </c>
      <c r="AD84" s="27" t="s">
        <v>367</v>
      </c>
      <c r="AE84" s="27" t="s">
        <v>367</v>
      </c>
      <c r="AF84" s="27" t="s">
        <v>367</v>
      </c>
      <c r="AG84" s="27" t="s">
        <v>367</v>
      </c>
      <c r="AH84" s="27" t="s">
        <v>367</v>
      </c>
      <c r="AI84" s="27" t="s">
        <v>367</v>
      </c>
      <c r="AJ84" s="54">
        <f t="shared" si="15"/>
        <v>8.7122430549843095</v>
      </c>
    </row>
    <row r="85" spans="1:36">
      <c r="A85" s="33" t="s">
        <v>84</v>
      </c>
      <c r="B85" s="52">
        <f>'Расчет субсидий'!AX85</f>
        <v>21.75454545454545</v>
      </c>
      <c r="C85" s="54">
        <f>'Расчет субсидий'!D85-1</f>
        <v>4.2821158690176331E-2</v>
      </c>
      <c r="D85" s="54">
        <f>C85*'Расчет субсидий'!E85</f>
        <v>0.42821158690176331</v>
      </c>
      <c r="E85" s="55">
        <f t="shared" si="24"/>
        <v>6.7987150203526046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4">
        <f>'Расчет субсидий'!P85-1</f>
        <v>-0.50658717184344648</v>
      </c>
      <c r="M85" s="54">
        <f>L85*'Расчет субсидий'!Q85</f>
        <v>-10.131743436868931</v>
      </c>
      <c r="N85" s="55">
        <f t="shared" si="25"/>
        <v>-160.86168238694165</v>
      </c>
      <c r="O85" s="54">
        <f>'Расчет субсидий'!T85-1</f>
        <v>0.19230769230769229</v>
      </c>
      <c r="P85" s="54">
        <f>O85*'Расчет субсидий'!U85</f>
        <v>3.8461538461538458</v>
      </c>
      <c r="Q85" s="55">
        <f t="shared" si="26"/>
        <v>61.065381517646685</v>
      </c>
      <c r="R85" s="54">
        <f>'Расчет субсидий'!X85-1</f>
        <v>0.18949044585987274</v>
      </c>
      <c r="S85" s="54">
        <f>R85*'Расчет субсидий'!Y85</f>
        <v>5.6847133757961821</v>
      </c>
      <c r="T85" s="55">
        <f t="shared" si="27"/>
        <v>90.256189688980399</v>
      </c>
      <c r="U85" s="60" t="s">
        <v>385</v>
      </c>
      <c r="V85" s="60" t="s">
        <v>385</v>
      </c>
      <c r="W85" s="61" t="s">
        <v>385</v>
      </c>
      <c r="X85" s="70">
        <f>'Расчет субсидий'!AF85-1</f>
        <v>7.714285714285718E-2</v>
      </c>
      <c r="Y85" s="70">
        <f>X85*'Расчет субсидий'!AG85</f>
        <v>1.5428571428571436</v>
      </c>
      <c r="Z85" s="55">
        <f t="shared" si="14"/>
        <v>24.495941614507426</v>
      </c>
      <c r="AA85" s="27" t="s">
        <v>367</v>
      </c>
      <c r="AB85" s="27" t="s">
        <v>367</v>
      </c>
      <c r="AC85" s="27" t="s">
        <v>367</v>
      </c>
      <c r="AD85" s="27" t="s">
        <v>367</v>
      </c>
      <c r="AE85" s="27" t="s">
        <v>367</v>
      </c>
      <c r="AF85" s="27" t="s">
        <v>367</v>
      </c>
      <c r="AG85" s="27" t="s">
        <v>367</v>
      </c>
      <c r="AH85" s="27" t="s">
        <v>367</v>
      </c>
      <c r="AI85" s="27" t="s">
        <v>367</v>
      </c>
      <c r="AJ85" s="54">
        <f t="shared" si="15"/>
        <v>1.3701925148400047</v>
      </c>
    </row>
    <row r="86" spans="1:36" ht="15" customHeight="1">
      <c r="A86" s="33" t="s">
        <v>85</v>
      </c>
      <c r="B86" s="52">
        <f>'Расчет субсидий'!AX86</f>
        <v>158.16363636363621</v>
      </c>
      <c r="C86" s="54">
        <f>'Расчет субсидий'!D86-1</f>
        <v>2.4456521739130377E-2</v>
      </c>
      <c r="D86" s="54">
        <f>C86*'Расчет субсидий'!E86</f>
        <v>0.24456521739130377</v>
      </c>
      <c r="E86" s="55">
        <f t="shared" si="24"/>
        <v>2.9319723448281469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4">
        <f>'Расчет субсидий'!P86-1</f>
        <v>0.25433923375363721</v>
      </c>
      <c r="M86" s="54">
        <f>L86*'Расчет субсидий'!Q86</f>
        <v>5.0867846750727441</v>
      </c>
      <c r="N86" s="55">
        <f t="shared" si="25"/>
        <v>60.982964587094379</v>
      </c>
      <c r="O86" s="54">
        <f>'Расчет субсидий'!T86-1</f>
        <v>0.14833197721724978</v>
      </c>
      <c r="P86" s="54">
        <f>O86*'Расчет субсидий'!U86</f>
        <v>4.4499593165174929</v>
      </c>
      <c r="Q86" s="55">
        <f t="shared" si="26"/>
        <v>53.348377953371141</v>
      </c>
      <c r="R86" s="54">
        <f>'Расчет субсидий'!X86-1</f>
        <v>0.17272727272727284</v>
      </c>
      <c r="S86" s="54">
        <f>R86*'Расчет субсидий'!Y86</f>
        <v>3.4545454545454568</v>
      </c>
      <c r="T86" s="55">
        <f t="shared" si="27"/>
        <v>41.414849767754475</v>
      </c>
      <c r="U86" s="60" t="s">
        <v>385</v>
      </c>
      <c r="V86" s="60" t="s">
        <v>385</v>
      </c>
      <c r="W86" s="61" t="s">
        <v>385</v>
      </c>
      <c r="X86" s="70">
        <f>'Расчет субсидий'!AF86-1</f>
        <v>-2.1459227467811592E-3</v>
      </c>
      <c r="Y86" s="70">
        <f>X86*'Расчет субсидий'!AG86</f>
        <v>-4.2918454935623185E-2</v>
      </c>
      <c r="Z86" s="55">
        <f t="shared" si="14"/>
        <v>-0.51452828941191331</v>
      </c>
      <c r="AA86" s="27" t="s">
        <v>367</v>
      </c>
      <c r="AB86" s="27" t="s">
        <v>367</v>
      </c>
      <c r="AC86" s="27" t="s">
        <v>367</v>
      </c>
      <c r="AD86" s="27" t="s">
        <v>367</v>
      </c>
      <c r="AE86" s="27" t="s">
        <v>367</v>
      </c>
      <c r="AF86" s="27" t="s">
        <v>367</v>
      </c>
      <c r="AG86" s="27" t="s">
        <v>367</v>
      </c>
      <c r="AH86" s="27" t="s">
        <v>367</v>
      </c>
      <c r="AI86" s="27" t="s">
        <v>367</v>
      </c>
      <c r="AJ86" s="54">
        <f t="shared" si="15"/>
        <v>13.192936208591373</v>
      </c>
    </row>
    <row r="87" spans="1:36" ht="15" customHeight="1">
      <c r="A87" s="33" t="s">
        <v>86</v>
      </c>
      <c r="B87" s="52">
        <f>'Расчет субсидий'!AX87</f>
        <v>-21.409090909090764</v>
      </c>
      <c r="C87" s="54">
        <f>'Расчет субсидий'!D87-1</f>
        <v>5.7591623036649109E-2</v>
      </c>
      <c r="D87" s="54">
        <f>C87*'Расчет субсидий'!E87</f>
        <v>0.57591623036649109</v>
      </c>
      <c r="E87" s="55">
        <f t="shared" si="24"/>
        <v>7.8599089419855206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4">
        <f>'Расчет субсидий'!P87-1</f>
        <v>-0.53564421190320477</v>
      </c>
      <c r="M87" s="54">
        <f>L87*'Расчет субсидий'!Q87</f>
        <v>-10.712884238064095</v>
      </c>
      <c r="N87" s="55">
        <f t="shared" si="25"/>
        <v>-146.20580247171122</v>
      </c>
      <c r="O87" s="54">
        <f>'Расчет субсидий'!T87-1</f>
        <v>0.1969924812030075</v>
      </c>
      <c r="P87" s="54">
        <f>O87*'Расчет субсидий'!U87</f>
        <v>4.9248120300751879</v>
      </c>
      <c r="Q87" s="55">
        <f t="shared" si="26"/>
        <v>67.212160504928264</v>
      </c>
      <c r="R87" s="54">
        <f>'Расчет субсидий'!X87-1</f>
        <v>0.19599999999999995</v>
      </c>
      <c r="S87" s="54">
        <f>R87*'Расчет субсидий'!Y87</f>
        <v>4.8999999999999986</v>
      </c>
      <c r="T87" s="55">
        <f t="shared" si="27"/>
        <v>66.873534352766001</v>
      </c>
      <c r="U87" s="60" t="s">
        <v>385</v>
      </c>
      <c r="V87" s="60" t="s">
        <v>385</v>
      </c>
      <c r="W87" s="61" t="s">
        <v>385</v>
      </c>
      <c r="X87" s="70">
        <f>'Расчет субсидий'!AF87-1</f>
        <v>-6.2827225130890008E-2</v>
      </c>
      <c r="Y87" s="70">
        <f>X87*'Расчет субсидий'!AG87</f>
        <v>-1.2565445026178002</v>
      </c>
      <c r="Z87" s="55">
        <f t="shared" si="14"/>
        <v>-17.148892237059339</v>
      </c>
      <c r="AA87" s="27" t="s">
        <v>367</v>
      </c>
      <c r="AB87" s="27" t="s">
        <v>367</v>
      </c>
      <c r="AC87" s="27" t="s">
        <v>367</v>
      </c>
      <c r="AD87" s="27" t="s">
        <v>367</v>
      </c>
      <c r="AE87" s="27" t="s">
        <v>367</v>
      </c>
      <c r="AF87" s="27" t="s">
        <v>367</v>
      </c>
      <c r="AG87" s="27" t="s">
        <v>367</v>
      </c>
      <c r="AH87" s="27" t="s">
        <v>367</v>
      </c>
      <c r="AI87" s="27" t="s">
        <v>367</v>
      </c>
      <c r="AJ87" s="54">
        <f t="shared" si="15"/>
        <v>-1.5687004802402176</v>
      </c>
    </row>
    <row r="88" spans="1:36" ht="15" customHeight="1">
      <c r="A88" s="33" t="s">
        <v>87</v>
      </c>
      <c r="B88" s="52">
        <f>'Расчет субсидий'!AX88</f>
        <v>-100.27272727272748</v>
      </c>
      <c r="C88" s="54">
        <f>'Расчет субсидий'!D88-1</f>
        <v>2.7108433734939652E-2</v>
      </c>
      <c r="D88" s="54">
        <f>C88*'Расчет субсидий'!E88</f>
        <v>0.27108433734939652</v>
      </c>
      <c r="E88" s="55">
        <f t="shared" si="24"/>
        <v>3.2547692949408451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4">
        <f>'Расчет субсидий'!P88-1</f>
        <v>-0.83748627417856236</v>
      </c>
      <c r="M88" s="54">
        <f>L88*'Расчет субсидий'!Q88</f>
        <v>-16.749725483571247</v>
      </c>
      <c r="N88" s="55">
        <f t="shared" si="25"/>
        <v>-201.1052823474283</v>
      </c>
      <c r="O88" s="54">
        <f>'Расчет субсидий'!T88-1</f>
        <v>0.18210735586481119</v>
      </c>
      <c r="P88" s="54">
        <f>O88*'Расчет субсидий'!U88</f>
        <v>4.5526838966202803</v>
      </c>
      <c r="Q88" s="55">
        <f t="shared" si="26"/>
        <v>54.66171856765267</v>
      </c>
      <c r="R88" s="54">
        <f>'Расчет субсидий'!X88-1</f>
        <v>0.1785714285714286</v>
      </c>
      <c r="S88" s="54">
        <f>R88*'Расчет субсидий'!Y88</f>
        <v>4.4642857142857153</v>
      </c>
      <c r="T88" s="55">
        <f t="shared" si="27"/>
        <v>53.600367357160962</v>
      </c>
      <c r="U88" s="60" t="s">
        <v>385</v>
      </c>
      <c r="V88" s="60" t="s">
        <v>385</v>
      </c>
      <c r="W88" s="61" t="s">
        <v>385</v>
      </c>
      <c r="X88" s="70">
        <f>'Расчет субсидий'!AF88-1</f>
        <v>-4.4493882091212411E-2</v>
      </c>
      <c r="Y88" s="70">
        <f>X88*'Расчет субсидий'!AG88</f>
        <v>-0.88987764182424822</v>
      </c>
      <c r="Z88" s="55">
        <f t="shared" si="14"/>
        <v>-10.684300145053649</v>
      </c>
      <c r="AA88" s="27" t="s">
        <v>367</v>
      </c>
      <c r="AB88" s="27" t="s">
        <v>367</v>
      </c>
      <c r="AC88" s="27" t="s">
        <v>367</v>
      </c>
      <c r="AD88" s="27" t="s">
        <v>367</v>
      </c>
      <c r="AE88" s="27" t="s">
        <v>367</v>
      </c>
      <c r="AF88" s="27" t="s">
        <v>367</v>
      </c>
      <c r="AG88" s="27" t="s">
        <v>367</v>
      </c>
      <c r="AH88" s="27" t="s">
        <v>367</v>
      </c>
      <c r="AI88" s="27" t="s">
        <v>367</v>
      </c>
      <c r="AJ88" s="54">
        <f t="shared" si="15"/>
        <v>-8.3515491771401038</v>
      </c>
    </row>
    <row r="89" spans="1:36" ht="15" customHeight="1">
      <c r="A89" s="33" t="s">
        <v>88</v>
      </c>
      <c r="B89" s="52">
        <f>'Расчет субсидий'!AX89</f>
        <v>12.236363636363649</v>
      </c>
      <c r="C89" s="54">
        <f>'Расчет субсидий'!D89-1</f>
        <v>9.1817445314610335E-3</v>
      </c>
      <c r="D89" s="54">
        <f>C89*'Расчет субсидий'!E89</f>
        <v>9.1817445314610335E-2</v>
      </c>
      <c r="E89" s="55">
        <f t="shared" si="24"/>
        <v>1.4305612548183786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4">
        <f>'Расчет субсидий'!P89-1</f>
        <v>-0.40030903055968869</v>
      </c>
      <c r="M89" s="54">
        <f>L89*'Расчет субсидий'!Q89</f>
        <v>-8.0061806111937734</v>
      </c>
      <c r="N89" s="55">
        <f t="shared" si="25"/>
        <v>-124.74025760798902</v>
      </c>
      <c r="O89" s="54">
        <f>'Расчет субсидий'!T89-1</f>
        <v>0.18924302788844627</v>
      </c>
      <c r="P89" s="54">
        <f>O89*'Расчет субсидий'!U89</f>
        <v>5.6772908366533876</v>
      </c>
      <c r="Q89" s="55">
        <f t="shared" si="26"/>
        <v>88.45500193806194</v>
      </c>
      <c r="R89" s="54">
        <f>'Расчет субсидий'!X89-1</f>
        <v>0.19161676646706582</v>
      </c>
      <c r="S89" s="54">
        <f>R89*'Расчет субсидий'!Y89</f>
        <v>3.8323353293413165</v>
      </c>
      <c r="T89" s="55">
        <f t="shared" si="27"/>
        <v>59.709681736864226</v>
      </c>
      <c r="U89" s="60" t="s">
        <v>385</v>
      </c>
      <c r="V89" s="60" t="s">
        <v>385</v>
      </c>
      <c r="W89" s="61" t="s">
        <v>385</v>
      </c>
      <c r="X89" s="70">
        <f>'Расчет субсидий'!AF89-1</f>
        <v>-4.0494938132733416E-2</v>
      </c>
      <c r="Y89" s="70">
        <f>X89*'Расчет субсидий'!AG89</f>
        <v>-0.80989876265466831</v>
      </c>
      <c r="Z89" s="55">
        <f t="shared" si="14"/>
        <v>-12.618623685391867</v>
      </c>
      <c r="AA89" s="27" t="s">
        <v>367</v>
      </c>
      <c r="AB89" s="27" t="s">
        <v>367</v>
      </c>
      <c r="AC89" s="27" t="s">
        <v>367</v>
      </c>
      <c r="AD89" s="27" t="s">
        <v>367</v>
      </c>
      <c r="AE89" s="27" t="s">
        <v>367</v>
      </c>
      <c r="AF89" s="27" t="s">
        <v>367</v>
      </c>
      <c r="AG89" s="27" t="s">
        <v>367</v>
      </c>
      <c r="AH89" s="27" t="s">
        <v>367</v>
      </c>
      <c r="AI89" s="27" t="s">
        <v>367</v>
      </c>
      <c r="AJ89" s="54">
        <f t="shared" si="15"/>
        <v>0.78536423746087314</v>
      </c>
    </row>
    <row r="90" spans="1:36" ht="15" customHeight="1">
      <c r="A90" s="32" t="s">
        <v>89</v>
      </c>
      <c r="B90" s="56"/>
      <c r="C90" s="57"/>
      <c r="D90" s="57"/>
      <c r="E90" s="58"/>
      <c r="F90" s="57"/>
      <c r="G90" s="57"/>
      <c r="H90" s="58"/>
      <c r="I90" s="58"/>
      <c r="J90" s="58"/>
      <c r="K90" s="58"/>
      <c r="L90" s="57"/>
      <c r="M90" s="57"/>
      <c r="N90" s="58"/>
      <c r="O90" s="57"/>
      <c r="P90" s="57"/>
      <c r="Q90" s="58"/>
      <c r="R90" s="57"/>
      <c r="S90" s="57"/>
      <c r="T90" s="58"/>
      <c r="U90" s="58"/>
      <c r="V90" s="58"/>
      <c r="W90" s="58"/>
      <c r="X90" s="72"/>
      <c r="Y90" s="72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</row>
    <row r="91" spans="1:36" ht="15" customHeight="1">
      <c r="A91" s="33" t="s">
        <v>90</v>
      </c>
      <c r="B91" s="52">
        <f>'Расчет субсидий'!AX91</f>
        <v>-26.772727272727309</v>
      </c>
      <c r="C91" s="54">
        <f>'Расчет субсидий'!D91-1</f>
        <v>-1</v>
      </c>
      <c r="D91" s="54">
        <f>C91*'Расчет субсидий'!E91</f>
        <v>0</v>
      </c>
      <c r="E91" s="55">
        <f t="shared" ref="E91:E103" si="28">$B91*D91/$AJ91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4">
        <f>'Расчет субсидий'!P91-1</f>
        <v>-0.63008778930566645</v>
      </c>
      <c r="M91" s="54">
        <f>L91*'Расчет субсидий'!Q91</f>
        <v>-12.60175578611333</v>
      </c>
      <c r="N91" s="55">
        <f t="shared" ref="N91:N103" si="29">$B91*M91/$AJ91</f>
        <v>-62.184003241483914</v>
      </c>
      <c r="O91" s="54">
        <f>'Расчет субсидий'!T91-1</f>
        <v>0.15047619047619043</v>
      </c>
      <c r="P91" s="54">
        <f>O91*'Расчет субсидий'!U91</f>
        <v>3.0095238095238086</v>
      </c>
      <c r="Q91" s="55">
        <f t="shared" ref="Q91:Q103" si="30">$B91*P91/$AJ91</f>
        <v>14.850647917885983</v>
      </c>
      <c r="R91" s="54">
        <f>'Расчет субсидий'!X91-1</f>
        <v>0.13888888888888884</v>
      </c>
      <c r="S91" s="54">
        <f>R91*'Расчет субсидий'!Y91</f>
        <v>4.1666666666666652</v>
      </c>
      <c r="T91" s="55">
        <f t="shared" ref="T91:T103" si="31">$B91*S91/$AJ91</f>
        <v>20.560628050870623</v>
      </c>
      <c r="U91" s="60" t="s">
        <v>385</v>
      </c>
      <c r="V91" s="60" t="s">
        <v>385</v>
      </c>
      <c r="W91" s="61" t="s">
        <v>385</v>
      </c>
      <c r="X91" s="70">
        <f>'Расчет субсидий'!AF91-1</f>
        <v>0</v>
      </c>
      <c r="Y91" s="70">
        <f>X91*'Расчет субсидий'!AG91</f>
        <v>0</v>
      </c>
      <c r="Z91" s="55">
        <f t="shared" si="14"/>
        <v>0</v>
      </c>
      <c r="AA91" s="27" t="s">
        <v>367</v>
      </c>
      <c r="AB91" s="27" t="s">
        <v>367</v>
      </c>
      <c r="AC91" s="27" t="s">
        <v>367</v>
      </c>
      <c r="AD91" s="27" t="s">
        <v>367</v>
      </c>
      <c r="AE91" s="27" t="s">
        <v>367</v>
      </c>
      <c r="AF91" s="27" t="s">
        <v>367</v>
      </c>
      <c r="AG91" s="27" t="s">
        <v>367</v>
      </c>
      <c r="AH91" s="27" t="s">
        <v>367</v>
      </c>
      <c r="AI91" s="27" t="s">
        <v>367</v>
      </c>
      <c r="AJ91" s="54">
        <f t="shared" si="15"/>
        <v>-5.4255653099228551</v>
      </c>
    </row>
    <row r="92" spans="1:36" ht="15" customHeight="1">
      <c r="A92" s="33" t="s">
        <v>91</v>
      </c>
      <c r="B92" s="52">
        <f>'Расчет субсидий'!AX92</f>
        <v>7.1363636363637397</v>
      </c>
      <c r="C92" s="54">
        <f>'Расчет субсидий'!D92-1</f>
        <v>5.3054253836142706E-2</v>
      </c>
      <c r="D92" s="54">
        <f>C92*'Расчет субсидий'!E92</f>
        <v>0.53054253836142706</v>
      </c>
      <c r="E92" s="55">
        <f t="shared" si="28"/>
        <v>6.8513384032620355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4">
        <f>'Расчет субсидий'!P92-1</f>
        <v>-0.28399797513920921</v>
      </c>
      <c r="M92" s="54">
        <f>L92*'Расчет субсидий'!Q92</f>
        <v>-5.6799595027841843</v>
      </c>
      <c r="N92" s="55">
        <f t="shared" si="29"/>
        <v>-73.350055568753888</v>
      </c>
      <c r="O92" s="54">
        <f>'Расчет субсидий'!T92-1</f>
        <v>8.2720588235294157E-2</v>
      </c>
      <c r="P92" s="54">
        <f>O92*'Расчет субсидий'!U92</f>
        <v>1.6544117647058831</v>
      </c>
      <c r="Q92" s="55">
        <f t="shared" si="30"/>
        <v>21.364799311560791</v>
      </c>
      <c r="R92" s="54">
        <f>'Расчет субсидий'!X92-1</f>
        <v>0.13492063492063511</v>
      </c>
      <c r="S92" s="54">
        <f>R92*'Расчет субсидий'!Y92</f>
        <v>4.0476190476190528</v>
      </c>
      <c r="T92" s="55">
        <f t="shared" si="31"/>
        <v>52.270281490294799</v>
      </c>
      <c r="U92" s="60" t="s">
        <v>385</v>
      </c>
      <c r="V92" s="60" t="s">
        <v>385</v>
      </c>
      <c r="W92" s="61" t="s">
        <v>385</v>
      </c>
      <c r="X92" s="70">
        <f>'Расчет субсидий'!AF92-1</f>
        <v>0</v>
      </c>
      <c r="Y92" s="70">
        <f>X92*'Расчет субсидий'!AG92</f>
        <v>0</v>
      </c>
      <c r="Z92" s="55">
        <f t="shared" si="14"/>
        <v>0</v>
      </c>
      <c r="AA92" s="27" t="s">
        <v>367</v>
      </c>
      <c r="AB92" s="27" t="s">
        <v>367</v>
      </c>
      <c r="AC92" s="27" t="s">
        <v>367</v>
      </c>
      <c r="AD92" s="27" t="s">
        <v>367</v>
      </c>
      <c r="AE92" s="27" t="s">
        <v>367</v>
      </c>
      <c r="AF92" s="27" t="s">
        <v>367</v>
      </c>
      <c r="AG92" s="27" t="s">
        <v>367</v>
      </c>
      <c r="AH92" s="27" t="s">
        <v>367</v>
      </c>
      <c r="AI92" s="27" t="s">
        <v>367</v>
      </c>
      <c r="AJ92" s="54">
        <f t="shared" si="15"/>
        <v>0.55261384790217871</v>
      </c>
    </row>
    <row r="93" spans="1:36" ht="15" customHeight="1">
      <c r="A93" s="33" t="s">
        <v>92</v>
      </c>
      <c r="B93" s="52">
        <f>'Расчет субсидий'!AX93</f>
        <v>-72.690909090909031</v>
      </c>
      <c r="C93" s="54">
        <f>'Расчет субсидий'!D93-1</f>
        <v>-1</v>
      </c>
      <c r="D93" s="54">
        <f>C93*'Расчет субсидий'!E93</f>
        <v>0</v>
      </c>
      <c r="E93" s="55">
        <f t="shared" si="28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4">
        <f>'Расчет субсидий'!P93-1</f>
        <v>-0.67368373192688913</v>
      </c>
      <c r="M93" s="54">
        <f>L93*'Расчет субсидий'!Q93</f>
        <v>-13.473674638537783</v>
      </c>
      <c r="N93" s="55">
        <f t="shared" si="29"/>
        <v>-156.84317343384834</v>
      </c>
      <c r="O93" s="54">
        <f>'Расчет субсидий'!T93-1</f>
        <v>0.1392344497607656</v>
      </c>
      <c r="P93" s="54">
        <f>O93*'Расчет субсидий'!U93</f>
        <v>2.784688995215312</v>
      </c>
      <c r="Q93" s="55">
        <f t="shared" si="30"/>
        <v>32.415764129159861</v>
      </c>
      <c r="R93" s="54">
        <f>'Расчет субсидий'!X93-1</f>
        <v>0.14814814814814836</v>
      </c>
      <c r="S93" s="54">
        <f>R93*'Расчет субсидий'!Y93</f>
        <v>4.4444444444444509</v>
      </c>
      <c r="T93" s="55">
        <f t="shared" si="31"/>
        <v>51.736500213779443</v>
      </c>
      <c r="U93" s="60" t="s">
        <v>385</v>
      </c>
      <c r="V93" s="60" t="s">
        <v>385</v>
      </c>
      <c r="W93" s="61" t="s">
        <v>385</v>
      </c>
      <c r="X93" s="70">
        <f>'Расчет субсидий'!AF93-1</f>
        <v>0</v>
      </c>
      <c r="Y93" s="70">
        <f>X93*'Расчет субсидий'!AG93</f>
        <v>0</v>
      </c>
      <c r="Z93" s="55">
        <f t="shared" si="14"/>
        <v>0</v>
      </c>
      <c r="AA93" s="27" t="s">
        <v>367</v>
      </c>
      <c r="AB93" s="27" t="s">
        <v>367</v>
      </c>
      <c r="AC93" s="27" t="s">
        <v>367</v>
      </c>
      <c r="AD93" s="27" t="s">
        <v>367</v>
      </c>
      <c r="AE93" s="27" t="s">
        <v>367</v>
      </c>
      <c r="AF93" s="27" t="s">
        <v>367</v>
      </c>
      <c r="AG93" s="27" t="s">
        <v>367</v>
      </c>
      <c r="AH93" s="27" t="s">
        <v>367</v>
      </c>
      <c r="AI93" s="27" t="s">
        <v>367</v>
      </c>
      <c r="AJ93" s="54">
        <f t="shared" si="15"/>
        <v>-6.2445411988780206</v>
      </c>
    </row>
    <row r="94" spans="1:36" ht="15" customHeight="1">
      <c r="A94" s="33" t="s">
        <v>93</v>
      </c>
      <c r="B94" s="52">
        <f>'Расчет субсидий'!AX94</f>
        <v>-25.454545454545439</v>
      </c>
      <c r="C94" s="54">
        <f>'Расчет субсидий'!D94-1</f>
        <v>-1</v>
      </c>
      <c r="D94" s="54">
        <f>C94*'Расчет субсидий'!E94</f>
        <v>0</v>
      </c>
      <c r="E94" s="55">
        <f t="shared" si="28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4">
        <f>'Расчет субсидий'!P94-1</f>
        <v>-0.8102050942772081</v>
      </c>
      <c r="M94" s="54">
        <f>L94*'Расчет субсидий'!Q94</f>
        <v>-16.204101885544162</v>
      </c>
      <c r="N94" s="55">
        <f t="shared" si="29"/>
        <v>-81.58875331234357</v>
      </c>
      <c r="O94" s="54">
        <f>'Расчет субсидий'!T94-1</f>
        <v>0.22626743232157498</v>
      </c>
      <c r="P94" s="54">
        <f>O94*'Расчет субсидий'!U94</f>
        <v>4.5253486464314996</v>
      </c>
      <c r="Q94" s="55">
        <f t="shared" si="30"/>
        <v>22.785437722742909</v>
      </c>
      <c r="R94" s="54">
        <f>'Расчет субсидий'!X94-1</f>
        <v>0.22077669902912622</v>
      </c>
      <c r="S94" s="54">
        <f>R94*'Расчет субсидий'!Y94</f>
        <v>6.6233009708737871</v>
      </c>
      <c r="T94" s="55">
        <f t="shared" si="31"/>
        <v>33.348770135055219</v>
      </c>
      <c r="U94" s="60" t="s">
        <v>385</v>
      </c>
      <c r="V94" s="60" t="s">
        <v>385</v>
      </c>
      <c r="W94" s="61" t="s">
        <v>385</v>
      </c>
      <c r="X94" s="70">
        <f>'Расчет субсидий'!AF94-1</f>
        <v>0</v>
      </c>
      <c r="Y94" s="70">
        <f>X94*'Расчет субсидий'!AG94</f>
        <v>0</v>
      </c>
      <c r="Z94" s="55">
        <f t="shared" si="14"/>
        <v>0</v>
      </c>
      <c r="AA94" s="27" t="s">
        <v>367</v>
      </c>
      <c r="AB94" s="27" t="s">
        <v>367</v>
      </c>
      <c r="AC94" s="27" t="s">
        <v>367</v>
      </c>
      <c r="AD94" s="27" t="s">
        <v>367</v>
      </c>
      <c r="AE94" s="27" t="s">
        <v>367</v>
      </c>
      <c r="AF94" s="27" t="s">
        <v>367</v>
      </c>
      <c r="AG94" s="27" t="s">
        <v>367</v>
      </c>
      <c r="AH94" s="27" t="s">
        <v>367</v>
      </c>
      <c r="AI94" s="27" t="s">
        <v>367</v>
      </c>
      <c r="AJ94" s="54">
        <f t="shared" si="15"/>
        <v>-5.0554522682388754</v>
      </c>
    </row>
    <row r="95" spans="1:36" ht="15" customHeight="1">
      <c r="A95" s="33" t="s">
        <v>94</v>
      </c>
      <c r="B95" s="52">
        <f>'Расчет субсидий'!AX95</f>
        <v>-33.427272727272793</v>
      </c>
      <c r="C95" s="54">
        <f>'Расчет субсидий'!D95-1</f>
        <v>0.2007968901846453</v>
      </c>
      <c r="D95" s="54">
        <f>C95*'Расчет субсидий'!E95</f>
        <v>2.007968901846453</v>
      </c>
      <c r="E95" s="55">
        <f t="shared" si="28"/>
        <v>20.706486030174563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4">
        <f>'Расчет субсидий'!P95-1</f>
        <v>-0.71322033898305093</v>
      </c>
      <c r="M95" s="54">
        <f>L95*'Расчет субсидий'!Q95</f>
        <v>-14.264406779661019</v>
      </c>
      <c r="N95" s="55">
        <f t="shared" si="29"/>
        <v>-147.09676999487937</v>
      </c>
      <c r="O95" s="54">
        <f>'Расчет субсидий'!T95-1</f>
        <v>0.1849201981287838</v>
      </c>
      <c r="P95" s="54">
        <f>O95*'Расчет субсидий'!U95</f>
        <v>4.6230049532195947</v>
      </c>
      <c r="Q95" s="55">
        <f t="shared" si="30"/>
        <v>47.673142444209731</v>
      </c>
      <c r="R95" s="54">
        <f>'Расчет субсидий'!X95-1</f>
        <v>0.17567567567567588</v>
      </c>
      <c r="S95" s="54">
        <f>R95*'Расчет субсидий'!Y95</f>
        <v>4.3918918918918965</v>
      </c>
      <c r="T95" s="55">
        <f t="shared" si="31"/>
        <v>45.289868793222283</v>
      </c>
      <c r="U95" s="60" t="s">
        <v>385</v>
      </c>
      <c r="V95" s="60" t="s">
        <v>385</v>
      </c>
      <c r="W95" s="61" t="s">
        <v>385</v>
      </c>
      <c r="X95" s="70">
        <f>'Расчет субсидий'!AF95-1</f>
        <v>0</v>
      </c>
      <c r="Y95" s="70">
        <f>X95*'Расчет субсидий'!AG95</f>
        <v>0</v>
      </c>
      <c r="Z95" s="55">
        <f t="shared" si="14"/>
        <v>0</v>
      </c>
      <c r="AA95" s="27" t="s">
        <v>367</v>
      </c>
      <c r="AB95" s="27" t="s">
        <v>367</v>
      </c>
      <c r="AC95" s="27" t="s">
        <v>367</v>
      </c>
      <c r="AD95" s="27" t="s">
        <v>367</v>
      </c>
      <c r="AE95" s="27" t="s">
        <v>367</v>
      </c>
      <c r="AF95" s="27" t="s">
        <v>367</v>
      </c>
      <c r="AG95" s="27" t="s">
        <v>367</v>
      </c>
      <c r="AH95" s="27" t="s">
        <v>367</v>
      </c>
      <c r="AI95" s="27" t="s">
        <v>367</v>
      </c>
      <c r="AJ95" s="54">
        <f t="shared" si="15"/>
        <v>-3.2415410327030747</v>
      </c>
    </row>
    <row r="96" spans="1:36" ht="15" customHeight="1">
      <c r="A96" s="33" t="s">
        <v>95</v>
      </c>
      <c r="B96" s="52">
        <f>'Расчет субсидий'!AX96</f>
        <v>-35.272727272727252</v>
      </c>
      <c r="C96" s="54">
        <f>'Расчет субсидий'!D96-1</f>
        <v>-1</v>
      </c>
      <c r="D96" s="54">
        <f>C96*'Расчет субсидий'!E96</f>
        <v>0</v>
      </c>
      <c r="E96" s="55">
        <f t="shared" si="28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4">
        <f>'Расчет субсидий'!P96-1</f>
        <v>-0.66638655462184881</v>
      </c>
      <c r="M96" s="54">
        <f>L96*'Расчет субсидий'!Q96</f>
        <v>-13.327731092436977</v>
      </c>
      <c r="N96" s="55">
        <f t="shared" si="29"/>
        <v>-83.009095768249907</v>
      </c>
      <c r="O96" s="54">
        <f>'Расчет субсидий'!T96-1</f>
        <v>0.16925329428989744</v>
      </c>
      <c r="P96" s="54">
        <f>O96*'Расчет субсидий'!U96</f>
        <v>4.2313323572474362</v>
      </c>
      <c r="Q96" s="55">
        <f t="shared" si="30"/>
        <v>26.354003575999741</v>
      </c>
      <c r="R96" s="54">
        <f>'Расчет субсидий'!X96-1</f>
        <v>0.13732394366197176</v>
      </c>
      <c r="S96" s="54">
        <f>R96*'Расчет субсидий'!Y96</f>
        <v>3.4330985915492942</v>
      </c>
      <c r="T96" s="55">
        <f t="shared" si="31"/>
        <v>21.382364919522914</v>
      </c>
      <c r="U96" s="60" t="s">
        <v>385</v>
      </c>
      <c r="V96" s="60" t="s">
        <v>385</v>
      </c>
      <c r="W96" s="61" t="s">
        <v>385</v>
      </c>
      <c r="X96" s="70">
        <f>'Расчет субсидий'!AF96-1</f>
        <v>0</v>
      </c>
      <c r="Y96" s="70">
        <f>X96*'Расчет субсидий'!AG96</f>
        <v>0</v>
      </c>
      <c r="Z96" s="55">
        <f t="shared" si="14"/>
        <v>0</v>
      </c>
      <c r="AA96" s="27" t="s">
        <v>367</v>
      </c>
      <c r="AB96" s="27" t="s">
        <v>367</v>
      </c>
      <c r="AC96" s="27" t="s">
        <v>367</v>
      </c>
      <c r="AD96" s="27" t="s">
        <v>367</v>
      </c>
      <c r="AE96" s="27" t="s">
        <v>367</v>
      </c>
      <c r="AF96" s="27" t="s">
        <v>367</v>
      </c>
      <c r="AG96" s="27" t="s">
        <v>367</v>
      </c>
      <c r="AH96" s="27" t="s">
        <v>367</v>
      </c>
      <c r="AI96" s="27" t="s">
        <v>367</v>
      </c>
      <c r="AJ96" s="54">
        <f t="shared" si="15"/>
        <v>-5.6633001436402477</v>
      </c>
    </row>
    <row r="97" spans="1:36" ht="15" customHeight="1">
      <c r="A97" s="33" t="s">
        <v>96</v>
      </c>
      <c r="B97" s="52">
        <f>'Расчет субсидий'!AX97</f>
        <v>-12.881818181818176</v>
      </c>
      <c r="C97" s="54">
        <f>'Расчет субсидий'!D97-1</f>
        <v>-7.772095368436216E-2</v>
      </c>
      <c r="D97" s="54">
        <f>C97*'Расчет субсидий'!E97</f>
        <v>-0.7772095368436216</v>
      </c>
      <c r="E97" s="55">
        <f t="shared" si="28"/>
        <v>-6.3483484781996964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4">
        <f>'Расчет субсидий'!P97-1</f>
        <v>-0.44472539698594116</v>
      </c>
      <c r="M97" s="54">
        <f>L97*'Расчет субсидий'!Q97</f>
        <v>-8.8945079397188227</v>
      </c>
      <c r="N97" s="55">
        <f t="shared" si="29"/>
        <v>-72.651496497025391</v>
      </c>
      <c r="O97" s="54">
        <f>'Расчет субсидий'!T97-1</f>
        <v>0.18250950570342206</v>
      </c>
      <c r="P97" s="54">
        <f>O97*'Расчет субсидий'!U97</f>
        <v>3.6501901140684412</v>
      </c>
      <c r="Q97" s="55">
        <f t="shared" si="30"/>
        <v>29.815227113519608</v>
      </c>
      <c r="R97" s="54">
        <f>'Расчет субсидий'!X97-1</f>
        <v>0.14814814814814814</v>
      </c>
      <c r="S97" s="54">
        <f>R97*'Расчет субсидий'!Y97</f>
        <v>4.4444444444444446</v>
      </c>
      <c r="T97" s="55">
        <f t="shared" si="31"/>
        <v>36.3027996798873</v>
      </c>
      <c r="U97" s="60" t="s">
        <v>385</v>
      </c>
      <c r="V97" s="60" t="s">
        <v>385</v>
      </c>
      <c r="W97" s="61" t="s">
        <v>385</v>
      </c>
      <c r="X97" s="70">
        <f>'Расчет субсидий'!AF97-1</f>
        <v>0</v>
      </c>
      <c r="Y97" s="70">
        <f>X97*'Расчет субсидий'!AG97</f>
        <v>0</v>
      </c>
      <c r="Z97" s="55">
        <f t="shared" si="14"/>
        <v>0</v>
      </c>
      <c r="AA97" s="27" t="s">
        <v>367</v>
      </c>
      <c r="AB97" s="27" t="s">
        <v>367</v>
      </c>
      <c r="AC97" s="27" t="s">
        <v>367</v>
      </c>
      <c r="AD97" s="27" t="s">
        <v>367</v>
      </c>
      <c r="AE97" s="27" t="s">
        <v>367</v>
      </c>
      <c r="AF97" s="27" t="s">
        <v>367</v>
      </c>
      <c r="AG97" s="27" t="s">
        <v>367</v>
      </c>
      <c r="AH97" s="27" t="s">
        <v>367</v>
      </c>
      <c r="AI97" s="27" t="s">
        <v>367</v>
      </c>
      <c r="AJ97" s="54">
        <f t="shared" si="15"/>
        <v>-1.577082918049558</v>
      </c>
    </row>
    <row r="98" spans="1:36" ht="15" customHeight="1">
      <c r="A98" s="33" t="s">
        <v>97</v>
      </c>
      <c r="B98" s="52">
        <f>'Расчет субсидий'!AX98</f>
        <v>133.33636363636379</v>
      </c>
      <c r="C98" s="54">
        <f>'Расчет субсидий'!D98-1</f>
        <v>0.2083098591549295</v>
      </c>
      <c r="D98" s="54">
        <f>C98*'Расчет субсидий'!E98</f>
        <v>2.083098591549295</v>
      </c>
      <c r="E98" s="55">
        <f t="shared" si="28"/>
        <v>16.278406838192385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4">
        <f>'Расчет субсидий'!P98-1</f>
        <v>0.29133416980342952</v>
      </c>
      <c r="M98" s="54">
        <f>L98*'Расчет субсидий'!Q98</f>
        <v>5.8266833960685904</v>
      </c>
      <c r="N98" s="55">
        <f t="shared" si="29"/>
        <v>45.532709408632158</v>
      </c>
      <c r="O98" s="54">
        <f>'Расчет субсидий'!T98-1</f>
        <v>0.18429661941112307</v>
      </c>
      <c r="P98" s="54">
        <f>O98*'Расчет субсидий'!U98</f>
        <v>4.6074154852780769</v>
      </c>
      <c r="Q98" s="55">
        <f t="shared" si="30"/>
        <v>36.004721066112481</v>
      </c>
      <c r="R98" s="54">
        <f>'Расчет субсидий'!X98-1</f>
        <v>0.18181818181818188</v>
      </c>
      <c r="S98" s="54">
        <f>R98*'Расчет субсидий'!Y98</f>
        <v>4.5454545454545467</v>
      </c>
      <c r="T98" s="55">
        <f t="shared" si="31"/>
        <v>35.520526323426765</v>
      </c>
      <c r="U98" s="60" t="s">
        <v>385</v>
      </c>
      <c r="V98" s="60" t="s">
        <v>385</v>
      </c>
      <c r="W98" s="61" t="s">
        <v>385</v>
      </c>
      <c r="X98" s="70">
        <f>'Расчет субсидий'!AF98-1</f>
        <v>0</v>
      </c>
      <c r="Y98" s="70">
        <f>X98*'Расчет субсидий'!AG98</f>
        <v>0</v>
      </c>
      <c r="Z98" s="55">
        <f t="shared" si="14"/>
        <v>0</v>
      </c>
      <c r="AA98" s="27" t="s">
        <v>367</v>
      </c>
      <c r="AB98" s="27" t="s">
        <v>367</v>
      </c>
      <c r="AC98" s="27" t="s">
        <v>367</v>
      </c>
      <c r="AD98" s="27" t="s">
        <v>367</v>
      </c>
      <c r="AE98" s="27" t="s">
        <v>367</v>
      </c>
      <c r="AF98" s="27" t="s">
        <v>367</v>
      </c>
      <c r="AG98" s="27" t="s">
        <v>367</v>
      </c>
      <c r="AH98" s="27" t="s">
        <v>367</v>
      </c>
      <c r="AI98" s="27" t="s">
        <v>367</v>
      </c>
      <c r="AJ98" s="54">
        <f t="shared" si="15"/>
        <v>17.062652018350509</v>
      </c>
    </row>
    <row r="99" spans="1:36" ht="15" customHeight="1">
      <c r="A99" s="33" t="s">
        <v>98</v>
      </c>
      <c r="B99" s="52">
        <f>'Расчет субсидий'!AX99</f>
        <v>44.990909090909099</v>
      </c>
      <c r="C99" s="54">
        <f>'Расчет субсидий'!D99-1</f>
        <v>-8.4220716360116188E-2</v>
      </c>
      <c r="D99" s="54">
        <f>C99*'Расчет субсидий'!E99</f>
        <v>-0.84220716360116188</v>
      </c>
      <c r="E99" s="55">
        <f t="shared" si="28"/>
        <v>-4.3641965158233011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4">
        <f>'Расчет субсидий'!P99-1</f>
        <v>0.14618163054695565</v>
      </c>
      <c r="M99" s="54">
        <f>L99*'Расчет субсидий'!Q99</f>
        <v>2.9236326109391131</v>
      </c>
      <c r="N99" s="55">
        <f t="shared" si="29"/>
        <v>15.149844130570935</v>
      </c>
      <c r="O99" s="54">
        <f>'Расчет субсидий'!T99-1</f>
        <v>0.14876489621971434</v>
      </c>
      <c r="P99" s="54">
        <f>O99*'Расчет субсидий'!U99</f>
        <v>3.7191224054928584</v>
      </c>
      <c r="Q99" s="55">
        <f t="shared" si="30"/>
        <v>19.271957952210794</v>
      </c>
      <c r="R99" s="54">
        <f>'Расчет субсидий'!X99-1</f>
        <v>0.11527377521613835</v>
      </c>
      <c r="S99" s="54">
        <f>R99*'Расчет субсидий'!Y99</f>
        <v>2.881844380403459</v>
      </c>
      <c r="T99" s="55">
        <f t="shared" si="31"/>
        <v>14.933303523950679</v>
      </c>
      <c r="U99" s="60" t="s">
        <v>385</v>
      </c>
      <c r="V99" s="60" t="s">
        <v>385</v>
      </c>
      <c r="W99" s="61" t="s">
        <v>385</v>
      </c>
      <c r="X99" s="70">
        <f>'Расчет субсидий'!AF99-1</f>
        <v>0</v>
      </c>
      <c r="Y99" s="70">
        <f>X99*'Расчет субсидий'!AG99</f>
        <v>0</v>
      </c>
      <c r="Z99" s="55">
        <f t="shared" si="14"/>
        <v>0</v>
      </c>
      <c r="AA99" s="27" t="s">
        <v>367</v>
      </c>
      <c r="AB99" s="27" t="s">
        <v>367</v>
      </c>
      <c r="AC99" s="27" t="s">
        <v>367</v>
      </c>
      <c r="AD99" s="27" t="s">
        <v>367</v>
      </c>
      <c r="AE99" s="27" t="s">
        <v>367</v>
      </c>
      <c r="AF99" s="27" t="s">
        <v>367</v>
      </c>
      <c r="AG99" s="27" t="s">
        <v>367</v>
      </c>
      <c r="AH99" s="27" t="s">
        <v>367</v>
      </c>
      <c r="AI99" s="27" t="s">
        <v>367</v>
      </c>
      <c r="AJ99" s="54">
        <f t="shared" si="15"/>
        <v>8.6823922332342676</v>
      </c>
    </row>
    <row r="100" spans="1:36" ht="15" customHeight="1">
      <c r="A100" s="33" t="s">
        <v>99</v>
      </c>
      <c r="B100" s="52">
        <f>'Расчет субсидий'!AX100</f>
        <v>-101.11818181818171</v>
      </c>
      <c r="C100" s="54">
        <f>'Расчет субсидий'!D100-1</f>
        <v>-1</v>
      </c>
      <c r="D100" s="54">
        <f>C100*'Расчет субсидий'!E100</f>
        <v>0</v>
      </c>
      <c r="E100" s="55">
        <f t="shared" si="28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4">
        <f>'Расчет субсидий'!P100-1</f>
        <v>-0.81107253791339295</v>
      </c>
      <c r="M100" s="54">
        <f>L100*'Расчет субсидий'!Q100</f>
        <v>-16.22145075826786</v>
      </c>
      <c r="N100" s="55">
        <f t="shared" si="29"/>
        <v>-191.59533949280043</v>
      </c>
      <c r="O100" s="54">
        <f>'Расчет субсидий'!T100-1</f>
        <v>0.16642192853646587</v>
      </c>
      <c r="P100" s="54">
        <f>O100*'Расчет субсидий'!U100</f>
        <v>2.4963289280469878</v>
      </c>
      <c r="Q100" s="55">
        <f t="shared" si="30"/>
        <v>29.484723381543763</v>
      </c>
      <c r="R100" s="54">
        <f>'Расчет субсидий'!X100-1</f>
        <v>0.14754098360655754</v>
      </c>
      <c r="S100" s="54">
        <f>R100*'Расчет субсидий'!Y100</f>
        <v>5.1639344262295142</v>
      </c>
      <c r="T100" s="55">
        <f t="shared" si="31"/>
        <v>60.99243429307495</v>
      </c>
      <c r="U100" s="60" t="s">
        <v>385</v>
      </c>
      <c r="V100" s="60" t="s">
        <v>385</v>
      </c>
      <c r="W100" s="61" t="s">
        <v>385</v>
      </c>
      <c r="X100" s="70">
        <f>'Расчет субсидий'!AF100-1</f>
        <v>0</v>
      </c>
      <c r="Y100" s="70">
        <f>X100*'Расчет субсидий'!AG100</f>
        <v>0</v>
      </c>
      <c r="Z100" s="55">
        <f t="shared" si="14"/>
        <v>0</v>
      </c>
      <c r="AA100" s="27" t="s">
        <v>367</v>
      </c>
      <c r="AB100" s="27" t="s">
        <v>367</v>
      </c>
      <c r="AC100" s="27" t="s">
        <v>367</v>
      </c>
      <c r="AD100" s="27" t="s">
        <v>367</v>
      </c>
      <c r="AE100" s="27" t="s">
        <v>367</v>
      </c>
      <c r="AF100" s="27" t="s">
        <v>367</v>
      </c>
      <c r="AG100" s="27" t="s">
        <v>367</v>
      </c>
      <c r="AH100" s="27" t="s">
        <v>367</v>
      </c>
      <c r="AI100" s="27" t="s">
        <v>367</v>
      </c>
      <c r="AJ100" s="54">
        <f t="shared" si="15"/>
        <v>-8.561187403991358</v>
      </c>
    </row>
    <row r="101" spans="1:36" ht="15" customHeight="1">
      <c r="A101" s="33" t="s">
        <v>100</v>
      </c>
      <c r="B101" s="52">
        <f>'Расчет субсидий'!AX101</f>
        <v>-8.3727272727272677</v>
      </c>
      <c r="C101" s="54">
        <f>'Расчет субсидий'!D101-1</f>
        <v>-1</v>
      </c>
      <c r="D101" s="54">
        <f>C101*'Расчет субсидий'!E101</f>
        <v>0</v>
      </c>
      <c r="E101" s="55">
        <f t="shared" si="28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4">
        <f>'Расчет субсидий'!P101-1</f>
        <v>-0.67168834475588279</v>
      </c>
      <c r="M101" s="54">
        <f>L101*'Расчет субсидий'!Q101</f>
        <v>-13.433766895117657</v>
      </c>
      <c r="N101" s="55">
        <f t="shared" si="29"/>
        <v>-9.8847410717539255</v>
      </c>
      <c r="O101" s="54">
        <f>'Расчет субсидий'!T101-1</f>
        <v>6.0762331838565053E-2</v>
      </c>
      <c r="P101" s="54">
        <f>O101*'Расчет субсидий'!U101</f>
        <v>1.8228699551569516</v>
      </c>
      <c r="Q101" s="55">
        <f t="shared" si="30"/>
        <v>1.341291512267851</v>
      </c>
      <c r="R101" s="54">
        <f>'Расчет субсидий'!X101-1</f>
        <v>1.1600928074245953E-2</v>
      </c>
      <c r="S101" s="54">
        <f>R101*'Расчет субсидий'!Y101</f>
        <v>0.23201856148491906</v>
      </c>
      <c r="T101" s="55">
        <f t="shared" si="31"/>
        <v>0.17072228675880685</v>
      </c>
      <c r="U101" s="60" t="s">
        <v>385</v>
      </c>
      <c r="V101" s="60" t="s">
        <v>385</v>
      </c>
      <c r="W101" s="61" t="s">
        <v>385</v>
      </c>
      <c r="X101" s="70">
        <f>'Расчет субсидий'!AF101-1</f>
        <v>0</v>
      </c>
      <c r="Y101" s="70">
        <f>X101*'Расчет субсидий'!AG101</f>
        <v>0</v>
      </c>
      <c r="Z101" s="55">
        <f t="shared" si="14"/>
        <v>0</v>
      </c>
      <c r="AA101" s="27" t="s">
        <v>367</v>
      </c>
      <c r="AB101" s="27" t="s">
        <v>367</v>
      </c>
      <c r="AC101" s="27" t="s">
        <v>367</v>
      </c>
      <c r="AD101" s="27" t="s">
        <v>367</v>
      </c>
      <c r="AE101" s="27" t="s">
        <v>367</v>
      </c>
      <c r="AF101" s="27" t="s">
        <v>367</v>
      </c>
      <c r="AG101" s="27" t="s">
        <v>367</v>
      </c>
      <c r="AH101" s="27" t="s">
        <v>367</v>
      </c>
      <c r="AI101" s="27" t="s">
        <v>367</v>
      </c>
      <c r="AJ101" s="54">
        <f t="shared" si="15"/>
        <v>-11.378878378475786</v>
      </c>
    </row>
    <row r="102" spans="1:36" ht="15" customHeight="1">
      <c r="A102" s="33" t="s">
        <v>101</v>
      </c>
      <c r="B102" s="52">
        <f>'Расчет субсидий'!AX102</f>
        <v>11.490909090909099</v>
      </c>
      <c r="C102" s="54">
        <f>'Расчет субсидий'!D102-1</f>
        <v>-1</v>
      </c>
      <c r="D102" s="54">
        <f>C102*'Расчет субсидий'!E102</f>
        <v>0</v>
      </c>
      <c r="E102" s="55">
        <f t="shared" si="28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4">
        <f>'Расчет субсидий'!P102-1</f>
        <v>-0.33621651785714279</v>
      </c>
      <c r="M102" s="54">
        <f>L102*'Расчет субсидий'!Q102</f>
        <v>-6.7243303571428559</v>
      </c>
      <c r="N102" s="55">
        <f t="shared" si="29"/>
        <v>-51.522733789642629</v>
      </c>
      <c r="O102" s="54">
        <f>'Расчет субсидий'!T102-1</f>
        <v>0.16896551724137931</v>
      </c>
      <c r="P102" s="54">
        <f>O102*'Расчет субсидий'!U102</f>
        <v>3.3793103448275863</v>
      </c>
      <c r="Q102" s="55">
        <f t="shared" si="30"/>
        <v>25.89273549063352</v>
      </c>
      <c r="R102" s="54">
        <f>'Расчет субсидий'!X102-1</f>
        <v>0.16149068322981353</v>
      </c>
      <c r="S102" s="54">
        <f>R102*'Расчет субсидий'!Y102</f>
        <v>4.8447204968944053</v>
      </c>
      <c r="T102" s="55">
        <f t="shared" si="31"/>
        <v>37.120907389918216</v>
      </c>
      <c r="U102" s="60" t="s">
        <v>385</v>
      </c>
      <c r="V102" s="60" t="s">
        <v>385</v>
      </c>
      <c r="W102" s="61" t="s">
        <v>385</v>
      </c>
      <c r="X102" s="70">
        <f>'Расчет субсидий'!AF102-1</f>
        <v>0</v>
      </c>
      <c r="Y102" s="70">
        <f>X102*'Расчет субсидий'!AG102</f>
        <v>0</v>
      </c>
      <c r="Z102" s="55">
        <f t="shared" si="14"/>
        <v>0</v>
      </c>
      <c r="AA102" s="27" t="s">
        <v>367</v>
      </c>
      <c r="AB102" s="27" t="s">
        <v>367</v>
      </c>
      <c r="AC102" s="27" t="s">
        <v>367</v>
      </c>
      <c r="AD102" s="27" t="s">
        <v>367</v>
      </c>
      <c r="AE102" s="27" t="s">
        <v>367</v>
      </c>
      <c r="AF102" s="27" t="s">
        <v>367</v>
      </c>
      <c r="AG102" s="27" t="s">
        <v>367</v>
      </c>
      <c r="AH102" s="27" t="s">
        <v>367</v>
      </c>
      <c r="AI102" s="27" t="s">
        <v>367</v>
      </c>
      <c r="AJ102" s="54">
        <f t="shared" si="15"/>
        <v>1.4997004845791357</v>
      </c>
    </row>
    <row r="103" spans="1:36" ht="15" customHeight="1">
      <c r="A103" s="33" t="s">
        <v>102</v>
      </c>
      <c r="B103" s="52">
        <f>'Расчет субсидий'!AX103</f>
        <v>-4.3545454545454163</v>
      </c>
      <c r="C103" s="54">
        <f>'Расчет субсидий'!D103-1</f>
        <v>-1</v>
      </c>
      <c r="D103" s="54">
        <f>C103*'Расчет субсидий'!E103</f>
        <v>0</v>
      </c>
      <c r="E103" s="55">
        <f t="shared" si="28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4">
        <f>'Расчет субсидий'!P103-1</f>
        <v>-0.42210423361743743</v>
      </c>
      <c r="M103" s="54">
        <f>L103*'Расчет субсидий'!Q103</f>
        <v>-8.4420846723487486</v>
      </c>
      <c r="N103" s="55">
        <f t="shared" si="29"/>
        <v>-41.262642973690916</v>
      </c>
      <c r="O103" s="54">
        <f>'Расчет субсидий'!T103-1</f>
        <v>0.16313364055299551</v>
      </c>
      <c r="P103" s="54">
        <f>O103*'Расчет субсидий'!U103</f>
        <v>2.4470046082949324</v>
      </c>
      <c r="Q103" s="55">
        <f t="shared" si="30"/>
        <v>11.960301445183022</v>
      </c>
      <c r="R103" s="54">
        <f>'Расчет субсидий'!X103-1</f>
        <v>0.14583333333333348</v>
      </c>
      <c r="S103" s="54">
        <f>R103*'Расчет субсидий'!Y103</f>
        <v>5.1041666666666714</v>
      </c>
      <c r="T103" s="55">
        <f t="shared" si="31"/>
        <v>24.947796073962476</v>
      </c>
      <c r="U103" s="60" t="s">
        <v>385</v>
      </c>
      <c r="V103" s="60" t="s">
        <v>385</v>
      </c>
      <c r="W103" s="61" t="s">
        <v>385</v>
      </c>
      <c r="X103" s="70">
        <f>'Расчет субсидий'!AF103-1</f>
        <v>0</v>
      </c>
      <c r="Y103" s="70">
        <f>X103*'Расчет субсидий'!AG103</f>
        <v>0</v>
      </c>
      <c r="Z103" s="55">
        <f t="shared" si="14"/>
        <v>0</v>
      </c>
      <c r="AA103" s="27" t="s">
        <v>367</v>
      </c>
      <c r="AB103" s="27" t="s">
        <v>367</v>
      </c>
      <c r="AC103" s="27" t="s">
        <v>367</v>
      </c>
      <c r="AD103" s="27" t="s">
        <v>367</v>
      </c>
      <c r="AE103" s="27" t="s">
        <v>367</v>
      </c>
      <c r="AF103" s="27" t="s">
        <v>367</v>
      </c>
      <c r="AG103" s="27" t="s">
        <v>367</v>
      </c>
      <c r="AH103" s="27" t="s">
        <v>367</v>
      </c>
      <c r="AI103" s="27" t="s">
        <v>367</v>
      </c>
      <c r="AJ103" s="54">
        <f t="shared" si="15"/>
        <v>-0.89091339738714481</v>
      </c>
    </row>
    <row r="104" spans="1:36" ht="15" customHeight="1">
      <c r="A104" s="32" t="s">
        <v>103</v>
      </c>
      <c r="B104" s="56"/>
      <c r="C104" s="57"/>
      <c r="D104" s="57"/>
      <c r="E104" s="58"/>
      <c r="F104" s="57"/>
      <c r="G104" s="57"/>
      <c r="H104" s="58"/>
      <c r="I104" s="58"/>
      <c r="J104" s="58"/>
      <c r="K104" s="58"/>
      <c r="L104" s="57"/>
      <c r="M104" s="57"/>
      <c r="N104" s="58"/>
      <c r="O104" s="57"/>
      <c r="P104" s="57"/>
      <c r="Q104" s="58"/>
      <c r="R104" s="57"/>
      <c r="S104" s="57"/>
      <c r="T104" s="58"/>
      <c r="U104" s="58"/>
      <c r="V104" s="58"/>
      <c r="W104" s="58"/>
      <c r="X104" s="72"/>
      <c r="Y104" s="72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</row>
    <row r="105" spans="1:36" ht="15" customHeight="1">
      <c r="A105" s="33" t="s">
        <v>104</v>
      </c>
      <c r="B105" s="52">
        <f>'Расчет субсидий'!AX105</f>
        <v>189.47272727272752</v>
      </c>
      <c r="C105" s="54">
        <f>'Расчет субсидий'!D105-1</f>
        <v>0.18414341404050738</v>
      </c>
      <c r="D105" s="54">
        <f>C105*'Расчет субсидий'!E105</f>
        <v>1.8414341404050738</v>
      </c>
      <c r="E105" s="55">
        <f t="shared" ref="E105:E119" si="32">$B105*D105/$AJ105</f>
        <v>22.805474453430037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4">
        <f>'Расчет субсидий'!P105-1</f>
        <v>-3.7310275898937761E-2</v>
      </c>
      <c r="M105" s="54">
        <f>L105*'Расчет субсидий'!Q105</f>
        <v>-0.74620551797875523</v>
      </c>
      <c r="N105" s="55">
        <f t="shared" ref="N105:N119" si="33">$B105*M105/$AJ105</f>
        <v>-9.2414767945648872</v>
      </c>
      <c r="O105" s="54">
        <f>'Расчет субсидий'!T105-1</f>
        <v>0.24012658227848105</v>
      </c>
      <c r="P105" s="54">
        <f>O105*'Расчет субсидий'!U105</f>
        <v>7.2037974683544315</v>
      </c>
      <c r="Q105" s="55">
        <f t="shared" ref="Q105:Q119" si="34">$B105*P105/$AJ105</f>
        <v>89.216342592682551</v>
      </c>
      <c r="R105" s="54">
        <f>'Расчет субсидий'!X105-1</f>
        <v>0.30000000000000004</v>
      </c>
      <c r="S105" s="54">
        <f>R105*'Расчет субсидий'!Y105</f>
        <v>6.0000000000000009</v>
      </c>
      <c r="T105" s="55">
        <f t="shared" ref="T105:T119" si="35">$B105*S105/$AJ105</f>
        <v>74.307760303868449</v>
      </c>
      <c r="U105" s="60" t="s">
        <v>385</v>
      </c>
      <c r="V105" s="60" t="s">
        <v>385</v>
      </c>
      <c r="W105" s="61" t="s">
        <v>385</v>
      </c>
      <c r="X105" s="70">
        <f>'Расчет субсидий'!AF105-1</f>
        <v>5.0000000000000044E-2</v>
      </c>
      <c r="Y105" s="70">
        <f>X105*'Расчет субсидий'!AG105</f>
        <v>1.0000000000000009</v>
      </c>
      <c r="Z105" s="55">
        <f t="shared" si="14"/>
        <v>12.384626717311416</v>
      </c>
      <c r="AA105" s="27" t="s">
        <v>367</v>
      </c>
      <c r="AB105" s="27" t="s">
        <v>367</v>
      </c>
      <c r="AC105" s="27" t="s">
        <v>367</v>
      </c>
      <c r="AD105" s="27" t="s">
        <v>367</v>
      </c>
      <c r="AE105" s="27" t="s">
        <v>367</v>
      </c>
      <c r="AF105" s="27" t="s">
        <v>367</v>
      </c>
      <c r="AG105" s="27" t="s">
        <v>367</v>
      </c>
      <c r="AH105" s="27" t="s">
        <v>367</v>
      </c>
      <c r="AI105" s="27" t="s">
        <v>367</v>
      </c>
      <c r="AJ105" s="54">
        <f t="shared" si="15"/>
        <v>15.29902609078075</v>
      </c>
    </row>
    <row r="106" spans="1:36" ht="15" customHeight="1">
      <c r="A106" s="33" t="s">
        <v>105</v>
      </c>
      <c r="B106" s="52">
        <f>'Расчет субсидий'!AX106</f>
        <v>5.7181818181818471</v>
      </c>
      <c r="C106" s="54">
        <f>'Расчет субсидий'!D106-1</f>
        <v>-1</v>
      </c>
      <c r="D106" s="54">
        <f>C106*'Расчет субсидий'!E106</f>
        <v>0</v>
      </c>
      <c r="E106" s="55">
        <f t="shared" si="32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4">
        <f>'Расчет субсидий'!P106-1</f>
        <v>-0.3821446714182356</v>
      </c>
      <c r="M106" s="54">
        <f>L106*'Расчет субсидий'!Q106</f>
        <v>-7.6428934283647116</v>
      </c>
      <c r="N106" s="55">
        <f t="shared" si="33"/>
        <v>-89.646274467689395</v>
      </c>
      <c r="O106" s="54">
        <f>'Расчет субсидий'!T106-1</f>
        <v>9.0983606557377028E-2</v>
      </c>
      <c r="P106" s="54">
        <f>O106*'Расчет субсидий'!U106</f>
        <v>2.2745901639344259</v>
      </c>
      <c r="Q106" s="55">
        <f t="shared" si="34"/>
        <v>26.679494624485539</v>
      </c>
      <c r="R106" s="54">
        <f>'Расчет субсидий'!X106-1</f>
        <v>8.752271350696561E-2</v>
      </c>
      <c r="S106" s="54">
        <f>R106*'Расчет субсидий'!Y106</f>
        <v>2.18806783767414</v>
      </c>
      <c r="T106" s="55">
        <f t="shared" si="35"/>
        <v>25.664642817351009</v>
      </c>
      <c r="U106" s="60" t="s">
        <v>385</v>
      </c>
      <c r="V106" s="60" t="s">
        <v>385</v>
      </c>
      <c r="W106" s="61" t="s">
        <v>385</v>
      </c>
      <c r="X106" s="70">
        <f>'Расчет субсидий'!AF106-1</f>
        <v>0.18338727076591144</v>
      </c>
      <c r="Y106" s="70">
        <f>X106*'Расчет субсидий'!AG106</f>
        <v>3.6677454153182287</v>
      </c>
      <c r="Z106" s="55">
        <f t="shared" si="14"/>
        <v>43.020318844034698</v>
      </c>
      <c r="AA106" s="27" t="s">
        <v>367</v>
      </c>
      <c r="AB106" s="27" t="s">
        <v>367</v>
      </c>
      <c r="AC106" s="27" t="s">
        <v>367</v>
      </c>
      <c r="AD106" s="27" t="s">
        <v>367</v>
      </c>
      <c r="AE106" s="27" t="s">
        <v>367</v>
      </c>
      <c r="AF106" s="27" t="s">
        <v>367</v>
      </c>
      <c r="AG106" s="27" t="s">
        <v>367</v>
      </c>
      <c r="AH106" s="27" t="s">
        <v>367</v>
      </c>
      <c r="AI106" s="27" t="s">
        <v>367</v>
      </c>
      <c r="AJ106" s="54">
        <f t="shared" si="15"/>
        <v>0.48750998856208305</v>
      </c>
    </row>
    <row r="107" spans="1:36" ht="15" customHeight="1">
      <c r="A107" s="33" t="s">
        <v>106</v>
      </c>
      <c r="B107" s="52">
        <f>'Расчет субсидий'!AX107</f>
        <v>24.009090909090673</v>
      </c>
      <c r="C107" s="54">
        <f>'Расчет субсидий'!D107-1</f>
        <v>0.25583785428180295</v>
      </c>
      <c r="D107" s="54">
        <f>C107*'Расчет субсидий'!E107</f>
        <v>2.5583785428180295</v>
      </c>
      <c r="E107" s="55">
        <f t="shared" si="32"/>
        <v>46.934782646702686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4">
        <f>'Расчет субсидий'!P107-1</f>
        <v>-0.25921145087833442</v>
      </c>
      <c r="M107" s="54">
        <f>L107*'Расчет субсидий'!Q107</f>
        <v>-5.1842290175666879</v>
      </c>
      <c r="N107" s="55">
        <f t="shared" si="33"/>
        <v>-95.10737291527083</v>
      </c>
      <c r="O107" s="54">
        <f>'Расчет субсидий'!T107-1</f>
        <v>0.12173913043478257</v>
      </c>
      <c r="P107" s="54">
        <f>O107*'Расчет субсидий'!U107</f>
        <v>3.0434782608695645</v>
      </c>
      <c r="Q107" s="55">
        <f t="shared" si="34"/>
        <v>55.834188832171542</v>
      </c>
      <c r="R107" s="54">
        <f>'Расчет субсидий'!X107-1</f>
        <v>0.19999999999999996</v>
      </c>
      <c r="S107" s="54">
        <f>R107*'Расчет субсидий'!Y107</f>
        <v>4.9999999999999991</v>
      </c>
      <c r="T107" s="55">
        <f t="shared" si="35"/>
        <v>91.727595938567532</v>
      </c>
      <c r="U107" s="60" t="s">
        <v>385</v>
      </c>
      <c r="V107" s="60" t="s">
        <v>385</v>
      </c>
      <c r="W107" s="61" t="s">
        <v>385</v>
      </c>
      <c r="X107" s="70">
        <f>'Расчет субсидий'!AF107-1</f>
        <v>-0.20544554455445541</v>
      </c>
      <c r="Y107" s="70">
        <f>X107*'Расчет субсидий'!AG107</f>
        <v>-4.1089108910891081</v>
      </c>
      <c r="Z107" s="55">
        <f t="shared" si="14"/>
        <v>-75.38010359308025</v>
      </c>
      <c r="AA107" s="27" t="s">
        <v>367</v>
      </c>
      <c r="AB107" s="27" t="s">
        <v>367</v>
      </c>
      <c r="AC107" s="27" t="s">
        <v>367</v>
      </c>
      <c r="AD107" s="27" t="s">
        <v>367</v>
      </c>
      <c r="AE107" s="27" t="s">
        <v>367</v>
      </c>
      <c r="AF107" s="27" t="s">
        <v>367</v>
      </c>
      <c r="AG107" s="27" t="s">
        <v>367</v>
      </c>
      <c r="AH107" s="27" t="s">
        <v>367</v>
      </c>
      <c r="AI107" s="27" t="s">
        <v>367</v>
      </c>
      <c r="AJ107" s="54">
        <f t="shared" si="15"/>
        <v>1.3087168950317967</v>
      </c>
    </row>
    <row r="108" spans="1:36" ht="15" customHeight="1">
      <c r="A108" s="33" t="s">
        <v>107</v>
      </c>
      <c r="B108" s="52">
        <f>'Расчет субсидий'!AX108</f>
        <v>93.845454545454459</v>
      </c>
      <c r="C108" s="54">
        <f>'Расчет субсидий'!D108-1</f>
        <v>-0.15968645317002339</v>
      </c>
      <c r="D108" s="54">
        <f>C108*'Расчет субсидий'!E108</f>
        <v>-1.5968645317002339</v>
      </c>
      <c r="E108" s="55">
        <f t="shared" si="32"/>
        <v>-19.002393831152919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4">
        <f>'Расчет субсидий'!P108-1</f>
        <v>-0.10808562798231414</v>
      </c>
      <c r="M108" s="54">
        <f>L108*'Расчет субсидий'!Q108</f>
        <v>-2.1617125596462827</v>
      </c>
      <c r="N108" s="55">
        <f t="shared" si="33"/>
        <v>-25.723981335105197</v>
      </c>
      <c r="O108" s="54">
        <f>'Расчет субсидий'!T108-1</f>
        <v>0</v>
      </c>
      <c r="P108" s="54">
        <f>O108*'Расчет субсидий'!U108</f>
        <v>0</v>
      </c>
      <c r="Q108" s="55">
        <f t="shared" si="34"/>
        <v>0</v>
      </c>
      <c r="R108" s="54">
        <f>'Расчет субсидий'!X108-1</f>
        <v>0.25277777777777777</v>
      </c>
      <c r="S108" s="54">
        <f>R108*'Расчет субсидий'!Y108</f>
        <v>7.583333333333333</v>
      </c>
      <c r="T108" s="55">
        <f t="shared" si="35"/>
        <v>90.240270036857837</v>
      </c>
      <c r="U108" s="60" t="s">
        <v>385</v>
      </c>
      <c r="V108" s="60" t="s">
        <v>385</v>
      </c>
      <c r="W108" s="61" t="s">
        <v>385</v>
      </c>
      <c r="X108" s="70">
        <f>'Расчет субсидий'!AF108-1</f>
        <v>0.20307692307692315</v>
      </c>
      <c r="Y108" s="70">
        <f>X108*'Расчет субсидий'!AG108</f>
        <v>4.0615384615384631</v>
      </c>
      <c r="Z108" s="55">
        <f t="shared" si="14"/>
        <v>48.331559674854731</v>
      </c>
      <c r="AA108" s="27" t="s">
        <v>367</v>
      </c>
      <c r="AB108" s="27" t="s">
        <v>367</v>
      </c>
      <c r="AC108" s="27" t="s">
        <v>367</v>
      </c>
      <c r="AD108" s="27" t="s">
        <v>367</v>
      </c>
      <c r="AE108" s="27" t="s">
        <v>367</v>
      </c>
      <c r="AF108" s="27" t="s">
        <v>367</v>
      </c>
      <c r="AG108" s="27" t="s">
        <v>367</v>
      </c>
      <c r="AH108" s="27" t="s">
        <v>367</v>
      </c>
      <c r="AI108" s="27" t="s">
        <v>367</v>
      </c>
      <c r="AJ108" s="54">
        <f t="shared" si="15"/>
        <v>7.8862947035252793</v>
      </c>
    </row>
    <row r="109" spans="1:36" ht="15" customHeight="1">
      <c r="A109" s="33" t="s">
        <v>108</v>
      </c>
      <c r="B109" s="52">
        <f>'Расчет субсидий'!AX109</f>
        <v>89.263636363636351</v>
      </c>
      <c r="C109" s="54">
        <f>'Расчет субсидий'!D109-1</f>
        <v>0.10914570325188566</v>
      </c>
      <c r="D109" s="54">
        <f>C109*'Расчет субсидий'!E109</f>
        <v>1.0914570325188566</v>
      </c>
      <c r="E109" s="55">
        <f t="shared" si="32"/>
        <v>14.8439303862275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4">
        <f>'Расчет субсидий'!P109-1</f>
        <v>-0.31510118729108216</v>
      </c>
      <c r="M109" s="54">
        <f>L109*'Расчет субсидий'!Q109</f>
        <v>-6.3020237458216428</v>
      </c>
      <c r="N109" s="55">
        <f t="shared" si="33"/>
        <v>-85.708185469695039</v>
      </c>
      <c r="O109" s="54">
        <f>'Расчет субсидий'!T109-1</f>
        <v>0.20429407937540667</v>
      </c>
      <c r="P109" s="54">
        <f>O109*'Расчет субсидий'!U109</f>
        <v>5.1073519843851667</v>
      </c>
      <c r="Q109" s="55">
        <f t="shared" si="34"/>
        <v>69.46052391930921</v>
      </c>
      <c r="R109" s="54">
        <f>'Расчет субсидий'!X109-1</f>
        <v>0.26666666666666661</v>
      </c>
      <c r="S109" s="54">
        <f>R109*'Расчет субсидий'!Y109</f>
        <v>6.6666666666666652</v>
      </c>
      <c r="T109" s="55">
        <f t="shared" si="35"/>
        <v>90.667367527794667</v>
      </c>
      <c r="U109" s="60" t="s">
        <v>385</v>
      </c>
      <c r="V109" s="60" t="s">
        <v>385</v>
      </c>
      <c r="W109" s="61" t="s">
        <v>385</v>
      </c>
      <c r="X109" s="70">
        <f>'Расчет субсидий'!AF109-1</f>
        <v>0</v>
      </c>
      <c r="Y109" s="70">
        <f>X109*'Расчет субсидий'!AG109</f>
        <v>0</v>
      </c>
      <c r="Z109" s="55">
        <f t="shared" si="14"/>
        <v>0</v>
      </c>
      <c r="AA109" s="27" t="s">
        <v>367</v>
      </c>
      <c r="AB109" s="27" t="s">
        <v>367</v>
      </c>
      <c r="AC109" s="27" t="s">
        <v>367</v>
      </c>
      <c r="AD109" s="27" t="s">
        <v>367</v>
      </c>
      <c r="AE109" s="27" t="s">
        <v>367</v>
      </c>
      <c r="AF109" s="27" t="s">
        <v>367</v>
      </c>
      <c r="AG109" s="27" t="s">
        <v>367</v>
      </c>
      <c r="AH109" s="27" t="s">
        <v>367</v>
      </c>
      <c r="AI109" s="27" t="s">
        <v>367</v>
      </c>
      <c r="AJ109" s="54">
        <f t="shared" si="15"/>
        <v>6.5634519377490461</v>
      </c>
    </row>
    <row r="110" spans="1:36" ht="15" customHeight="1">
      <c r="A110" s="33" t="s">
        <v>109</v>
      </c>
      <c r="B110" s="52">
        <f>'Расчет субсидий'!AX110</f>
        <v>6.7454545454545496</v>
      </c>
      <c r="C110" s="54">
        <f>'Расчет субсидий'!D110-1</f>
        <v>5.4925001680653951E-2</v>
      </c>
      <c r="D110" s="54">
        <f>C110*'Расчет субсидий'!E110</f>
        <v>0.54925001680653951</v>
      </c>
      <c r="E110" s="55">
        <f t="shared" si="32"/>
        <v>8.6644755928089872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4">
        <f>'Расчет субсидий'!P110-1</f>
        <v>-0.7560824358682845</v>
      </c>
      <c r="M110" s="54">
        <f>L110*'Расчет субсидий'!Q110</f>
        <v>-15.121648717365691</v>
      </c>
      <c r="N110" s="55">
        <f t="shared" si="33"/>
        <v>-238.54556618210447</v>
      </c>
      <c r="O110" s="54">
        <f>'Расчет субсидий'!T110-1</f>
        <v>0.30000000000000004</v>
      </c>
      <c r="P110" s="54">
        <f>O110*'Расчет субсидий'!U110</f>
        <v>9.0000000000000018</v>
      </c>
      <c r="Q110" s="55">
        <f t="shared" si="34"/>
        <v>141.97592708085003</v>
      </c>
      <c r="R110" s="54">
        <f>'Расчет субсидий'!X110-1</f>
        <v>0.30000000000000004</v>
      </c>
      <c r="S110" s="54">
        <f>R110*'Расчет субсидий'!Y110</f>
        <v>6.0000000000000009</v>
      </c>
      <c r="T110" s="55">
        <f t="shared" si="35"/>
        <v>94.650618053900004</v>
      </c>
      <c r="U110" s="60" t="s">
        <v>385</v>
      </c>
      <c r="V110" s="60" t="s">
        <v>385</v>
      </c>
      <c r="W110" s="61" t="s">
        <v>385</v>
      </c>
      <c r="X110" s="70">
        <f>'Расчет субсидий'!AF110-1</f>
        <v>0</v>
      </c>
      <c r="Y110" s="70">
        <f>X110*'Расчет субсидий'!AG110</f>
        <v>0</v>
      </c>
      <c r="Z110" s="55">
        <f t="shared" si="14"/>
        <v>0</v>
      </c>
      <c r="AA110" s="27" t="s">
        <v>367</v>
      </c>
      <c r="AB110" s="27" t="s">
        <v>367</v>
      </c>
      <c r="AC110" s="27" t="s">
        <v>367</v>
      </c>
      <c r="AD110" s="27" t="s">
        <v>367</v>
      </c>
      <c r="AE110" s="27" t="s">
        <v>367</v>
      </c>
      <c r="AF110" s="27" t="s">
        <v>367</v>
      </c>
      <c r="AG110" s="27" t="s">
        <v>367</v>
      </c>
      <c r="AH110" s="27" t="s">
        <v>367</v>
      </c>
      <c r="AI110" s="27" t="s">
        <v>367</v>
      </c>
      <c r="AJ110" s="54">
        <f t="shared" si="15"/>
        <v>0.4276012994408509</v>
      </c>
    </row>
    <row r="111" spans="1:36" ht="15" customHeight="1">
      <c r="A111" s="33" t="s">
        <v>110</v>
      </c>
      <c r="B111" s="52">
        <f>'Расчет субсидий'!AX111</f>
        <v>-327.17272727272757</v>
      </c>
      <c r="C111" s="54">
        <f>'Расчет субсидий'!D111-1</f>
        <v>-1</v>
      </c>
      <c r="D111" s="54">
        <f>C111*'Расчет субсидий'!E111</f>
        <v>0</v>
      </c>
      <c r="E111" s="55">
        <f t="shared" si="32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4">
        <f>'Расчет субсидий'!P111-1</f>
        <v>-0.48901745204887537</v>
      </c>
      <c r="M111" s="54">
        <f>L111*'Расчет субсидий'!Q111</f>
        <v>-9.7803490409775069</v>
      </c>
      <c r="N111" s="55">
        <f t="shared" si="33"/>
        <v>-240.00531929625029</v>
      </c>
      <c r="O111" s="54">
        <f>'Расчет субсидий'!T111-1</f>
        <v>4.4213649851631898E-2</v>
      </c>
      <c r="P111" s="54">
        <f>O111*'Расчет субсидий'!U111</f>
        <v>0.88427299703263795</v>
      </c>
      <c r="Q111" s="55">
        <f t="shared" si="34"/>
        <v>21.699657354627387</v>
      </c>
      <c r="R111" s="54">
        <f>'Расчет субсидий'!X111-1</f>
        <v>0.14197530864197527</v>
      </c>
      <c r="S111" s="54">
        <f>R111*'Расчет субсидий'!Y111</f>
        <v>4.2592592592592577</v>
      </c>
      <c r="T111" s="55">
        <f t="shared" si="35"/>
        <v>104.52028595309309</v>
      </c>
      <c r="U111" s="60" t="s">
        <v>385</v>
      </c>
      <c r="V111" s="60" t="s">
        <v>385</v>
      </c>
      <c r="W111" s="61" t="s">
        <v>385</v>
      </c>
      <c r="X111" s="70">
        <f>'Расчет субсидий'!AF111-1</f>
        <v>-0.43478260869565222</v>
      </c>
      <c r="Y111" s="70">
        <f>X111*'Расчет субсидий'!AG111</f>
        <v>-8.6956521739130448</v>
      </c>
      <c r="Z111" s="55">
        <f t="shared" si="14"/>
        <v>-213.38735128419771</v>
      </c>
      <c r="AA111" s="27" t="s">
        <v>367</v>
      </c>
      <c r="AB111" s="27" t="s">
        <v>367</v>
      </c>
      <c r="AC111" s="27" t="s">
        <v>367</v>
      </c>
      <c r="AD111" s="27" t="s">
        <v>367</v>
      </c>
      <c r="AE111" s="27" t="s">
        <v>367</v>
      </c>
      <c r="AF111" s="27" t="s">
        <v>367</v>
      </c>
      <c r="AG111" s="27" t="s">
        <v>367</v>
      </c>
      <c r="AH111" s="27" t="s">
        <v>367</v>
      </c>
      <c r="AI111" s="27" t="s">
        <v>367</v>
      </c>
      <c r="AJ111" s="54">
        <f t="shared" si="15"/>
        <v>-13.332468958598657</v>
      </c>
    </row>
    <row r="112" spans="1:36" ht="15" customHeight="1">
      <c r="A112" s="33" t="s">
        <v>111</v>
      </c>
      <c r="B112" s="52">
        <f>'Расчет субсидий'!AX112</f>
        <v>221.86363636363626</v>
      </c>
      <c r="C112" s="54">
        <f>'Расчет субсидий'!D112-1</f>
        <v>0</v>
      </c>
      <c r="D112" s="54">
        <f>C112*'Расчет субсидий'!E112</f>
        <v>0</v>
      </c>
      <c r="E112" s="55">
        <f t="shared" si="32"/>
        <v>0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4">
        <f>'Расчет субсидий'!P112-1</f>
        <v>0.2333594527559677</v>
      </c>
      <c r="M112" s="54">
        <f>L112*'Расчет субсидий'!Q112</f>
        <v>4.667189055119354</v>
      </c>
      <c r="N112" s="55">
        <f t="shared" si="33"/>
        <v>70.211160700824905</v>
      </c>
      <c r="O112" s="54">
        <f>'Расчет субсидий'!T112-1</f>
        <v>0.20387337057728105</v>
      </c>
      <c r="P112" s="54">
        <f>O112*'Расчет субсидий'!U112</f>
        <v>5.0968342644320259</v>
      </c>
      <c r="Q112" s="55">
        <f t="shared" si="34"/>
        <v>76.674556222011944</v>
      </c>
      <c r="R112" s="54">
        <f>'Расчет субсидий'!X112-1</f>
        <v>0.12141339001062712</v>
      </c>
      <c r="S112" s="54">
        <f>R112*'Расчет субсидий'!Y112</f>
        <v>3.0353347502656778</v>
      </c>
      <c r="T112" s="55">
        <f t="shared" si="35"/>
        <v>45.662254820798502</v>
      </c>
      <c r="U112" s="60" t="s">
        <v>385</v>
      </c>
      <c r="V112" s="60" t="s">
        <v>385</v>
      </c>
      <c r="W112" s="61" t="s">
        <v>385</v>
      </c>
      <c r="X112" s="70">
        <f>'Расчет субсидий'!AF112-1</f>
        <v>9.7435897435897534E-2</v>
      </c>
      <c r="Y112" s="70">
        <f>X112*'Расчет субсидий'!AG112</f>
        <v>1.9487179487179507</v>
      </c>
      <c r="Z112" s="55">
        <f t="shared" ref="Z112:Z175" si="36">$B112*Y112/$AJ112</f>
        <v>29.315664620000906</v>
      </c>
      <c r="AA112" s="27" t="s">
        <v>367</v>
      </c>
      <c r="AB112" s="27" t="s">
        <v>367</v>
      </c>
      <c r="AC112" s="27" t="s">
        <v>367</v>
      </c>
      <c r="AD112" s="27" t="s">
        <v>367</v>
      </c>
      <c r="AE112" s="27" t="s">
        <v>367</v>
      </c>
      <c r="AF112" s="27" t="s">
        <v>367</v>
      </c>
      <c r="AG112" s="27" t="s">
        <v>367</v>
      </c>
      <c r="AH112" s="27" t="s">
        <v>367</v>
      </c>
      <c r="AI112" s="27" t="s">
        <v>367</v>
      </c>
      <c r="AJ112" s="54">
        <f t="shared" ref="AJ112:AJ175" si="37">D112+M112+P112+S112+Y112</f>
        <v>14.748076018535009</v>
      </c>
    </row>
    <row r="113" spans="1:36" ht="15" customHeight="1">
      <c r="A113" s="33" t="s">
        <v>112</v>
      </c>
      <c r="B113" s="52">
        <f>'Расчет субсидий'!AX113</f>
        <v>-33.55454545454495</v>
      </c>
      <c r="C113" s="54">
        <f>'Расчет субсидий'!D113-1</f>
        <v>0.23404703539145078</v>
      </c>
      <c r="D113" s="54">
        <f>C113*'Расчет субсидий'!E113</f>
        <v>2.3404703539145078</v>
      </c>
      <c r="E113" s="55">
        <f t="shared" si="32"/>
        <v>74.342797193187124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4">
        <f>'Расчет субсидий'!P113-1</f>
        <v>-0.52927366893066441</v>
      </c>
      <c r="M113" s="54">
        <f>L113*'Расчет субсидий'!Q113</f>
        <v>-10.585473378613289</v>
      </c>
      <c r="N113" s="55">
        <f t="shared" si="33"/>
        <v>-336.23741452820587</v>
      </c>
      <c r="O113" s="54">
        <f>'Расчет субсидий'!T113-1</f>
        <v>-4.0476190476190554E-2</v>
      </c>
      <c r="P113" s="54">
        <f>O113*'Расчет субсидий'!U113</f>
        <v>-0.80952380952381109</v>
      </c>
      <c r="Q113" s="55">
        <f t="shared" si="34"/>
        <v>-25.713747791689933</v>
      </c>
      <c r="R113" s="54">
        <f>'Расчет субсидий'!X113-1</f>
        <v>0.27405405405405392</v>
      </c>
      <c r="S113" s="54">
        <f>R113*'Расчет субсидий'!Y113</f>
        <v>8.2216216216216171</v>
      </c>
      <c r="T113" s="55">
        <f t="shared" si="35"/>
        <v>261.15192947992563</v>
      </c>
      <c r="U113" s="60" t="s">
        <v>385</v>
      </c>
      <c r="V113" s="60" t="s">
        <v>385</v>
      </c>
      <c r="W113" s="61" t="s">
        <v>385</v>
      </c>
      <c r="X113" s="70">
        <f>'Расчет субсидий'!AF113-1</f>
        <v>-1.1173184357541888E-2</v>
      </c>
      <c r="Y113" s="70">
        <f>X113*'Расчет субсидий'!AG113</f>
        <v>-0.22346368715083775</v>
      </c>
      <c r="Z113" s="55">
        <f t="shared" si="36"/>
        <v>-7.0981098077619063</v>
      </c>
      <c r="AA113" s="27" t="s">
        <v>367</v>
      </c>
      <c r="AB113" s="27" t="s">
        <v>367</v>
      </c>
      <c r="AC113" s="27" t="s">
        <v>367</v>
      </c>
      <c r="AD113" s="27" t="s">
        <v>367</v>
      </c>
      <c r="AE113" s="27" t="s">
        <v>367</v>
      </c>
      <c r="AF113" s="27" t="s">
        <v>367</v>
      </c>
      <c r="AG113" s="27" t="s">
        <v>367</v>
      </c>
      <c r="AH113" s="27" t="s">
        <v>367</v>
      </c>
      <c r="AI113" s="27" t="s">
        <v>367</v>
      </c>
      <c r="AJ113" s="54">
        <f t="shared" si="37"/>
        <v>-1.056368899751813</v>
      </c>
    </row>
    <row r="114" spans="1:36" ht="15" customHeight="1">
      <c r="A114" s="33" t="s">
        <v>113</v>
      </c>
      <c r="B114" s="52">
        <f>'Расчет субсидий'!AX114</f>
        <v>0</v>
      </c>
      <c r="C114" s="54">
        <f>'Расчет субсидий'!D114-1</f>
        <v>0.20375494345382639</v>
      </c>
      <c r="D114" s="54">
        <f>C114*'Расчет субсидий'!E114</f>
        <v>2.0375494345382639</v>
      </c>
      <c r="E114" s="55">
        <f t="shared" si="32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4">
        <f>'Расчет субсидий'!P114-1</f>
        <v>-0.28694092633751012</v>
      </c>
      <c r="M114" s="54">
        <f>L114*'Расчет субсидий'!Q114</f>
        <v>-5.7388185267502028</v>
      </c>
      <c r="N114" s="55">
        <f t="shared" si="33"/>
        <v>0</v>
      </c>
      <c r="O114" s="54">
        <f>'Расчет субсидий'!T114-1</f>
        <v>-1</v>
      </c>
      <c r="P114" s="54">
        <f>O114*'Расчет субсидий'!U114</f>
        <v>0</v>
      </c>
      <c r="Q114" s="55">
        <f t="shared" si="34"/>
        <v>0</v>
      </c>
      <c r="R114" s="54">
        <f>'Расчет субсидий'!X114-1</f>
        <v>-1</v>
      </c>
      <c r="S114" s="54">
        <f>R114*'Расчет субсидий'!Y114</f>
        <v>0</v>
      </c>
      <c r="T114" s="55">
        <f t="shared" si="35"/>
        <v>0</v>
      </c>
      <c r="U114" s="60" t="s">
        <v>385</v>
      </c>
      <c r="V114" s="60" t="s">
        <v>385</v>
      </c>
      <c r="W114" s="61" t="s">
        <v>385</v>
      </c>
      <c r="X114" s="70">
        <f>'Расчет субсидий'!AF114-1</f>
        <v>-1</v>
      </c>
      <c r="Y114" s="70">
        <f>X114*'Расчет субсидий'!AG114</f>
        <v>0</v>
      </c>
      <c r="Z114" s="55">
        <f t="shared" si="36"/>
        <v>0</v>
      </c>
      <c r="AA114" s="27" t="s">
        <v>367</v>
      </c>
      <c r="AB114" s="27" t="s">
        <v>367</v>
      </c>
      <c r="AC114" s="27" t="s">
        <v>367</v>
      </c>
      <c r="AD114" s="27" t="s">
        <v>367</v>
      </c>
      <c r="AE114" s="27" t="s">
        <v>367</v>
      </c>
      <c r="AF114" s="27" t="s">
        <v>367</v>
      </c>
      <c r="AG114" s="27" t="s">
        <v>367</v>
      </c>
      <c r="AH114" s="27" t="s">
        <v>367</v>
      </c>
      <c r="AI114" s="27" t="s">
        <v>367</v>
      </c>
      <c r="AJ114" s="54">
        <f t="shared" si="37"/>
        <v>-3.7012690922119389</v>
      </c>
    </row>
    <row r="115" spans="1:36" ht="15" customHeight="1">
      <c r="A115" s="33" t="s">
        <v>114</v>
      </c>
      <c r="B115" s="52">
        <f>'Расчет субсидий'!AX115</f>
        <v>74.918181818181893</v>
      </c>
      <c r="C115" s="54">
        <f>'Расчет субсидий'!D115-1</f>
        <v>5.8760119428902913E-2</v>
      </c>
      <c r="D115" s="54">
        <f>C115*'Расчет субсидий'!E115</f>
        <v>0.58760119428902913</v>
      </c>
      <c r="E115" s="55">
        <f t="shared" si="32"/>
        <v>12.895240510009975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4">
        <f>'Расчет субсидий'!P115-1</f>
        <v>-0.12461505096508352</v>
      </c>
      <c r="M115" s="54">
        <f>L115*'Расчет субсидий'!Q115</f>
        <v>-2.4923010193016704</v>
      </c>
      <c r="N115" s="55">
        <f t="shared" si="33"/>
        <v>-54.694955319354946</v>
      </c>
      <c r="O115" s="54">
        <f>'Расчет субсидий'!T115-1</f>
        <v>5.0617283950617153E-2</v>
      </c>
      <c r="P115" s="54">
        <f>O115*'Расчет субсидий'!U115</f>
        <v>1.5185185185185146</v>
      </c>
      <c r="Q115" s="55">
        <f t="shared" si="34"/>
        <v>33.324747644349507</v>
      </c>
      <c r="R115" s="54">
        <f>'Расчет субсидий'!X115-1</f>
        <v>0.15000000000000013</v>
      </c>
      <c r="S115" s="54">
        <f>R115*'Расчет субсидий'!Y115</f>
        <v>3.0000000000000027</v>
      </c>
      <c r="T115" s="55">
        <f t="shared" si="35"/>
        <v>65.83669656566633</v>
      </c>
      <c r="U115" s="60" t="s">
        <v>385</v>
      </c>
      <c r="V115" s="60" t="s">
        <v>385</v>
      </c>
      <c r="W115" s="61" t="s">
        <v>385</v>
      </c>
      <c r="X115" s="70">
        <f>'Расчет субсидий'!AF115-1</f>
        <v>4.0000000000000036E-2</v>
      </c>
      <c r="Y115" s="70">
        <f>X115*'Расчет субсидий'!AG115</f>
        <v>0.80000000000000071</v>
      </c>
      <c r="Z115" s="55">
        <f t="shared" si="36"/>
        <v>17.556452417511021</v>
      </c>
      <c r="AA115" s="27" t="s">
        <v>367</v>
      </c>
      <c r="AB115" s="27" t="s">
        <v>367</v>
      </c>
      <c r="AC115" s="27" t="s">
        <v>367</v>
      </c>
      <c r="AD115" s="27" t="s">
        <v>367</v>
      </c>
      <c r="AE115" s="27" t="s">
        <v>367</v>
      </c>
      <c r="AF115" s="27" t="s">
        <v>367</v>
      </c>
      <c r="AG115" s="27" t="s">
        <v>367</v>
      </c>
      <c r="AH115" s="27" t="s">
        <v>367</v>
      </c>
      <c r="AI115" s="27" t="s">
        <v>367</v>
      </c>
      <c r="AJ115" s="54">
        <f t="shared" si="37"/>
        <v>3.4138186935058767</v>
      </c>
    </row>
    <row r="116" spans="1:36" ht="15" customHeight="1">
      <c r="A116" s="33" t="s">
        <v>115</v>
      </c>
      <c r="B116" s="52">
        <f>'Расчет субсидий'!AX116</f>
        <v>71.736363636363649</v>
      </c>
      <c r="C116" s="54">
        <f>'Расчет субсидий'!D116-1</f>
        <v>-0.19218492019812883</v>
      </c>
      <c r="D116" s="54">
        <f>C116*'Расчет субсидий'!E116</f>
        <v>-1.9218492019812883</v>
      </c>
      <c r="E116" s="55">
        <f t="shared" si="32"/>
        <v>-33.523841915565271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4">
        <f>'Расчет субсидий'!P116-1</f>
        <v>-0.19133858267716541</v>
      </c>
      <c r="M116" s="54">
        <f>L116*'Расчет субсидий'!Q116</f>
        <v>-3.8267716535433083</v>
      </c>
      <c r="N116" s="55">
        <f t="shared" si="33"/>
        <v>-66.752421484524589</v>
      </c>
      <c r="O116" s="54">
        <f>'Расчет субсидий'!T116-1</f>
        <v>5.0000000000000044E-2</v>
      </c>
      <c r="P116" s="54">
        <f>O116*'Расчет субсидий'!U116</f>
        <v>1.2500000000000011</v>
      </c>
      <c r="Q116" s="55">
        <f t="shared" si="34"/>
        <v>21.804417511663136</v>
      </c>
      <c r="R116" s="54">
        <f>'Расчет субсидий'!X116-1</f>
        <v>0.30000000000000004</v>
      </c>
      <c r="S116" s="54">
        <f>R116*'Расчет субсидий'!Y116</f>
        <v>7.5000000000000009</v>
      </c>
      <c r="T116" s="55">
        <f t="shared" si="35"/>
        <v>130.82650506997871</v>
      </c>
      <c r="U116" s="60" t="s">
        <v>385</v>
      </c>
      <c r="V116" s="60" t="s">
        <v>385</v>
      </c>
      <c r="W116" s="61" t="s">
        <v>385</v>
      </c>
      <c r="X116" s="70">
        <f>'Расчет субсидий'!AF116-1</f>
        <v>5.555555555555558E-2</v>
      </c>
      <c r="Y116" s="70">
        <f>X116*'Расчет субсидий'!AG116</f>
        <v>1.1111111111111116</v>
      </c>
      <c r="Z116" s="55">
        <f t="shared" si="36"/>
        <v>19.381704454811665</v>
      </c>
      <c r="AA116" s="27" t="s">
        <v>367</v>
      </c>
      <c r="AB116" s="27" t="s">
        <v>367</v>
      </c>
      <c r="AC116" s="27" t="s">
        <v>367</v>
      </c>
      <c r="AD116" s="27" t="s">
        <v>367</v>
      </c>
      <c r="AE116" s="27" t="s">
        <v>367</v>
      </c>
      <c r="AF116" s="27" t="s">
        <v>367</v>
      </c>
      <c r="AG116" s="27" t="s">
        <v>367</v>
      </c>
      <c r="AH116" s="27" t="s">
        <v>367</v>
      </c>
      <c r="AI116" s="27" t="s">
        <v>367</v>
      </c>
      <c r="AJ116" s="54">
        <f t="shared" si="37"/>
        <v>4.1124902555865166</v>
      </c>
    </row>
    <row r="117" spans="1:36" ht="15" customHeight="1">
      <c r="A117" s="33" t="s">
        <v>116</v>
      </c>
      <c r="B117" s="52">
        <f>'Расчет субсидий'!AX117</f>
        <v>-123.5545454545454</v>
      </c>
      <c r="C117" s="54">
        <f>'Расчет субсидий'!D117-1</f>
        <v>6.4046723421104623E-2</v>
      </c>
      <c r="D117" s="54">
        <f>C117*'Расчет субсидий'!E117</f>
        <v>0.64046723421104623</v>
      </c>
      <c r="E117" s="55">
        <f t="shared" si="32"/>
        <v>11.830907067704054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4">
        <f>'Расчет субсидий'!P117-1</f>
        <v>-0.6932070147147753</v>
      </c>
      <c r="M117" s="54">
        <f>L117*'Расчет субсидий'!Q117</f>
        <v>-13.864140294295506</v>
      </c>
      <c r="N117" s="55">
        <f t="shared" si="33"/>
        <v>-256.10264918153763</v>
      </c>
      <c r="O117" s="54">
        <f>'Расчет субсидий'!T117-1</f>
        <v>2.8000000000000025E-2</v>
      </c>
      <c r="P117" s="54">
        <f>O117*'Расчет субсидий'!U117</f>
        <v>0.84000000000000075</v>
      </c>
      <c r="Q117" s="55">
        <f t="shared" si="34"/>
        <v>15.516737478558763</v>
      </c>
      <c r="R117" s="54">
        <f>'Расчет субсидий'!X117-1</f>
        <v>7.6923076923076872E-2</v>
      </c>
      <c r="S117" s="54">
        <f>R117*'Расчет субсидий'!Y117</f>
        <v>1.5384615384615374</v>
      </c>
      <c r="T117" s="55">
        <f t="shared" si="35"/>
        <v>28.418933110913443</v>
      </c>
      <c r="U117" s="60" t="s">
        <v>385</v>
      </c>
      <c r="V117" s="60" t="s">
        <v>385</v>
      </c>
      <c r="W117" s="61" t="s">
        <v>385</v>
      </c>
      <c r="X117" s="70">
        <f>'Расчет субсидий'!AF117-1</f>
        <v>0.20782874617737002</v>
      </c>
      <c r="Y117" s="70">
        <f>X117*'Расчет субсидий'!AG117</f>
        <v>4.1565749235474003</v>
      </c>
      <c r="Z117" s="55">
        <f t="shared" si="36"/>
        <v>76.781526069815982</v>
      </c>
      <c r="AA117" s="27" t="s">
        <v>367</v>
      </c>
      <c r="AB117" s="27" t="s">
        <v>367</v>
      </c>
      <c r="AC117" s="27" t="s">
        <v>367</v>
      </c>
      <c r="AD117" s="27" t="s">
        <v>367</v>
      </c>
      <c r="AE117" s="27" t="s">
        <v>367</v>
      </c>
      <c r="AF117" s="27" t="s">
        <v>367</v>
      </c>
      <c r="AG117" s="27" t="s">
        <v>367</v>
      </c>
      <c r="AH117" s="27" t="s">
        <v>367</v>
      </c>
      <c r="AI117" s="27" t="s">
        <v>367</v>
      </c>
      <c r="AJ117" s="54">
        <f t="shared" si="37"/>
        <v>-6.6886365980755214</v>
      </c>
    </row>
    <row r="118" spans="1:36" ht="15" customHeight="1">
      <c r="A118" s="33" t="s">
        <v>117</v>
      </c>
      <c r="B118" s="52">
        <f>'Расчет субсидий'!AX118</f>
        <v>-125.71818181818185</v>
      </c>
      <c r="C118" s="54">
        <f>'Расчет субсидий'!D118-1</f>
        <v>-1</v>
      </c>
      <c r="D118" s="54">
        <f>C118*'Расчет субсидий'!E118</f>
        <v>0</v>
      </c>
      <c r="E118" s="55">
        <f t="shared" si="32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4">
        <f>'Расчет субсидий'!P118-1</f>
        <v>-0.87261647154561761</v>
      </c>
      <c r="M118" s="54">
        <f>L118*'Расчет субсидий'!Q118</f>
        <v>-17.452329430912354</v>
      </c>
      <c r="N118" s="55">
        <f t="shared" si="33"/>
        <v>-233.96427481461743</v>
      </c>
      <c r="O118" s="54">
        <f>'Расчет субсидий'!T118-1</f>
        <v>8.5714285714285854E-2</v>
      </c>
      <c r="P118" s="54">
        <f>O118*'Расчет субсидий'!U118</f>
        <v>2.5714285714285756</v>
      </c>
      <c r="Q118" s="55">
        <f t="shared" si="34"/>
        <v>34.472327796325779</v>
      </c>
      <c r="R118" s="54">
        <f>'Расчет субсидий'!X118-1</f>
        <v>4.202898550724643E-2</v>
      </c>
      <c r="S118" s="54">
        <f>R118*'Расчет субсидий'!Y118</f>
        <v>0.8405797101449286</v>
      </c>
      <c r="T118" s="55">
        <f t="shared" si="35"/>
        <v>11.268731952744172</v>
      </c>
      <c r="U118" s="60" t="s">
        <v>385</v>
      </c>
      <c r="V118" s="60" t="s">
        <v>385</v>
      </c>
      <c r="W118" s="61" t="s">
        <v>385</v>
      </c>
      <c r="X118" s="70">
        <f>'Расчет субсидий'!AF118-1</f>
        <v>0.23312500000000003</v>
      </c>
      <c r="Y118" s="70">
        <f>X118*'Расчет субсидий'!AG118</f>
        <v>4.6625000000000005</v>
      </c>
      <c r="Z118" s="55">
        <f t="shared" si="36"/>
        <v>62.505033247365603</v>
      </c>
      <c r="AA118" s="27" t="s">
        <v>367</v>
      </c>
      <c r="AB118" s="27" t="s">
        <v>367</v>
      </c>
      <c r="AC118" s="27" t="s">
        <v>367</v>
      </c>
      <c r="AD118" s="27" t="s">
        <v>367</v>
      </c>
      <c r="AE118" s="27" t="s">
        <v>367</v>
      </c>
      <c r="AF118" s="27" t="s">
        <v>367</v>
      </c>
      <c r="AG118" s="27" t="s">
        <v>367</v>
      </c>
      <c r="AH118" s="27" t="s">
        <v>367</v>
      </c>
      <c r="AI118" s="27" t="s">
        <v>367</v>
      </c>
      <c r="AJ118" s="54">
        <f t="shared" si="37"/>
        <v>-9.3778211493388461</v>
      </c>
    </row>
    <row r="119" spans="1:36" ht="15" customHeight="1">
      <c r="A119" s="33" t="s">
        <v>118</v>
      </c>
      <c r="B119" s="52">
        <f>'Расчет субсидий'!AX119</f>
        <v>-169.23636363636365</v>
      </c>
      <c r="C119" s="54">
        <f>'Расчет субсидий'!D119-1</f>
        <v>-2.5410474275433526E-2</v>
      </c>
      <c r="D119" s="54">
        <f>C119*'Расчет субсидий'!E119</f>
        <v>-0.25410474275433526</v>
      </c>
      <c r="E119" s="55">
        <f t="shared" si="32"/>
        <v>-5.0348314835517023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4">
        <f>'Расчет субсидий'!P119-1</f>
        <v>-0.49456956877716918</v>
      </c>
      <c r="M119" s="54">
        <f>L119*'Расчет субсидий'!Q119</f>
        <v>-9.8913913755433835</v>
      </c>
      <c r="N119" s="55">
        <f t="shared" si="33"/>
        <v>-195.98803302095371</v>
      </c>
      <c r="O119" s="54">
        <f>'Расчет субсидий'!T119-1</f>
        <v>2.0526315789473726E-2</v>
      </c>
      <c r="P119" s="54">
        <f>O119*'Расчет субсидий'!U119</f>
        <v>0.10263157894736863</v>
      </c>
      <c r="Q119" s="55">
        <f t="shared" si="34"/>
        <v>2.0335421499409132</v>
      </c>
      <c r="R119" s="54">
        <f>'Расчет субсидий'!X119-1</f>
        <v>-5.6666666666666643E-2</v>
      </c>
      <c r="S119" s="54">
        <f>R119*'Расчет субсидий'!Y119</f>
        <v>-2.5499999999999989</v>
      </c>
      <c r="T119" s="55">
        <f t="shared" si="35"/>
        <v>-50.525701110070258</v>
      </c>
      <c r="U119" s="60" t="s">
        <v>385</v>
      </c>
      <c r="V119" s="60" t="s">
        <v>385</v>
      </c>
      <c r="W119" s="61" t="s">
        <v>385</v>
      </c>
      <c r="X119" s="70">
        <f>'Расчет субсидий'!AF119-1</f>
        <v>0.20258064516129037</v>
      </c>
      <c r="Y119" s="70">
        <f>X119*'Расчет субсидий'!AG119</f>
        <v>4.0516129032258075</v>
      </c>
      <c r="Z119" s="55">
        <f t="shared" si="36"/>
        <v>80.278659828271074</v>
      </c>
      <c r="AA119" s="27" t="s">
        <v>367</v>
      </c>
      <c r="AB119" s="27" t="s">
        <v>367</v>
      </c>
      <c r="AC119" s="27" t="s">
        <v>367</v>
      </c>
      <c r="AD119" s="27" t="s">
        <v>367</v>
      </c>
      <c r="AE119" s="27" t="s">
        <v>367</v>
      </c>
      <c r="AF119" s="27" t="s">
        <v>367</v>
      </c>
      <c r="AG119" s="27" t="s">
        <v>367</v>
      </c>
      <c r="AH119" s="27" t="s">
        <v>367</v>
      </c>
      <c r="AI119" s="27" t="s">
        <v>367</v>
      </c>
      <c r="AJ119" s="54">
        <f t="shared" si="37"/>
        <v>-8.5412516361245405</v>
      </c>
    </row>
    <row r="120" spans="1:36" ht="15" customHeight="1">
      <c r="A120" s="32" t="s">
        <v>119</v>
      </c>
      <c r="B120" s="56"/>
      <c r="C120" s="57"/>
      <c r="D120" s="57"/>
      <c r="E120" s="58"/>
      <c r="F120" s="57"/>
      <c r="G120" s="57"/>
      <c r="H120" s="58"/>
      <c r="I120" s="58"/>
      <c r="J120" s="58"/>
      <c r="K120" s="58"/>
      <c r="L120" s="57"/>
      <c r="M120" s="57"/>
      <c r="N120" s="58"/>
      <c r="O120" s="57"/>
      <c r="P120" s="57"/>
      <c r="Q120" s="58"/>
      <c r="R120" s="57"/>
      <c r="S120" s="57"/>
      <c r="T120" s="58"/>
      <c r="U120" s="58"/>
      <c r="V120" s="58"/>
      <c r="W120" s="58"/>
      <c r="X120" s="72"/>
      <c r="Y120" s="72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</row>
    <row r="121" spans="1:36" ht="15" customHeight="1">
      <c r="A121" s="33" t="s">
        <v>120</v>
      </c>
      <c r="B121" s="52">
        <f>'Расчет субсидий'!AX121</f>
        <v>-110.0090909090909</v>
      </c>
      <c r="C121" s="54">
        <f>'Расчет субсидий'!D121-1</f>
        <v>-0.15187637969094925</v>
      </c>
      <c r="D121" s="54">
        <f>C121*'Расчет субсидий'!E121</f>
        <v>-1.5187637969094925</v>
      </c>
      <c r="E121" s="55">
        <f t="shared" ref="E121:E127" si="38">$B121*D121/$AJ121</f>
        <v>-8.6890989957158684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4">
        <f>'Расчет субсидий'!P121-1</f>
        <v>-0.43961744204895448</v>
      </c>
      <c r="M121" s="54">
        <f>L121*'Расчет субсидий'!Q121</f>
        <v>-8.7923488409790895</v>
      </c>
      <c r="N121" s="55">
        <f t="shared" ref="N121:N127" si="39">$B121*M121/$AJ121</f>
        <v>-50.302482610920265</v>
      </c>
      <c r="O121" s="54">
        <f>'Расчет субсидий'!T121-1</f>
        <v>0.19259259259259265</v>
      </c>
      <c r="P121" s="54">
        <f>O121*'Расчет субсидий'!U121</f>
        <v>4.8148148148148167</v>
      </c>
      <c r="Q121" s="55">
        <f t="shared" ref="Q121:Q127" si="40">$B121*P121/$AJ121</f>
        <v>27.54635227485506</v>
      </c>
      <c r="R121" s="54">
        <f>'Расчет субсидий'!X121-1</f>
        <v>4.4999999999999929E-2</v>
      </c>
      <c r="S121" s="54">
        <f>R121*'Расчет субсидий'!Y121</f>
        <v>1.1249999999999982</v>
      </c>
      <c r="T121" s="55">
        <f t="shared" ref="T121:T127" si="41">$B121*S121/$AJ121</f>
        <v>6.436311156528622</v>
      </c>
      <c r="U121" s="60" t="s">
        <v>385</v>
      </c>
      <c r="V121" s="60" t="s">
        <v>385</v>
      </c>
      <c r="W121" s="61" t="s">
        <v>385</v>
      </c>
      <c r="X121" s="70">
        <f>'Расчет субсидий'!AF121-1</f>
        <v>-0.74285714285714288</v>
      </c>
      <c r="Y121" s="70">
        <f>X121*'Расчет субсидий'!AG121</f>
        <v>-14.857142857142858</v>
      </c>
      <c r="Z121" s="55">
        <f t="shared" si="36"/>
        <v>-85.000172733838454</v>
      </c>
      <c r="AA121" s="27" t="s">
        <v>367</v>
      </c>
      <c r="AB121" s="27" t="s">
        <v>367</v>
      </c>
      <c r="AC121" s="27" t="s">
        <v>367</v>
      </c>
      <c r="AD121" s="27" t="s">
        <v>367</v>
      </c>
      <c r="AE121" s="27" t="s">
        <v>367</v>
      </c>
      <c r="AF121" s="27" t="s">
        <v>367</v>
      </c>
      <c r="AG121" s="27" t="s">
        <v>367</v>
      </c>
      <c r="AH121" s="27" t="s">
        <v>367</v>
      </c>
      <c r="AI121" s="27" t="s">
        <v>367</v>
      </c>
      <c r="AJ121" s="54">
        <f t="shared" si="37"/>
        <v>-19.228440680216625</v>
      </c>
    </row>
    <row r="122" spans="1:36" ht="15" customHeight="1">
      <c r="A122" s="33" t="s">
        <v>121</v>
      </c>
      <c r="B122" s="52">
        <f>'Расчет субсидий'!AX122</f>
        <v>29.763636363636238</v>
      </c>
      <c r="C122" s="54">
        <f>'Расчет субсидий'!D122-1</f>
        <v>0.20180334930806088</v>
      </c>
      <c r="D122" s="54">
        <f>C122*'Расчет субсидий'!E122</f>
        <v>2.0180334930806088</v>
      </c>
      <c r="E122" s="55">
        <f t="shared" si="38"/>
        <v>12.553149008139693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4">
        <f>'Расчет субсидий'!P122-1</f>
        <v>-0.40751845394254427</v>
      </c>
      <c r="M122" s="54">
        <f>L122*'Расчет субсидий'!Q122</f>
        <v>-8.1503690788508862</v>
      </c>
      <c r="N122" s="55">
        <f t="shared" si="39"/>
        <v>-50.699256414205919</v>
      </c>
      <c r="O122" s="54">
        <f>'Расчет субсидий'!T122-1</f>
        <v>0.30000000000000004</v>
      </c>
      <c r="P122" s="54">
        <f>O122*'Расчет субсидий'!U122</f>
        <v>9.0000000000000018</v>
      </c>
      <c r="Q122" s="55">
        <f t="shared" si="40"/>
        <v>55.984373629394682</v>
      </c>
      <c r="R122" s="54">
        <f>'Расчет субсидий'!X122-1</f>
        <v>5.9090909090909083E-2</v>
      </c>
      <c r="S122" s="54">
        <f>R122*'Расчет субсидий'!Y122</f>
        <v>1.1818181818181817</v>
      </c>
      <c r="T122" s="55">
        <f t="shared" si="41"/>
        <v>7.3514834058801073</v>
      </c>
      <c r="U122" s="60" t="s">
        <v>385</v>
      </c>
      <c r="V122" s="60" t="s">
        <v>385</v>
      </c>
      <c r="W122" s="61" t="s">
        <v>385</v>
      </c>
      <c r="X122" s="70">
        <f>'Расчет субсидий'!AF122-1</f>
        <v>3.6764705882353033E-2</v>
      </c>
      <c r="Y122" s="70">
        <f>X122*'Расчет субсидий'!AG122</f>
        <v>0.73529411764706065</v>
      </c>
      <c r="Z122" s="55">
        <f t="shared" si="36"/>
        <v>4.5738867344276803</v>
      </c>
      <c r="AA122" s="27" t="s">
        <v>367</v>
      </c>
      <c r="AB122" s="27" t="s">
        <v>367</v>
      </c>
      <c r="AC122" s="27" t="s">
        <v>367</v>
      </c>
      <c r="AD122" s="27" t="s">
        <v>367</v>
      </c>
      <c r="AE122" s="27" t="s">
        <v>367</v>
      </c>
      <c r="AF122" s="27" t="s">
        <v>367</v>
      </c>
      <c r="AG122" s="27" t="s">
        <v>367</v>
      </c>
      <c r="AH122" s="27" t="s">
        <v>367</v>
      </c>
      <c r="AI122" s="27" t="s">
        <v>367</v>
      </c>
      <c r="AJ122" s="54">
        <f t="shared" si="37"/>
        <v>4.7847767136949662</v>
      </c>
    </row>
    <row r="123" spans="1:36" ht="15" customHeight="1">
      <c r="A123" s="33" t="s">
        <v>122</v>
      </c>
      <c r="B123" s="52">
        <f>'Расчет субсидий'!AX123</f>
        <v>-33.518181818181915</v>
      </c>
      <c r="C123" s="54">
        <f>'Расчет субсидий'!D123-1</f>
        <v>-0.21502683363148478</v>
      </c>
      <c r="D123" s="54">
        <f>C123*'Расчет субсидий'!E123</f>
        <v>-2.1502683363148476</v>
      </c>
      <c r="E123" s="55">
        <f t="shared" si="38"/>
        <v>-15.108733988778988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4">
        <f>'Расчет субсидий'!P123-1</f>
        <v>-0.54626023902242515</v>
      </c>
      <c r="M123" s="54">
        <f>L123*'Расчет субсидий'!Q123</f>
        <v>-10.925204780448503</v>
      </c>
      <c r="N123" s="55">
        <f t="shared" si="39"/>
        <v>-76.765308781705286</v>
      </c>
      <c r="O123" s="54">
        <f>'Расчет субсидий'!T123-1</f>
        <v>0.12343749999999987</v>
      </c>
      <c r="P123" s="54">
        <f>O123*'Расчет субсидий'!U123</f>
        <v>1.851562499999998</v>
      </c>
      <c r="Q123" s="55">
        <f t="shared" si="40"/>
        <v>13.009894999450166</v>
      </c>
      <c r="R123" s="54">
        <f>'Расчет субсидий'!X123-1</f>
        <v>0.17272727272727284</v>
      </c>
      <c r="S123" s="54">
        <f>R123*'Расчет субсидий'!Y123</f>
        <v>6.0454545454545494</v>
      </c>
      <c r="T123" s="55">
        <f t="shared" si="41"/>
        <v>42.478030776877638</v>
      </c>
      <c r="U123" s="60" t="s">
        <v>385</v>
      </c>
      <c r="V123" s="60" t="s">
        <v>385</v>
      </c>
      <c r="W123" s="61" t="s">
        <v>385</v>
      </c>
      <c r="X123" s="70">
        <f>'Расчет субсидий'!AF123-1</f>
        <v>2.0408163265306145E-2</v>
      </c>
      <c r="Y123" s="70">
        <f>X123*'Расчет субсидий'!AG123</f>
        <v>0.4081632653061229</v>
      </c>
      <c r="Z123" s="55">
        <f t="shared" si="36"/>
        <v>2.8679351759745546</v>
      </c>
      <c r="AA123" s="27" t="s">
        <v>367</v>
      </c>
      <c r="AB123" s="27" t="s">
        <v>367</v>
      </c>
      <c r="AC123" s="27" t="s">
        <v>367</v>
      </c>
      <c r="AD123" s="27" t="s">
        <v>367</v>
      </c>
      <c r="AE123" s="27" t="s">
        <v>367</v>
      </c>
      <c r="AF123" s="27" t="s">
        <v>367</v>
      </c>
      <c r="AG123" s="27" t="s">
        <v>367</v>
      </c>
      <c r="AH123" s="27" t="s">
        <v>367</v>
      </c>
      <c r="AI123" s="27" t="s">
        <v>367</v>
      </c>
      <c r="AJ123" s="54">
        <f t="shared" si="37"/>
        <v>-4.770292806002681</v>
      </c>
    </row>
    <row r="124" spans="1:36" ht="15" customHeight="1">
      <c r="A124" s="33" t="s">
        <v>123</v>
      </c>
      <c r="B124" s="52">
        <f>'Расчет субсидий'!AX124</f>
        <v>-60.745454545454663</v>
      </c>
      <c r="C124" s="54">
        <f>'Расчет субсидий'!D124-1</f>
        <v>-0.11156036446469253</v>
      </c>
      <c r="D124" s="54">
        <f>C124*'Расчет субсидий'!E124</f>
        <v>-1.1156036446469253</v>
      </c>
      <c r="E124" s="55">
        <f t="shared" si="38"/>
        <v>-8.1062505540465679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4">
        <f>'Расчет субсидий'!P124-1</f>
        <v>-0.71463534018600094</v>
      </c>
      <c r="M124" s="54">
        <f>L124*'Расчет субсидий'!Q124</f>
        <v>-14.292706803720019</v>
      </c>
      <c r="N124" s="55">
        <f t="shared" si="39"/>
        <v>-103.85432407147515</v>
      </c>
      <c r="O124" s="54">
        <f>'Расчет субсидий'!T124-1</f>
        <v>0.10406976744186047</v>
      </c>
      <c r="P124" s="54">
        <f>O124*'Расчет субсидий'!U124</f>
        <v>3.1220930232558142</v>
      </c>
      <c r="Q124" s="55">
        <f t="shared" si="40"/>
        <v>22.685896035739635</v>
      </c>
      <c r="R124" s="54">
        <f>'Расчет субсидий'!X124-1</f>
        <v>0.12857142857142856</v>
      </c>
      <c r="S124" s="54">
        <f>R124*'Расчет субсидий'!Y124</f>
        <v>2.5714285714285712</v>
      </c>
      <c r="T124" s="55">
        <f t="shared" si="41"/>
        <v>18.684632648749641</v>
      </c>
      <c r="U124" s="60" t="s">
        <v>385</v>
      </c>
      <c r="V124" s="60" t="s">
        <v>385</v>
      </c>
      <c r="W124" s="61" t="s">
        <v>385</v>
      </c>
      <c r="X124" s="70">
        <f>'Расчет субсидий'!AF124-1</f>
        <v>6.7741935483870863E-2</v>
      </c>
      <c r="Y124" s="70">
        <f>X124*'Расчет субсидий'!AG124</f>
        <v>1.3548387096774173</v>
      </c>
      <c r="Z124" s="55">
        <f t="shared" si="36"/>
        <v>9.8445913955777531</v>
      </c>
      <c r="AA124" s="27" t="s">
        <v>367</v>
      </c>
      <c r="AB124" s="27" t="s">
        <v>367</v>
      </c>
      <c r="AC124" s="27" t="s">
        <v>367</v>
      </c>
      <c r="AD124" s="27" t="s">
        <v>367</v>
      </c>
      <c r="AE124" s="27" t="s">
        <v>367</v>
      </c>
      <c r="AF124" s="27" t="s">
        <v>367</v>
      </c>
      <c r="AG124" s="27" t="s">
        <v>367</v>
      </c>
      <c r="AH124" s="27" t="s">
        <v>367</v>
      </c>
      <c r="AI124" s="27" t="s">
        <v>367</v>
      </c>
      <c r="AJ124" s="54">
        <f t="shared" si="37"/>
        <v>-8.3599501440051398</v>
      </c>
    </row>
    <row r="125" spans="1:36" ht="15" customHeight="1">
      <c r="A125" s="33" t="s">
        <v>124</v>
      </c>
      <c r="B125" s="52">
        <f>'Расчет субсидий'!AX125</f>
        <v>-7.4636363636363967</v>
      </c>
      <c r="C125" s="54">
        <f>'Расчет субсидий'!D125-1</f>
        <v>0.24907187323146562</v>
      </c>
      <c r="D125" s="54">
        <f>C125*'Расчет субсидий'!E125</f>
        <v>2.4907187323146562</v>
      </c>
      <c r="E125" s="55">
        <f t="shared" si="38"/>
        <v>12.885515859220718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4">
        <f>'Расчет субсидий'!P125-1</f>
        <v>-0.46130630374124482</v>
      </c>
      <c r="M125" s="54">
        <f>L125*'Расчет субсидий'!Q125</f>
        <v>-9.2261260748248972</v>
      </c>
      <c r="N125" s="55">
        <f t="shared" si="39"/>
        <v>-47.730557575180789</v>
      </c>
      <c r="O125" s="54">
        <f>'Расчет субсидий'!T125-1</f>
        <v>8.8983050847457612E-2</v>
      </c>
      <c r="P125" s="54">
        <f>O125*'Расчет субсидий'!U125</f>
        <v>2.6694915254237284</v>
      </c>
      <c r="Q125" s="55">
        <f t="shared" si="40"/>
        <v>13.81038129300793</v>
      </c>
      <c r="R125" s="54">
        <f>'Расчет субсидий'!X125-1</f>
        <v>0.14285714285714279</v>
      </c>
      <c r="S125" s="54">
        <f>R125*'Расчет субсидий'!Y125</f>
        <v>2.8571428571428559</v>
      </c>
      <c r="T125" s="55">
        <f t="shared" si="41"/>
        <v>14.781179070974472</v>
      </c>
      <c r="U125" s="60" t="s">
        <v>385</v>
      </c>
      <c r="V125" s="60" t="s">
        <v>385</v>
      </c>
      <c r="W125" s="61" t="s">
        <v>385</v>
      </c>
      <c r="X125" s="70">
        <f>'Расчет субсидий'!AF125-1</f>
        <v>-1.1695906432748537E-2</v>
      </c>
      <c r="Y125" s="70">
        <f>X125*'Расчет субсидий'!AG125</f>
        <v>-0.23391812865497075</v>
      </c>
      <c r="Z125" s="55">
        <f t="shared" si="36"/>
        <v>-1.2101550116587292</v>
      </c>
      <c r="AA125" s="27" t="s">
        <v>367</v>
      </c>
      <c r="AB125" s="27" t="s">
        <v>367</v>
      </c>
      <c r="AC125" s="27" t="s">
        <v>367</v>
      </c>
      <c r="AD125" s="27" t="s">
        <v>367</v>
      </c>
      <c r="AE125" s="27" t="s">
        <v>367</v>
      </c>
      <c r="AF125" s="27" t="s">
        <v>367</v>
      </c>
      <c r="AG125" s="27" t="s">
        <v>367</v>
      </c>
      <c r="AH125" s="27" t="s">
        <v>367</v>
      </c>
      <c r="AI125" s="27" t="s">
        <v>367</v>
      </c>
      <c r="AJ125" s="54">
        <f t="shared" si="37"/>
        <v>-1.4426910885986275</v>
      </c>
    </row>
    <row r="126" spans="1:36" ht="15" customHeight="1">
      <c r="A126" s="33" t="s">
        <v>125</v>
      </c>
      <c r="B126" s="52">
        <f>'Расчет субсидий'!AX126</f>
        <v>-43.245454545454663</v>
      </c>
      <c r="C126" s="54">
        <f>'Расчет субсидий'!D126-1</f>
        <v>-0.1027542372881356</v>
      </c>
      <c r="D126" s="54">
        <f>C126*'Расчет субсидий'!E126</f>
        <v>-1.027542372881356</v>
      </c>
      <c r="E126" s="55">
        <f t="shared" si="38"/>
        <v>-8.1154523086377051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4">
        <f>'Расчет субсидий'!P126-1</f>
        <v>-0.45107367879645111</v>
      </c>
      <c r="M126" s="54">
        <f>L126*'Расчет субсидий'!Q126</f>
        <v>-9.0214735759290221</v>
      </c>
      <c r="N126" s="55">
        <f t="shared" si="39"/>
        <v>-71.250919175029225</v>
      </c>
      <c r="O126" s="54">
        <f>'Расчет субсидий'!T126-1</f>
        <v>7.2448979591836604E-2</v>
      </c>
      <c r="P126" s="54">
        <f>O126*'Расчет субсидий'!U126</f>
        <v>2.1734693877550981</v>
      </c>
      <c r="Q126" s="55">
        <f t="shared" si="40"/>
        <v>17.165897607851861</v>
      </c>
      <c r="R126" s="54">
        <f>'Расчет субсидий'!X126-1</f>
        <v>0.12000000000000011</v>
      </c>
      <c r="S126" s="54">
        <f>R126*'Расчет субсидий'!Y126</f>
        <v>2.4000000000000021</v>
      </c>
      <c r="T126" s="55">
        <f t="shared" si="41"/>
        <v>18.955019330360415</v>
      </c>
      <c r="U126" s="60" t="s">
        <v>385</v>
      </c>
      <c r="V126" s="60" t="s">
        <v>385</v>
      </c>
      <c r="W126" s="61" t="s">
        <v>385</v>
      </c>
      <c r="X126" s="70">
        <f>'Расчет субсидий'!AF126-1</f>
        <v>0</v>
      </c>
      <c r="Y126" s="70">
        <f>X126*'Расчет субсидий'!AG126</f>
        <v>0</v>
      </c>
      <c r="Z126" s="55">
        <f t="shared" si="36"/>
        <v>0</v>
      </c>
      <c r="AA126" s="27" t="s">
        <v>367</v>
      </c>
      <c r="AB126" s="27" t="s">
        <v>367</v>
      </c>
      <c r="AC126" s="27" t="s">
        <v>367</v>
      </c>
      <c r="AD126" s="27" t="s">
        <v>367</v>
      </c>
      <c r="AE126" s="27" t="s">
        <v>367</v>
      </c>
      <c r="AF126" s="27" t="s">
        <v>367</v>
      </c>
      <c r="AG126" s="27" t="s">
        <v>367</v>
      </c>
      <c r="AH126" s="27" t="s">
        <v>367</v>
      </c>
      <c r="AI126" s="27" t="s">
        <v>367</v>
      </c>
      <c r="AJ126" s="54">
        <f t="shared" si="37"/>
        <v>-5.4755465610552783</v>
      </c>
    </row>
    <row r="127" spans="1:36" ht="15" customHeight="1">
      <c r="A127" s="33" t="s">
        <v>126</v>
      </c>
      <c r="B127" s="52">
        <f>'Расчет субсидий'!AX127</f>
        <v>-35.145454545454527</v>
      </c>
      <c r="C127" s="54">
        <f>'Расчет субсидий'!D127-1</f>
        <v>-8.2845188284519367E-3</v>
      </c>
      <c r="D127" s="54">
        <f>C127*'Расчет субсидий'!E127</f>
        <v>-8.2845188284519367E-2</v>
      </c>
      <c r="E127" s="55">
        <f t="shared" si="38"/>
        <v>-0.46720419522151257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4">
        <f>'Расчет субсидий'!P127-1</f>
        <v>-0.53770175861238245</v>
      </c>
      <c r="M127" s="54">
        <f>L127*'Расчет субсидий'!Q127</f>
        <v>-10.754035172247649</v>
      </c>
      <c r="N127" s="55">
        <f t="shared" si="39"/>
        <v>-60.647219857579351</v>
      </c>
      <c r="O127" s="54">
        <f>'Расчет субсидий'!T127-1</f>
        <v>0.2229411764705882</v>
      </c>
      <c r="P127" s="54">
        <f>O127*'Расчет субсидий'!U127</f>
        <v>7.8029411764705872</v>
      </c>
      <c r="Q127" s="55">
        <f t="shared" si="40"/>
        <v>44.004569585786818</v>
      </c>
      <c r="R127" s="54">
        <f>'Расчет субсидий'!X127-1</f>
        <v>4.3478260869565188E-2</v>
      </c>
      <c r="S127" s="54">
        <f>R127*'Расчет субсидий'!Y127</f>
        <v>0.65217391304347783</v>
      </c>
      <c r="T127" s="55">
        <f t="shared" si="41"/>
        <v>3.677924988733225</v>
      </c>
      <c r="U127" s="60" t="s">
        <v>385</v>
      </c>
      <c r="V127" s="60" t="s">
        <v>385</v>
      </c>
      <c r="W127" s="61" t="s">
        <v>385</v>
      </c>
      <c r="X127" s="70">
        <f>'Расчет субсидий'!AF127-1</f>
        <v>-0.19251336898395721</v>
      </c>
      <c r="Y127" s="70">
        <f>X127*'Расчет субсидий'!AG127</f>
        <v>-3.8502673796791442</v>
      </c>
      <c r="Z127" s="55">
        <f t="shared" si="36"/>
        <v>-21.713525067173702</v>
      </c>
      <c r="AA127" s="27" t="s">
        <v>367</v>
      </c>
      <c r="AB127" s="27" t="s">
        <v>367</v>
      </c>
      <c r="AC127" s="27" t="s">
        <v>367</v>
      </c>
      <c r="AD127" s="27" t="s">
        <v>367</v>
      </c>
      <c r="AE127" s="27" t="s">
        <v>367</v>
      </c>
      <c r="AF127" s="27" t="s">
        <v>367</v>
      </c>
      <c r="AG127" s="27" t="s">
        <v>367</v>
      </c>
      <c r="AH127" s="27" t="s">
        <v>367</v>
      </c>
      <c r="AI127" s="27" t="s">
        <v>367</v>
      </c>
      <c r="AJ127" s="54">
        <f t="shared" si="37"/>
        <v>-6.2320326506972474</v>
      </c>
    </row>
    <row r="128" spans="1:36" ht="15" customHeight="1">
      <c r="A128" s="32" t="s">
        <v>127</v>
      </c>
      <c r="B128" s="56"/>
      <c r="C128" s="57"/>
      <c r="D128" s="57"/>
      <c r="E128" s="58"/>
      <c r="F128" s="57"/>
      <c r="G128" s="57"/>
      <c r="H128" s="58"/>
      <c r="I128" s="58"/>
      <c r="J128" s="58"/>
      <c r="K128" s="58"/>
      <c r="L128" s="57"/>
      <c r="M128" s="57"/>
      <c r="N128" s="58"/>
      <c r="O128" s="57"/>
      <c r="P128" s="57"/>
      <c r="Q128" s="58"/>
      <c r="R128" s="57"/>
      <c r="S128" s="57"/>
      <c r="T128" s="58"/>
      <c r="U128" s="58"/>
      <c r="V128" s="58"/>
      <c r="W128" s="58"/>
      <c r="X128" s="72"/>
      <c r="Y128" s="72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</row>
    <row r="129" spans="1:36" ht="15" customHeight="1">
      <c r="A129" s="33" t="s">
        <v>128</v>
      </c>
      <c r="B129" s="52">
        <f>'Расчет субсидий'!AX129</f>
        <v>-113.98181818181808</v>
      </c>
      <c r="C129" s="54">
        <f>'Расчет субсидий'!D129-1</f>
        <v>-0.15886271001093544</v>
      </c>
      <c r="D129" s="54">
        <f>C129*'Расчет субсидий'!E129</f>
        <v>-1.5886271001093544</v>
      </c>
      <c r="E129" s="55">
        <f t="shared" ref="E129:E136" si="42">$B129*D129/$AJ129</f>
        <v>-10.134272353247116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4">
        <f>'Расчет субсидий'!P129-1</f>
        <v>-0.35539422589903757</v>
      </c>
      <c r="M129" s="54">
        <f>L129*'Расчет субсидий'!Q129</f>
        <v>-7.1078845179807519</v>
      </c>
      <c r="N129" s="55">
        <f t="shared" ref="N129:N136" si="43">$B129*M129/$AJ129</f>
        <v>-45.343074882511495</v>
      </c>
      <c r="O129" s="54">
        <f>'Расчет субсидий'!T129-1</f>
        <v>2.0102651839178698E-2</v>
      </c>
      <c r="P129" s="54">
        <f>O129*'Расчет субсидий'!U129</f>
        <v>0.60307955517536094</v>
      </c>
      <c r="Q129" s="55">
        <f t="shared" ref="Q129:Q136" si="44">$B129*P129/$AJ129</f>
        <v>3.847203955164507</v>
      </c>
      <c r="R129" s="54">
        <f>'Расчет субсидий'!X129-1</f>
        <v>-0.49280000000000002</v>
      </c>
      <c r="S129" s="54">
        <f>R129*'Расчет субсидий'!Y129</f>
        <v>-9.8559999999999999</v>
      </c>
      <c r="T129" s="55">
        <f t="shared" ref="T129:T136" si="45">$B129*S129/$AJ129</f>
        <v>-62.874030228193909</v>
      </c>
      <c r="U129" s="60" t="s">
        <v>385</v>
      </c>
      <c r="V129" s="60" t="s">
        <v>385</v>
      </c>
      <c r="W129" s="61" t="s">
        <v>385</v>
      </c>
      <c r="X129" s="70">
        <f>'Расчет субсидий'!AF129-1</f>
        <v>4.0941658137154668E-3</v>
      </c>
      <c r="Y129" s="70">
        <f>X129*'Расчет субсидий'!AG129</f>
        <v>8.1883316274309337E-2</v>
      </c>
      <c r="Z129" s="55">
        <f t="shared" si="36"/>
        <v>0.52235532696993581</v>
      </c>
      <c r="AA129" s="27" t="s">
        <v>367</v>
      </c>
      <c r="AB129" s="27" t="s">
        <v>367</v>
      </c>
      <c r="AC129" s="27" t="s">
        <v>367</v>
      </c>
      <c r="AD129" s="27" t="s">
        <v>367</v>
      </c>
      <c r="AE129" s="27" t="s">
        <v>367</v>
      </c>
      <c r="AF129" s="27" t="s">
        <v>367</v>
      </c>
      <c r="AG129" s="27" t="s">
        <v>367</v>
      </c>
      <c r="AH129" s="27" t="s">
        <v>367</v>
      </c>
      <c r="AI129" s="27" t="s">
        <v>367</v>
      </c>
      <c r="AJ129" s="54">
        <f t="shared" si="37"/>
        <v>-17.867548746640438</v>
      </c>
    </row>
    <row r="130" spans="1:36" ht="15" customHeight="1">
      <c r="A130" s="33" t="s">
        <v>129</v>
      </c>
      <c r="B130" s="52">
        <f>'Расчет субсидий'!AX130</f>
        <v>-156.5454545454545</v>
      </c>
      <c r="C130" s="54">
        <f>'Расчет субсидий'!D130-1</f>
        <v>-1</v>
      </c>
      <c r="D130" s="54">
        <f>C130*'Расчет субсидий'!E130</f>
        <v>0</v>
      </c>
      <c r="E130" s="55">
        <f t="shared" si="42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4">
        <f>'Расчет субсидий'!P130-1</f>
        <v>-0.70688372093023255</v>
      </c>
      <c r="M130" s="54">
        <f>L130*'Расчет субсидий'!Q130</f>
        <v>-14.13767441860465</v>
      </c>
      <c r="N130" s="55">
        <f t="shared" si="43"/>
        <v>-164.98257895313765</v>
      </c>
      <c r="O130" s="54">
        <f>'Расчет субсидий'!T130-1</f>
        <v>5.4347826086955653E-3</v>
      </c>
      <c r="P130" s="54">
        <f>O130*'Расчет субсидий'!U130</f>
        <v>0.21739130434782261</v>
      </c>
      <c r="Q130" s="55">
        <f t="shared" si="44"/>
        <v>2.5368937614019607</v>
      </c>
      <c r="R130" s="54">
        <f>'Расчет субсидий'!X130-1</f>
        <v>4.6511627906976827E-2</v>
      </c>
      <c r="S130" s="54">
        <f>R130*'Расчет субсидий'!Y130</f>
        <v>0.46511627906976827</v>
      </c>
      <c r="T130" s="55">
        <f t="shared" si="45"/>
        <v>5.4277726988135928</v>
      </c>
      <c r="U130" s="60" t="s">
        <v>385</v>
      </c>
      <c r="V130" s="60" t="s">
        <v>385</v>
      </c>
      <c r="W130" s="61" t="s">
        <v>385</v>
      </c>
      <c r="X130" s="70">
        <f>'Расчет субсидий'!AF130-1</f>
        <v>2.0242914979757831E-3</v>
      </c>
      <c r="Y130" s="70">
        <f>X130*'Расчет субсидий'!AG130</f>
        <v>4.0485829959515662E-2</v>
      </c>
      <c r="Z130" s="55">
        <f t="shared" si="36"/>
        <v>0.47245794746759651</v>
      </c>
      <c r="AA130" s="27" t="s">
        <v>367</v>
      </c>
      <c r="AB130" s="27" t="s">
        <v>367</v>
      </c>
      <c r="AC130" s="27" t="s">
        <v>367</v>
      </c>
      <c r="AD130" s="27" t="s">
        <v>367</v>
      </c>
      <c r="AE130" s="27" t="s">
        <v>367</v>
      </c>
      <c r="AF130" s="27" t="s">
        <v>367</v>
      </c>
      <c r="AG130" s="27" t="s">
        <v>367</v>
      </c>
      <c r="AH130" s="27" t="s">
        <v>367</v>
      </c>
      <c r="AI130" s="27" t="s">
        <v>367</v>
      </c>
      <c r="AJ130" s="54">
        <f t="shared" si="37"/>
        <v>-13.414681005227543</v>
      </c>
    </row>
    <row r="131" spans="1:36" ht="15" customHeight="1">
      <c r="A131" s="33" t="s">
        <v>130</v>
      </c>
      <c r="B131" s="52">
        <f>'Расчет субсидий'!AX131</f>
        <v>52.118181818181711</v>
      </c>
      <c r="C131" s="54">
        <f>'Расчет субсидий'!D131-1</f>
        <v>6.0921717171717127E-2</v>
      </c>
      <c r="D131" s="54">
        <f>C131*'Расчет субсидий'!E131</f>
        <v>0.60921717171717127</v>
      </c>
      <c r="E131" s="55">
        <f t="shared" si="42"/>
        <v>7.172298446555212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4">
        <f>'Расчет субсидий'!P131-1</f>
        <v>-0.19125246390709072</v>
      </c>
      <c r="M131" s="54">
        <f>L131*'Расчет субсидий'!Q131</f>
        <v>-3.8250492781418144</v>
      </c>
      <c r="N131" s="55">
        <f t="shared" si="43"/>
        <v>-45.032208987618738</v>
      </c>
      <c r="O131" s="54">
        <f>'Расчет субсидий'!T131-1</f>
        <v>0.11762048192771091</v>
      </c>
      <c r="P131" s="54">
        <f>O131*'Расчет субсидий'!U131</f>
        <v>2.3524096385542181</v>
      </c>
      <c r="Q131" s="55">
        <f t="shared" si="44"/>
        <v>27.694859533763811</v>
      </c>
      <c r="R131" s="54">
        <f>'Расчет субсидий'!X131-1</f>
        <v>0.15370370370370368</v>
      </c>
      <c r="S131" s="54">
        <f>R131*'Расчет субсидий'!Y131</f>
        <v>4.6111111111111107</v>
      </c>
      <c r="T131" s="55">
        <f t="shared" si="45"/>
        <v>54.286495185118447</v>
      </c>
      <c r="U131" s="60" t="s">
        <v>385</v>
      </c>
      <c r="V131" s="60" t="s">
        <v>385</v>
      </c>
      <c r="W131" s="61" t="s">
        <v>385</v>
      </c>
      <c r="X131" s="70">
        <f>'Расчет субсидий'!AF131-1</f>
        <v>3.3962264150943389E-2</v>
      </c>
      <c r="Y131" s="70">
        <f>X131*'Расчет субсидий'!AG131</f>
        <v>0.67924528301886777</v>
      </c>
      <c r="Z131" s="55">
        <f t="shared" si="36"/>
        <v>7.99673764036298</v>
      </c>
      <c r="AA131" s="27" t="s">
        <v>367</v>
      </c>
      <c r="AB131" s="27" t="s">
        <v>367</v>
      </c>
      <c r="AC131" s="27" t="s">
        <v>367</v>
      </c>
      <c r="AD131" s="27" t="s">
        <v>367</v>
      </c>
      <c r="AE131" s="27" t="s">
        <v>367</v>
      </c>
      <c r="AF131" s="27" t="s">
        <v>367</v>
      </c>
      <c r="AG131" s="27" t="s">
        <v>367</v>
      </c>
      <c r="AH131" s="27" t="s">
        <v>367</v>
      </c>
      <c r="AI131" s="27" t="s">
        <v>367</v>
      </c>
      <c r="AJ131" s="54">
        <f t="shared" si="37"/>
        <v>4.4269339262595535</v>
      </c>
    </row>
    <row r="132" spans="1:36" ht="15" customHeight="1">
      <c r="A132" s="33" t="s">
        <v>131</v>
      </c>
      <c r="B132" s="52">
        <f>'Расчет субсидий'!AX132</f>
        <v>-192.29999999999995</v>
      </c>
      <c r="C132" s="54">
        <f>'Расчет субсидий'!D132-1</f>
        <v>-1</v>
      </c>
      <c r="D132" s="54">
        <f>C132*'Расчет субсидий'!E132</f>
        <v>0</v>
      </c>
      <c r="E132" s="55">
        <f t="shared" si="42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4">
        <f>'Расчет субсидий'!P132-1</f>
        <v>-0.42666892387562771</v>
      </c>
      <c r="M132" s="54">
        <f>L132*'Расчет субсидий'!Q132</f>
        <v>-8.5333784775125547</v>
      </c>
      <c r="N132" s="55">
        <f t="shared" si="43"/>
        <v>-120.67694991681095</v>
      </c>
      <c r="O132" s="54">
        <f>'Расчет субсидий'!T132-1</f>
        <v>-7.7266576454668501E-2</v>
      </c>
      <c r="P132" s="54">
        <f>O132*'Расчет субсидий'!U132</f>
        <v>-1.54533152909337</v>
      </c>
      <c r="Q132" s="55">
        <f t="shared" si="44"/>
        <v>-21.853700270379825</v>
      </c>
      <c r="R132" s="54">
        <f>'Расчет субсидий'!X132-1</f>
        <v>-0.35694444444444451</v>
      </c>
      <c r="S132" s="54">
        <f>R132*'Расчет субсидий'!Y132</f>
        <v>-3.5694444444444451</v>
      </c>
      <c r="T132" s="55">
        <f t="shared" si="45"/>
        <v>-50.478209725279079</v>
      </c>
      <c r="U132" s="60" t="s">
        <v>385</v>
      </c>
      <c r="V132" s="60" t="s">
        <v>385</v>
      </c>
      <c r="W132" s="61" t="s">
        <v>385</v>
      </c>
      <c r="X132" s="70">
        <f>'Расчет субсидий'!AF132-1</f>
        <v>2.5062656641603454E-3</v>
      </c>
      <c r="Y132" s="70">
        <f>X132*'Расчет субсидий'!AG132</f>
        <v>5.0125313283206907E-2</v>
      </c>
      <c r="Z132" s="55">
        <f t="shared" si="36"/>
        <v>0.70885991246989311</v>
      </c>
      <c r="AA132" s="27" t="s">
        <v>367</v>
      </c>
      <c r="AB132" s="27" t="s">
        <v>367</v>
      </c>
      <c r="AC132" s="27" t="s">
        <v>367</v>
      </c>
      <c r="AD132" s="27" t="s">
        <v>367</v>
      </c>
      <c r="AE132" s="27" t="s">
        <v>367</v>
      </c>
      <c r="AF132" s="27" t="s">
        <v>367</v>
      </c>
      <c r="AG132" s="27" t="s">
        <v>367</v>
      </c>
      <c r="AH132" s="27" t="s">
        <v>367</v>
      </c>
      <c r="AI132" s="27" t="s">
        <v>367</v>
      </c>
      <c r="AJ132" s="54">
        <f t="shared" si="37"/>
        <v>-13.598029137767162</v>
      </c>
    </row>
    <row r="133" spans="1:36" ht="15" customHeight="1">
      <c r="A133" s="33" t="s">
        <v>132</v>
      </c>
      <c r="B133" s="52">
        <f>'Расчет субсидий'!AX133</f>
        <v>-155.69090909090914</v>
      </c>
      <c r="C133" s="54">
        <f>'Расчет субсидий'!D133-1</f>
        <v>-1</v>
      </c>
      <c r="D133" s="54">
        <f>C133*'Расчет субсидий'!E133</f>
        <v>0</v>
      </c>
      <c r="E133" s="55">
        <f t="shared" si="42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4">
        <f>'Расчет субсидий'!P133-1</f>
        <v>-0.60744674775855179</v>
      </c>
      <c r="M133" s="54">
        <f>L133*'Расчет субсидий'!Q133</f>
        <v>-12.148934955171036</v>
      </c>
      <c r="N133" s="55">
        <f t="shared" si="43"/>
        <v>-210.77899278971228</v>
      </c>
      <c r="O133" s="54">
        <f>'Расчет субсидий'!T133-1</f>
        <v>4.9259757738896459E-2</v>
      </c>
      <c r="P133" s="54">
        <f>O133*'Расчет субсидий'!U133</f>
        <v>1.7240915208613761</v>
      </c>
      <c r="Q133" s="55">
        <f t="shared" si="44"/>
        <v>29.912274251642657</v>
      </c>
      <c r="R133" s="54">
        <f>'Расчет субсидий'!X133-1</f>
        <v>0.17666666666666653</v>
      </c>
      <c r="S133" s="54">
        <f>R133*'Расчет субсидий'!Y133</f>
        <v>2.6499999999999977</v>
      </c>
      <c r="T133" s="55">
        <f t="shared" si="45"/>
        <v>45.976403113014555</v>
      </c>
      <c r="U133" s="60" t="s">
        <v>385</v>
      </c>
      <c r="V133" s="60" t="s">
        <v>385</v>
      </c>
      <c r="W133" s="61" t="s">
        <v>385</v>
      </c>
      <c r="X133" s="70">
        <f>'Расчет субсидий'!AF133-1</f>
        <v>-5.9945504087193457E-2</v>
      </c>
      <c r="Y133" s="70">
        <f>X133*'Расчет субсидий'!AG133</f>
        <v>-1.1989100817438691</v>
      </c>
      <c r="Z133" s="55">
        <f t="shared" si="36"/>
        <v>-20.800593665854116</v>
      </c>
      <c r="AA133" s="27" t="s">
        <v>367</v>
      </c>
      <c r="AB133" s="27" t="s">
        <v>367</v>
      </c>
      <c r="AC133" s="27" t="s">
        <v>367</v>
      </c>
      <c r="AD133" s="27" t="s">
        <v>367</v>
      </c>
      <c r="AE133" s="27" t="s">
        <v>367</v>
      </c>
      <c r="AF133" s="27" t="s">
        <v>367</v>
      </c>
      <c r="AG133" s="27" t="s">
        <v>367</v>
      </c>
      <c r="AH133" s="27" t="s">
        <v>367</v>
      </c>
      <c r="AI133" s="27" t="s">
        <v>367</v>
      </c>
      <c r="AJ133" s="54">
        <f t="shared" si="37"/>
        <v>-8.9737535160535309</v>
      </c>
    </row>
    <row r="134" spans="1:36" ht="15" customHeight="1">
      <c r="A134" s="33" t="s">
        <v>133</v>
      </c>
      <c r="B134" s="52">
        <f>'Расчет субсидий'!AX134</f>
        <v>-39.190909090909088</v>
      </c>
      <c r="C134" s="54">
        <f>'Расчет субсидий'!D134-1</f>
        <v>-0.18834547346514052</v>
      </c>
      <c r="D134" s="54">
        <f>C134*'Расчет субсидий'!E134</f>
        <v>-1.8834547346514052</v>
      </c>
      <c r="E134" s="55">
        <f t="shared" si="42"/>
        <v>-9.5693825130924228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4">
        <f>'Расчет субсидий'!P134-1</f>
        <v>-0.39790335379860509</v>
      </c>
      <c r="M134" s="54">
        <f>L134*'Расчет субсидий'!Q134</f>
        <v>-7.9580670759721013</v>
      </c>
      <c r="N134" s="55">
        <f t="shared" si="43"/>
        <v>-40.433033252014269</v>
      </c>
      <c r="O134" s="54">
        <f>'Расчет субсидий'!T134-1</f>
        <v>-3.6728110599078212E-2</v>
      </c>
      <c r="P134" s="54">
        <f>O134*'Расчет субсидий'!U134</f>
        <v>-1.2854838709677374</v>
      </c>
      <c r="Q134" s="55">
        <f t="shared" si="44"/>
        <v>-6.5312357389771716</v>
      </c>
      <c r="R134" s="54">
        <f>'Расчет субсидий'!X134-1</f>
        <v>0.22756097560975608</v>
      </c>
      <c r="S134" s="54">
        <f>R134*'Расчет субсидий'!Y134</f>
        <v>3.4134146341463412</v>
      </c>
      <c r="T134" s="55">
        <f t="shared" si="45"/>
        <v>17.342742413174776</v>
      </c>
      <c r="U134" s="60" t="s">
        <v>385</v>
      </c>
      <c r="V134" s="60" t="s">
        <v>385</v>
      </c>
      <c r="W134" s="61" t="s">
        <v>385</v>
      </c>
      <c r="X134" s="70">
        <f>'Расчет субсидий'!AF134-1</f>
        <v>0</v>
      </c>
      <c r="Y134" s="70">
        <f>X134*'Расчет субсидий'!AG134</f>
        <v>0</v>
      </c>
      <c r="Z134" s="55">
        <f t="shared" si="36"/>
        <v>0</v>
      </c>
      <c r="AA134" s="27" t="s">
        <v>367</v>
      </c>
      <c r="AB134" s="27" t="s">
        <v>367</v>
      </c>
      <c r="AC134" s="27" t="s">
        <v>367</v>
      </c>
      <c r="AD134" s="27" t="s">
        <v>367</v>
      </c>
      <c r="AE134" s="27" t="s">
        <v>367</v>
      </c>
      <c r="AF134" s="27" t="s">
        <v>367</v>
      </c>
      <c r="AG134" s="27" t="s">
        <v>367</v>
      </c>
      <c r="AH134" s="27" t="s">
        <v>367</v>
      </c>
      <c r="AI134" s="27" t="s">
        <v>367</v>
      </c>
      <c r="AJ134" s="54">
        <f t="shared" si="37"/>
        <v>-7.7135910474449032</v>
      </c>
    </row>
    <row r="135" spans="1:36" ht="15" customHeight="1">
      <c r="A135" s="33" t="s">
        <v>134</v>
      </c>
      <c r="B135" s="52">
        <f>'Расчет субсидий'!AX135</f>
        <v>-65.918181818181893</v>
      </c>
      <c r="C135" s="54">
        <f>'Расчет субсидий'!D135-1</f>
        <v>-1</v>
      </c>
      <c r="D135" s="54">
        <f>C135*'Расчет субсидий'!E135</f>
        <v>0</v>
      </c>
      <c r="E135" s="55">
        <f t="shared" si="42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4">
        <f>'Расчет субсидий'!P135-1</f>
        <v>-0.39852917665867305</v>
      </c>
      <c r="M135" s="54">
        <f>L135*'Расчет субсидий'!Q135</f>
        <v>-7.9705835331734605</v>
      </c>
      <c r="N135" s="55">
        <f t="shared" si="43"/>
        <v>-87.705789629759138</v>
      </c>
      <c r="O135" s="54">
        <f>'Расчет субсидий'!T135-1</f>
        <v>0.11657223796034</v>
      </c>
      <c r="P135" s="54">
        <f>O135*'Расчет субсидий'!U135</f>
        <v>4.0800283286118999</v>
      </c>
      <c r="Q135" s="55">
        <f t="shared" si="44"/>
        <v>44.895346091457306</v>
      </c>
      <c r="R135" s="54">
        <f>'Расчет субсидий'!X135-1</f>
        <v>-0.1399999999999999</v>
      </c>
      <c r="S135" s="54">
        <f>R135*'Расчет субсидий'!Y135</f>
        <v>-2.0999999999999988</v>
      </c>
      <c r="T135" s="55">
        <f t="shared" si="45"/>
        <v>-23.107738279880063</v>
      </c>
      <c r="U135" s="60" t="s">
        <v>385</v>
      </c>
      <c r="V135" s="60" t="s">
        <v>385</v>
      </c>
      <c r="W135" s="61" t="s">
        <v>385</v>
      </c>
      <c r="X135" s="70">
        <f>'Расчет субсидий'!AF135-1</f>
        <v>0</v>
      </c>
      <c r="Y135" s="70">
        <f>X135*'Расчет субсидий'!AG135</f>
        <v>0</v>
      </c>
      <c r="Z135" s="55">
        <f t="shared" si="36"/>
        <v>0</v>
      </c>
      <c r="AA135" s="27" t="s">
        <v>367</v>
      </c>
      <c r="AB135" s="27" t="s">
        <v>367</v>
      </c>
      <c r="AC135" s="27" t="s">
        <v>367</v>
      </c>
      <c r="AD135" s="27" t="s">
        <v>367</v>
      </c>
      <c r="AE135" s="27" t="s">
        <v>367</v>
      </c>
      <c r="AF135" s="27" t="s">
        <v>367</v>
      </c>
      <c r="AG135" s="27" t="s">
        <v>367</v>
      </c>
      <c r="AH135" s="27" t="s">
        <v>367</v>
      </c>
      <c r="AI135" s="27" t="s">
        <v>367</v>
      </c>
      <c r="AJ135" s="54">
        <f t="shared" si="37"/>
        <v>-5.9905552045615593</v>
      </c>
    </row>
    <row r="136" spans="1:36" ht="15" customHeight="1">
      <c r="A136" s="33" t="s">
        <v>135</v>
      </c>
      <c r="B136" s="52">
        <f>'Расчет субсидий'!AX136</f>
        <v>-51.518181818181858</v>
      </c>
      <c r="C136" s="54">
        <f>'Расчет субсидий'!D136-1</f>
        <v>-1</v>
      </c>
      <c r="D136" s="54">
        <f>C136*'Расчет субсидий'!E136</f>
        <v>0</v>
      </c>
      <c r="E136" s="55">
        <f t="shared" si="42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4">
        <f>'Расчет субсидий'!P136-1</f>
        <v>-0.44147807637906655</v>
      </c>
      <c r="M136" s="54">
        <f>L136*'Расчет субсидий'!Q136</f>
        <v>-8.8295615275813315</v>
      </c>
      <c r="N136" s="55">
        <f t="shared" si="43"/>
        <v>-54.821620304453177</v>
      </c>
      <c r="O136" s="54">
        <f>'Расчет субсидий'!T136-1</f>
        <v>-0.2153846153846154</v>
      </c>
      <c r="P136" s="54">
        <f>O136*'Расчет субсидий'!U136</f>
        <v>-5.384615384615385</v>
      </c>
      <c r="Q136" s="55">
        <f t="shared" si="44"/>
        <v>-33.432389499613535</v>
      </c>
      <c r="R136" s="54">
        <f>'Расчет субсидий'!X136-1</f>
        <v>0.23666666666666658</v>
      </c>
      <c r="S136" s="54">
        <f>R136*'Расчет субсидий'!Y136</f>
        <v>5.9166666666666643</v>
      </c>
      <c r="T136" s="55">
        <f t="shared" si="45"/>
        <v>36.735827985884853</v>
      </c>
      <c r="U136" s="60" t="s">
        <v>385</v>
      </c>
      <c r="V136" s="60" t="s">
        <v>385</v>
      </c>
      <c r="W136" s="61" t="s">
        <v>385</v>
      </c>
      <c r="X136" s="70">
        <f>'Расчет субсидий'!AF136-1</f>
        <v>0</v>
      </c>
      <c r="Y136" s="70">
        <f>X136*'Расчет субсидий'!AG136</f>
        <v>0</v>
      </c>
      <c r="Z136" s="55">
        <f t="shared" si="36"/>
        <v>0</v>
      </c>
      <c r="AA136" s="27" t="s">
        <v>367</v>
      </c>
      <c r="AB136" s="27" t="s">
        <v>367</v>
      </c>
      <c r="AC136" s="27" t="s">
        <v>367</v>
      </c>
      <c r="AD136" s="27" t="s">
        <v>367</v>
      </c>
      <c r="AE136" s="27" t="s">
        <v>367</v>
      </c>
      <c r="AF136" s="27" t="s">
        <v>367</v>
      </c>
      <c r="AG136" s="27" t="s">
        <v>367</v>
      </c>
      <c r="AH136" s="27" t="s">
        <v>367</v>
      </c>
      <c r="AI136" s="27" t="s">
        <v>367</v>
      </c>
      <c r="AJ136" s="54">
        <f t="shared" si="37"/>
        <v>-8.2975102455300522</v>
      </c>
    </row>
    <row r="137" spans="1:36" ht="15" customHeight="1">
      <c r="A137" s="32" t="s">
        <v>136</v>
      </c>
      <c r="B137" s="56"/>
      <c r="C137" s="57"/>
      <c r="D137" s="57"/>
      <c r="E137" s="58"/>
      <c r="F137" s="57"/>
      <c r="G137" s="57"/>
      <c r="H137" s="58"/>
      <c r="I137" s="58"/>
      <c r="J137" s="58"/>
      <c r="K137" s="58"/>
      <c r="L137" s="57"/>
      <c r="M137" s="57"/>
      <c r="N137" s="58"/>
      <c r="O137" s="57"/>
      <c r="P137" s="57"/>
      <c r="Q137" s="58"/>
      <c r="R137" s="57"/>
      <c r="S137" s="57"/>
      <c r="T137" s="58"/>
      <c r="U137" s="58"/>
      <c r="V137" s="58"/>
      <c r="W137" s="58"/>
      <c r="X137" s="72"/>
      <c r="Y137" s="72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</row>
    <row r="138" spans="1:36" ht="15" customHeight="1">
      <c r="A138" s="33" t="s">
        <v>137</v>
      </c>
      <c r="B138" s="52">
        <f>'Расчет субсидий'!AX138</f>
        <v>-1.0181818181819153</v>
      </c>
      <c r="C138" s="54">
        <f>'Расчет субсидий'!D138-1</f>
        <v>-1</v>
      </c>
      <c r="D138" s="54">
        <f>C138*'Расчет субсидий'!E138</f>
        <v>0</v>
      </c>
      <c r="E138" s="55">
        <f t="shared" ref="E138:E143" si="46">$B138*D138/$AJ138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4">
        <f>'Расчет субсидий'!P138-1</f>
        <v>0.20516535917551137</v>
      </c>
      <c r="M138" s="54">
        <f>L138*'Расчет субсидий'!Q138</f>
        <v>4.1033071835102275</v>
      </c>
      <c r="N138" s="55">
        <f t="shared" ref="N138:N143" si="47">$B138*M138/$AJ138</f>
        <v>36.630876892298524</v>
      </c>
      <c r="O138" s="54">
        <f>'Расчет субсидий'!T138-1</f>
        <v>1.4285714285714235E-2</v>
      </c>
      <c r="P138" s="54">
        <f>O138*'Расчет субсидий'!U138</f>
        <v>0.42857142857142705</v>
      </c>
      <c r="Q138" s="55">
        <f t="shared" ref="Q138:Q143" si="48">$B138*P138/$AJ138</f>
        <v>3.8259254151492961</v>
      </c>
      <c r="R138" s="54">
        <f>'Расчет субсидий'!X138-1</f>
        <v>1.3157894736842257E-2</v>
      </c>
      <c r="S138" s="54">
        <f>R138*'Расчет субсидий'!Y138</f>
        <v>0.26315789473684514</v>
      </c>
      <c r="T138" s="55">
        <f t="shared" ref="T138:T143" si="49">$B138*S138/$AJ138</f>
        <v>2.349252447898726</v>
      </c>
      <c r="U138" s="60" t="s">
        <v>385</v>
      </c>
      <c r="V138" s="60" t="s">
        <v>385</v>
      </c>
      <c r="W138" s="61" t="s">
        <v>385</v>
      </c>
      <c r="X138" s="70">
        <f>'Расчет субсидий'!AF138-1</f>
        <v>-0.24545454545454548</v>
      </c>
      <c r="Y138" s="70">
        <f>X138*'Расчет субсидий'!AG138</f>
        <v>-4.9090909090909101</v>
      </c>
      <c r="Z138" s="55">
        <f t="shared" si="36"/>
        <v>-43.824236573528459</v>
      </c>
      <c r="AA138" s="27" t="s">
        <v>367</v>
      </c>
      <c r="AB138" s="27" t="s">
        <v>367</v>
      </c>
      <c r="AC138" s="27" t="s">
        <v>367</v>
      </c>
      <c r="AD138" s="27" t="s">
        <v>367</v>
      </c>
      <c r="AE138" s="27" t="s">
        <v>367</v>
      </c>
      <c r="AF138" s="27" t="s">
        <v>367</v>
      </c>
      <c r="AG138" s="27" t="s">
        <v>367</v>
      </c>
      <c r="AH138" s="27" t="s">
        <v>367</v>
      </c>
      <c r="AI138" s="27" t="s">
        <v>367</v>
      </c>
      <c r="AJ138" s="54">
        <f t="shared" si="37"/>
        <v>-0.11405440227241037</v>
      </c>
    </row>
    <row r="139" spans="1:36" ht="15" customHeight="1">
      <c r="A139" s="33" t="s">
        <v>138</v>
      </c>
      <c r="B139" s="52">
        <f>'Расчет субсидий'!AX139</f>
        <v>-110.4454545454546</v>
      </c>
      <c r="C139" s="54">
        <f>'Расчет субсидий'!D139-1</f>
        <v>-1</v>
      </c>
      <c r="D139" s="54">
        <f>C139*'Расчет субсидий'!E139</f>
        <v>0</v>
      </c>
      <c r="E139" s="55">
        <f t="shared" si="46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4">
        <f>'Расчет субсидий'!P139-1</f>
        <v>-0.75659600427024554</v>
      </c>
      <c r="M139" s="54">
        <f>L139*'Расчет субсидий'!Q139</f>
        <v>-15.131920085404911</v>
      </c>
      <c r="N139" s="55">
        <f t="shared" si="47"/>
        <v>-149.40902340101155</v>
      </c>
      <c r="O139" s="54">
        <f>'Расчет субсидий'!T139-1</f>
        <v>2.6086956521739202E-2</v>
      </c>
      <c r="P139" s="54">
        <f>O139*'Расчет субсидий'!U139</f>
        <v>0.91304347826087207</v>
      </c>
      <c r="Q139" s="55">
        <f t="shared" si="48"/>
        <v>9.0151767680293862</v>
      </c>
      <c r="R139" s="54">
        <f>'Расчет субсидий'!X139-1</f>
        <v>0.17796610169491522</v>
      </c>
      <c r="S139" s="54">
        <f>R139*'Расчет субсидий'!Y139</f>
        <v>2.6694915254237284</v>
      </c>
      <c r="T139" s="55">
        <f t="shared" si="49"/>
        <v>26.357932076018049</v>
      </c>
      <c r="U139" s="60" t="s">
        <v>385</v>
      </c>
      <c r="V139" s="60" t="s">
        <v>385</v>
      </c>
      <c r="W139" s="61" t="s">
        <v>385</v>
      </c>
      <c r="X139" s="70">
        <f>'Расчет субсидий'!AF139-1</f>
        <v>1.8181818181818077E-2</v>
      </c>
      <c r="Y139" s="70">
        <f>X139*'Расчет субсидий'!AG139</f>
        <v>0.36363636363636154</v>
      </c>
      <c r="Z139" s="55">
        <f t="shared" si="36"/>
        <v>3.5904600115095087</v>
      </c>
      <c r="AA139" s="27" t="s">
        <v>367</v>
      </c>
      <c r="AB139" s="27" t="s">
        <v>367</v>
      </c>
      <c r="AC139" s="27" t="s">
        <v>367</v>
      </c>
      <c r="AD139" s="27" t="s">
        <v>367</v>
      </c>
      <c r="AE139" s="27" t="s">
        <v>367</v>
      </c>
      <c r="AF139" s="27" t="s">
        <v>367</v>
      </c>
      <c r="AG139" s="27" t="s">
        <v>367</v>
      </c>
      <c r="AH139" s="27" t="s">
        <v>367</v>
      </c>
      <c r="AI139" s="27" t="s">
        <v>367</v>
      </c>
      <c r="AJ139" s="54">
        <f t="shared" si="37"/>
        <v>-11.185748718083948</v>
      </c>
    </row>
    <row r="140" spans="1:36" ht="15" customHeight="1">
      <c r="A140" s="33" t="s">
        <v>139</v>
      </c>
      <c r="B140" s="52">
        <f>'Расчет субсидий'!AX140</f>
        <v>-165.92727272727257</v>
      </c>
      <c r="C140" s="54">
        <f>'Расчет субсидий'!D140-1</f>
        <v>-1</v>
      </c>
      <c r="D140" s="54">
        <f>C140*'Расчет субсидий'!E140</f>
        <v>0</v>
      </c>
      <c r="E140" s="55">
        <f t="shared" si="46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4">
        <f>'Расчет субсидий'!P140-1</f>
        <v>-0.74791502753737216</v>
      </c>
      <c r="M140" s="54">
        <f>L140*'Расчет субсидий'!Q140</f>
        <v>-14.958300550747444</v>
      </c>
      <c r="N140" s="55">
        <f t="shared" si="47"/>
        <v>-216.31568063108963</v>
      </c>
      <c r="O140" s="54">
        <f>'Расчет субсидий'!T140-1</f>
        <v>9.3923611111111249E-2</v>
      </c>
      <c r="P140" s="54">
        <f>O140*'Расчет субсидий'!U140</f>
        <v>2.8177083333333375</v>
      </c>
      <c r="Q140" s="55">
        <f t="shared" si="48"/>
        <v>40.747576496210833</v>
      </c>
      <c r="R140" s="54">
        <f>'Расчет субсидий'!X140-1</f>
        <v>7.6190476190476142E-2</v>
      </c>
      <c r="S140" s="54">
        <f>R140*'Расчет субсидий'!Y140</f>
        <v>1.5238095238095228</v>
      </c>
      <c r="T140" s="55">
        <f t="shared" si="49"/>
        <v>22.036186074528548</v>
      </c>
      <c r="U140" s="60" t="s">
        <v>385</v>
      </c>
      <c r="V140" s="60" t="s">
        <v>385</v>
      </c>
      <c r="W140" s="61" t="s">
        <v>385</v>
      </c>
      <c r="X140" s="70">
        <f>'Расчет субсидий'!AF140-1</f>
        <v>-4.2857142857142816E-2</v>
      </c>
      <c r="Y140" s="70">
        <f>X140*'Расчет субсидий'!AG140</f>
        <v>-0.85714285714285632</v>
      </c>
      <c r="Z140" s="55">
        <f t="shared" si="36"/>
        <v>-12.395354666922303</v>
      </c>
      <c r="AA140" s="27" t="s">
        <v>367</v>
      </c>
      <c r="AB140" s="27" t="s">
        <v>367</v>
      </c>
      <c r="AC140" s="27" t="s">
        <v>367</v>
      </c>
      <c r="AD140" s="27" t="s">
        <v>367</v>
      </c>
      <c r="AE140" s="27" t="s">
        <v>367</v>
      </c>
      <c r="AF140" s="27" t="s">
        <v>367</v>
      </c>
      <c r="AG140" s="27" t="s">
        <v>367</v>
      </c>
      <c r="AH140" s="27" t="s">
        <v>367</v>
      </c>
      <c r="AI140" s="27" t="s">
        <v>367</v>
      </c>
      <c r="AJ140" s="54">
        <f t="shared" si="37"/>
        <v>-11.47392555074744</v>
      </c>
    </row>
    <row r="141" spans="1:36" ht="15" customHeight="1">
      <c r="A141" s="33" t="s">
        <v>140</v>
      </c>
      <c r="B141" s="52">
        <f>'Расчет субсидий'!AX141</f>
        <v>-69.63636363636374</v>
      </c>
      <c r="C141" s="54">
        <f>'Расчет субсидий'!D141-1</f>
        <v>5.3787847409186851E-2</v>
      </c>
      <c r="D141" s="54">
        <f>C141*'Расчет субсидий'!E141</f>
        <v>0.53787847409186851</v>
      </c>
      <c r="E141" s="55">
        <f t="shared" si="46"/>
        <v>6.9747959763425778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4">
        <f>'Расчет субсидий'!P141-1</f>
        <v>-0.46892017633509775</v>
      </c>
      <c r="M141" s="54">
        <f>L141*'Расчет субсидий'!Q141</f>
        <v>-9.3784035267019554</v>
      </c>
      <c r="N141" s="55">
        <f t="shared" si="47"/>
        <v>-121.61195201759558</v>
      </c>
      <c r="O141" s="54">
        <f>'Расчет субсидий'!T141-1</f>
        <v>-5.0649350649350722E-2</v>
      </c>
      <c r="P141" s="54">
        <f>O141*'Расчет субсидий'!U141</f>
        <v>-1.0129870129870144</v>
      </c>
      <c r="Q141" s="55">
        <f t="shared" si="48"/>
        <v>-13.135639521916177</v>
      </c>
      <c r="R141" s="54">
        <f>'Расчет субсидий'!X141-1</f>
        <v>0.20500000000000007</v>
      </c>
      <c r="S141" s="54">
        <f>R141*'Расчет субсидий'!Y141</f>
        <v>6.1500000000000021</v>
      </c>
      <c r="T141" s="55">
        <f t="shared" si="49"/>
        <v>79.748488405171784</v>
      </c>
      <c r="U141" s="60" t="s">
        <v>385</v>
      </c>
      <c r="V141" s="60" t="s">
        <v>385</v>
      </c>
      <c r="W141" s="61" t="s">
        <v>385</v>
      </c>
      <c r="X141" s="70">
        <f>'Расчет субсидий'!AF141-1</f>
        <v>-8.333333333333337E-2</v>
      </c>
      <c r="Y141" s="70">
        <f>X141*'Расчет субсидий'!AG141</f>
        <v>-1.6666666666666674</v>
      </c>
      <c r="Z141" s="55">
        <f t="shared" si="36"/>
        <v>-21.612056478366341</v>
      </c>
      <c r="AA141" s="27" t="s">
        <v>367</v>
      </c>
      <c r="AB141" s="27" t="s">
        <v>367</v>
      </c>
      <c r="AC141" s="27" t="s">
        <v>367</v>
      </c>
      <c r="AD141" s="27" t="s">
        <v>367</v>
      </c>
      <c r="AE141" s="27" t="s">
        <v>367</v>
      </c>
      <c r="AF141" s="27" t="s">
        <v>367</v>
      </c>
      <c r="AG141" s="27" t="s">
        <v>367</v>
      </c>
      <c r="AH141" s="27" t="s">
        <v>367</v>
      </c>
      <c r="AI141" s="27" t="s">
        <v>367</v>
      </c>
      <c r="AJ141" s="54">
        <f t="shared" si="37"/>
        <v>-5.3701787322637671</v>
      </c>
    </row>
    <row r="142" spans="1:36" ht="15" customHeight="1">
      <c r="A142" s="33" t="s">
        <v>141</v>
      </c>
      <c r="B142" s="52">
        <f>'Расчет субсидий'!AX142</f>
        <v>-7.2454545454545354</v>
      </c>
      <c r="C142" s="54">
        <f>'Расчет субсидий'!D142-1</f>
        <v>6.7204301075274309E-4</v>
      </c>
      <c r="D142" s="54">
        <f>C142*'Расчет субсидий'!E142</f>
        <v>6.7204301075274309E-3</v>
      </c>
      <c r="E142" s="55">
        <f t="shared" si="46"/>
        <v>8.9482870924273619E-3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4">
        <f>'Расчет субсидий'!P142-1</f>
        <v>2.7467323356696438E-2</v>
      </c>
      <c r="M142" s="54">
        <f>L142*'Расчет субсидий'!Q142</f>
        <v>0.54934646713392876</v>
      </c>
      <c r="N142" s="55">
        <f t="shared" si="47"/>
        <v>0.73145763328735613</v>
      </c>
      <c r="O142" s="54">
        <f>'Расчет субсидий'!T142-1</f>
        <v>-0.24</v>
      </c>
      <c r="P142" s="54">
        <f>O142*'Расчет субсидий'!U142</f>
        <v>-7.1999999999999993</v>
      </c>
      <c r="Q142" s="55">
        <f t="shared" si="48"/>
        <v>-9.5868368593421938</v>
      </c>
      <c r="R142" s="54">
        <f>'Расчет субсидий'!X142-1</f>
        <v>0.14583333333333348</v>
      </c>
      <c r="S142" s="54">
        <f>R142*'Расчет субсидий'!Y142</f>
        <v>2.9166666666666696</v>
      </c>
      <c r="T142" s="55">
        <f t="shared" si="49"/>
        <v>3.8835565981131617</v>
      </c>
      <c r="U142" s="60" t="s">
        <v>385</v>
      </c>
      <c r="V142" s="60" t="s">
        <v>385</v>
      </c>
      <c r="W142" s="61" t="s">
        <v>385</v>
      </c>
      <c r="X142" s="70">
        <f>'Расчет субсидий'!AF142-1</f>
        <v>-8.5714285714285743E-2</v>
      </c>
      <c r="Y142" s="70">
        <f>X142*'Расчет субсидий'!AG142</f>
        <v>-1.7142857142857149</v>
      </c>
      <c r="Z142" s="55">
        <f t="shared" si="36"/>
        <v>-2.2825802046052854</v>
      </c>
      <c r="AA142" s="27" t="s">
        <v>367</v>
      </c>
      <c r="AB142" s="27" t="s">
        <v>367</v>
      </c>
      <c r="AC142" s="27" t="s">
        <v>367</v>
      </c>
      <c r="AD142" s="27" t="s">
        <v>367</v>
      </c>
      <c r="AE142" s="27" t="s">
        <v>367</v>
      </c>
      <c r="AF142" s="27" t="s">
        <v>367</v>
      </c>
      <c r="AG142" s="27" t="s">
        <v>367</v>
      </c>
      <c r="AH142" s="27" t="s">
        <v>367</v>
      </c>
      <c r="AI142" s="27" t="s">
        <v>367</v>
      </c>
      <c r="AJ142" s="54">
        <f t="shared" si="37"/>
        <v>-5.4415521503775892</v>
      </c>
    </row>
    <row r="143" spans="1:36" ht="15" customHeight="1">
      <c r="A143" s="33" t="s">
        <v>142</v>
      </c>
      <c r="B143" s="52">
        <f>'Расчет субсидий'!AX143</f>
        <v>-146.19090909090914</v>
      </c>
      <c r="C143" s="54">
        <f>'Расчет субсидий'!D143-1</f>
        <v>-1</v>
      </c>
      <c r="D143" s="54">
        <f>C143*'Расчет субсидий'!E143</f>
        <v>0</v>
      </c>
      <c r="E143" s="55">
        <f t="shared" si="46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4">
        <f>'Расчет субсидий'!P143-1</f>
        <v>-0.76942107867392373</v>
      </c>
      <c r="M143" s="54">
        <f>L143*'Расчет субсидий'!Q143</f>
        <v>-15.388421573478475</v>
      </c>
      <c r="N143" s="55">
        <f t="shared" si="47"/>
        <v>-137.63322360030662</v>
      </c>
      <c r="O143" s="54">
        <f>'Расчет субсидий'!T143-1</f>
        <v>2.8571428571428692E-2</v>
      </c>
      <c r="P143" s="54">
        <f>O143*'Расчет субсидий'!U143</f>
        <v>1.0000000000000042</v>
      </c>
      <c r="Q143" s="55">
        <f t="shared" si="48"/>
        <v>8.9439467812289681</v>
      </c>
      <c r="R143" s="54">
        <f>'Расчет субсидий'!X143-1</f>
        <v>0.15189873417721511</v>
      </c>
      <c r="S143" s="54">
        <f>R143*'Расчет субсидий'!Y143</f>
        <v>2.2784810126582267</v>
      </c>
      <c r="T143" s="55">
        <f t="shared" si="49"/>
        <v>20.378612919255776</v>
      </c>
      <c r="U143" s="60" t="s">
        <v>385</v>
      </c>
      <c r="V143" s="60" t="s">
        <v>385</v>
      </c>
      <c r="W143" s="61" t="s">
        <v>385</v>
      </c>
      <c r="X143" s="70">
        <f>'Расчет субсидий'!AF143-1</f>
        <v>-0.21176470588235297</v>
      </c>
      <c r="Y143" s="70">
        <f>X143*'Расчет субсидий'!AG143</f>
        <v>-4.2352941176470598</v>
      </c>
      <c r="Z143" s="55">
        <f t="shared" si="36"/>
        <v>-37.880245191087241</v>
      </c>
      <c r="AA143" s="27" t="s">
        <v>367</v>
      </c>
      <c r="AB143" s="27" t="s">
        <v>367</v>
      </c>
      <c r="AC143" s="27" t="s">
        <v>367</v>
      </c>
      <c r="AD143" s="27" t="s">
        <v>367</v>
      </c>
      <c r="AE143" s="27" t="s">
        <v>367</v>
      </c>
      <c r="AF143" s="27" t="s">
        <v>367</v>
      </c>
      <c r="AG143" s="27" t="s">
        <v>367</v>
      </c>
      <c r="AH143" s="27" t="s">
        <v>367</v>
      </c>
      <c r="AI143" s="27" t="s">
        <v>367</v>
      </c>
      <c r="AJ143" s="54">
        <f t="shared" si="37"/>
        <v>-16.345234678467307</v>
      </c>
    </row>
    <row r="144" spans="1:36" ht="15" customHeight="1">
      <c r="A144" s="32" t="s">
        <v>143</v>
      </c>
      <c r="B144" s="56"/>
      <c r="C144" s="57"/>
      <c r="D144" s="57"/>
      <c r="E144" s="58"/>
      <c r="F144" s="57"/>
      <c r="G144" s="57"/>
      <c r="H144" s="58"/>
      <c r="I144" s="58"/>
      <c r="J144" s="58"/>
      <c r="K144" s="58"/>
      <c r="L144" s="57"/>
      <c r="M144" s="57"/>
      <c r="N144" s="58"/>
      <c r="O144" s="57"/>
      <c r="P144" s="57"/>
      <c r="Q144" s="58"/>
      <c r="R144" s="57"/>
      <c r="S144" s="57"/>
      <c r="T144" s="58"/>
      <c r="U144" s="58"/>
      <c r="V144" s="58"/>
      <c r="W144" s="58"/>
      <c r="X144" s="72"/>
      <c r="Y144" s="72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</row>
    <row r="145" spans="1:36" ht="15" customHeight="1">
      <c r="A145" s="33" t="s">
        <v>144</v>
      </c>
      <c r="B145" s="52">
        <f>'Расчет субсидий'!AX145</f>
        <v>58.445454545454595</v>
      </c>
      <c r="C145" s="54">
        <f>'Расчет субсидий'!D145-1</f>
        <v>5.4081632653061318E-2</v>
      </c>
      <c r="D145" s="54">
        <f>C145*'Расчет субсидий'!E145</f>
        <v>0.54081632653061318</v>
      </c>
      <c r="E145" s="55">
        <f t="shared" ref="E145:E156" si="50">$B145*D145/$AJ145</f>
        <v>5.2225105607752482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4">
        <f>'Расчет субсидий'!P145-1</f>
        <v>-0.47664750850956972</v>
      </c>
      <c r="M145" s="54">
        <f>L145*'Расчет субсидий'!Q145</f>
        <v>-9.5329501701913948</v>
      </c>
      <c r="N145" s="55">
        <f t="shared" ref="N145:N156" si="51">$B145*M145/$AJ145</f>
        <v>-92.057008076198684</v>
      </c>
      <c r="O145" s="54">
        <f>'Расчет субсидий'!T145-1</f>
        <v>0.19999999999999996</v>
      </c>
      <c r="P145" s="54">
        <f>O145*'Расчет субсидий'!U145</f>
        <v>3.9999999999999991</v>
      </c>
      <c r="Q145" s="55">
        <f t="shared" ref="Q145:Q156" si="52">$B145*P145/$AJ145</f>
        <v>38.62687056271497</v>
      </c>
      <c r="R145" s="54">
        <f>'Расчет субсидий'!X145-1</f>
        <v>0.20000000000000018</v>
      </c>
      <c r="S145" s="54">
        <f>R145*'Расчет субсидий'!Y145</f>
        <v>6.0000000000000053</v>
      </c>
      <c r="T145" s="55">
        <f t="shared" ref="T145:T156" si="53">$B145*S145/$AJ145</f>
        <v>57.940305844072512</v>
      </c>
      <c r="U145" s="60" t="s">
        <v>385</v>
      </c>
      <c r="V145" s="60" t="s">
        <v>385</v>
      </c>
      <c r="W145" s="61" t="s">
        <v>385</v>
      </c>
      <c r="X145" s="70">
        <f>'Расчет субсидий'!AF145-1</f>
        <v>0.25222222222222213</v>
      </c>
      <c r="Y145" s="70">
        <f>X145*'Расчет субсидий'!AG145</f>
        <v>5.0444444444444425</v>
      </c>
      <c r="Z145" s="55">
        <f t="shared" si="36"/>
        <v>48.712775654090542</v>
      </c>
      <c r="AA145" s="27" t="s">
        <v>367</v>
      </c>
      <c r="AB145" s="27" t="s">
        <v>367</v>
      </c>
      <c r="AC145" s="27" t="s">
        <v>367</v>
      </c>
      <c r="AD145" s="27" t="s">
        <v>367</v>
      </c>
      <c r="AE145" s="27" t="s">
        <v>367</v>
      </c>
      <c r="AF145" s="27" t="s">
        <v>367</v>
      </c>
      <c r="AG145" s="27" t="s">
        <v>367</v>
      </c>
      <c r="AH145" s="27" t="s">
        <v>367</v>
      </c>
      <c r="AI145" s="27" t="s">
        <v>367</v>
      </c>
      <c r="AJ145" s="54">
        <f t="shared" si="37"/>
        <v>6.0523106007836658</v>
      </c>
    </row>
    <row r="146" spans="1:36" ht="15" customHeight="1">
      <c r="A146" s="33" t="s">
        <v>145</v>
      </c>
      <c r="B146" s="52">
        <f>'Расчет субсидий'!AX146</f>
        <v>10.399999999999977</v>
      </c>
      <c r="C146" s="54">
        <f>'Расчет субсидий'!D146-1</f>
        <v>-1.9890710382513666E-2</v>
      </c>
      <c r="D146" s="54">
        <f>C146*'Расчет субсидий'!E146</f>
        <v>-0.19890710382513666</v>
      </c>
      <c r="E146" s="55">
        <f t="shared" si="50"/>
        <v>-0.96896525810057388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4">
        <f>'Расчет субсидий'!P146-1</f>
        <v>-0.26048407643312099</v>
      </c>
      <c r="M146" s="54">
        <f>L146*'Расчет субсидий'!Q146</f>
        <v>-5.2096815286624203</v>
      </c>
      <c r="N146" s="55">
        <f t="shared" si="51"/>
        <v>-25.378683365074664</v>
      </c>
      <c r="O146" s="54">
        <f>'Расчет субсидий'!T146-1</f>
        <v>0.30000000000000004</v>
      </c>
      <c r="P146" s="54">
        <f>O146*'Расчет субсидий'!U146</f>
        <v>4.5000000000000009</v>
      </c>
      <c r="Q146" s="55">
        <f t="shared" si="52"/>
        <v>21.921507968291827</v>
      </c>
      <c r="R146" s="54">
        <f>'Расчет субсидий'!X146-1</f>
        <v>8.6956521739130599E-2</v>
      </c>
      <c r="S146" s="54">
        <f>R146*'Расчет субсидий'!Y146</f>
        <v>3.0434782608695707</v>
      </c>
      <c r="T146" s="55">
        <f t="shared" si="53"/>
        <v>14.826140654883387</v>
      </c>
      <c r="U146" s="60" t="s">
        <v>385</v>
      </c>
      <c r="V146" s="60" t="s">
        <v>385</v>
      </c>
      <c r="W146" s="61" t="s">
        <v>385</v>
      </c>
      <c r="X146" s="70">
        <f>'Расчет субсидий'!AF146-1</f>
        <v>0</v>
      </c>
      <c r="Y146" s="70">
        <f>X146*'Расчет субсидий'!AG146</f>
        <v>0</v>
      </c>
      <c r="Z146" s="55">
        <f t="shared" si="36"/>
        <v>0</v>
      </c>
      <c r="AA146" s="27" t="s">
        <v>367</v>
      </c>
      <c r="AB146" s="27" t="s">
        <v>367</v>
      </c>
      <c r="AC146" s="27" t="s">
        <v>367</v>
      </c>
      <c r="AD146" s="27" t="s">
        <v>367</v>
      </c>
      <c r="AE146" s="27" t="s">
        <v>367</v>
      </c>
      <c r="AF146" s="27" t="s">
        <v>367</v>
      </c>
      <c r="AG146" s="27" t="s">
        <v>367</v>
      </c>
      <c r="AH146" s="27" t="s">
        <v>367</v>
      </c>
      <c r="AI146" s="27" t="s">
        <v>367</v>
      </c>
      <c r="AJ146" s="54">
        <f t="shared" si="37"/>
        <v>2.1348896283820142</v>
      </c>
    </row>
    <row r="147" spans="1:36" ht="15" customHeight="1">
      <c r="A147" s="33" t="s">
        <v>146</v>
      </c>
      <c r="B147" s="52">
        <f>'Расчет субсидий'!AX147</f>
        <v>119.37272727272739</v>
      </c>
      <c r="C147" s="54">
        <f>'Расчет субсидий'!D147-1</f>
        <v>2.9806189434198105E-2</v>
      </c>
      <c r="D147" s="54">
        <f>C147*'Расчет субсидий'!E147</f>
        <v>0.29806189434198105</v>
      </c>
      <c r="E147" s="55">
        <f t="shared" si="50"/>
        <v>4.6847367615909885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4">
        <f>'Расчет субсидий'!P147-1</f>
        <v>-0.42899980174464714</v>
      </c>
      <c r="M147" s="54">
        <f>L147*'Расчет субсидий'!Q147</f>
        <v>-8.5799960348929432</v>
      </c>
      <c r="N147" s="55">
        <f t="shared" si="51"/>
        <v>-134.85461778904943</v>
      </c>
      <c r="O147" s="54">
        <f>'Расчет субсидий'!T147-1</f>
        <v>0.15734767025089602</v>
      </c>
      <c r="P147" s="54">
        <f>O147*'Расчет субсидий'!U147</f>
        <v>1.5734767025089602</v>
      </c>
      <c r="Q147" s="55">
        <f t="shared" si="52"/>
        <v>24.730850510173603</v>
      </c>
      <c r="R147" s="54">
        <f>'Расчет субсидий'!X147-1</f>
        <v>0.30000000000000004</v>
      </c>
      <c r="S147" s="54">
        <f>R147*'Расчет субсидий'!Y147</f>
        <v>12.000000000000002</v>
      </c>
      <c r="T147" s="55">
        <f t="shared" si="53"/>
        <v>188.60794420970677</v>
      </c>
      <c r="U147" s="60" t="s">
        <v>385</v>
      </c>
      <c r="V147" s="60" t="s">
        <v>385</v>
      </c>
      <c r="W147" s="61" t="s">
        <v>385</v>
      </c>
      <c r="X147" s="70">
        <f>'Расчет субсидий'!AF147-1</f>
        <v>0.115171650055371</v>
      </c>
      <c r="Y147" s="70">
        <f>X147*'Расчет субсидий'!AG147</f>
        <v>2.30343300110742</v>
      </c>
      <c r="Z147" s="55">
        <f t="shared" si="36"/>
        <v>36.203813580305464</v>
      </c>
      <c r="AA147" s="27" t="s">
        <v>367</v>
      </c>
      <c r="AB147" s="27" t="s">
        <v>367</v>
      </c>
      <c r="AC147" s="27" t="s">
        <v>367</v>
      </c>
      <c r="AD147" s="27" t="s">
        <v>367</v>
      </c>
      <c r="AE147" s="27" t="s">
        <v>367</v>
      </c>
      <c r="AF147" s="27" t="s">
        <v>367</v>
      </c>
      <c r="AG147" s="27" t="s">
        <v>367</v>
      </c>
      <c r="AH147" s="27" t="s">
        <v>367</v>
      </c>
      <c r="AI147" s="27" t="s">
        <v>367</v>
      </c>
      <c r="AJ147" s="54">
        <f t="shared" si="37"/>
        <v>7.5949755630654199</v>
      </c>
    </row>
    <row r="148" spans="1:36" ht="15" customHeight="1">
      <c r="A148" s="33" t="s">
        <v>147</v>
      </c>
      <c r="B148" s="52">
        <f>'Расчет субсидий'!AX148</f>
        <v>234.15454545454486</v>
      </c>
      <c r="C148" s="54">
        <f>'Расчет субсидий'!D148-1</f>
        <v>3.6406721933037733E-2</v>
      </c>
      <c r="D148" s="54">
        <f>C148*'Расчет субсидий'!E148</f>
        <v>0.36406721933037733</v>
      </c>
      <c r="E148" s="55">
        <f t="shared" si="50"/>
        <v>12.641282975289558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4">
        <f>'Расчет субсидий'!P148-1</f>
        <v>-0.34992930721066451</v>
      </c>
      <c r="M148" s="54">
        <f>L148*'Расчет субсидий'!Q148</f>
        <v>-6.9985861442132897</v>
      </c>
      <c r="N148" s="55">
        <f t="shared" si="51"/>
        <v>-243.00761831472843</v>
      </c>
      <c r="O148" s="54">
        <f>'Расчет субсидий'!T148-1</f>
        <v>0.21137254901960789</v>
      </c>
      <c r="P148" s="54">
        <f>O148*'Расчет субсидий'!U148</f>
        <v>4.2274509803921578</v>
      </c>
      <c r="Q148" s="55">
        <f t="shared" si="52"/>
        <v>146.78719002934284</v>
      </c>
      <c r="R148" s="54">
        <f>'Расчет субсидий'!X148-1</f>
        <v>0.17061611374407581</v>
      </c>
      <c r="S148" s="54">
        <f>R148*'Расчет субсидий'!Y148</f>
        <v>5.1184834123222744</v>
      </c>
      <c r="T148" s="55">
        <f t="shared" si="53"/>
        <v>177.7259631847682</v>
      </c>
      <c r="U148" s="60" t="s">
        <v>385</v>
      </c>
      <c r="V148" s="60" t="s">
        <v>385</v>
      </c>
      <c r="W148" s="61" t="s">
        <v>385</v>
      </c>
      <c r="X148" s="70">
        <f>'Расчет субсидий'!AF148-1</f>
        <v>0.20161016949152533</v>
      </c>
      <c r="Y148" s="70">
        <f>X148*'Расчет субсидий'!AG148</f>
        <v>4.0322033898305065</v>
      </c>
      <c r="Z148" s="55">
        <f t="shared" si="36"/>
        <v>140.00772757987269</v>
      </c>
      <c r="AA148" s="27" t="s">
        <v>367</v>
      </c>
      <c r="AB148" s="27" t="s">
        <v>367</v>
      </c>
      <c r="AC148" s="27" t="s">
        <v>367</v>
      </c>
      <c r="AD148" s="27" t="s">
        <v>367</v>
      </c>
      <c r="AE148" s="27" t="s">
        <v>367</v>
      </c>
      <c r="AF148" s="27" t="s">
        <v>367</v>
      </c>
      <c r="AG148" s="27" t="s">
        <v>367</v>
      </c>
      <c r="AH148" s="27" t="s">
        <v>367</v>
      </c>
      <c r="AI148" s="27" t="s">
        <v>367</v>
      </c>
      <c r="AJ148" s="54">
        <f t="shared" si="37"/>
        <v>6.7436188576620264</v>
      </c>
    </row>
    <row r="149" spans="1:36" ht="15" customHeight="1">
      <c r="A149" s="33" t="s">
        <v>148</v>
      </c>
      <c r="B149" s="52">
        <f>'Расчет субсидий'!AX149</f>
        <v>-27.263636363636351</v>
      </c>
      <c r="C149" s="54">
        <f>'Расчет субсидий'!D149-1</f>
        <v>6.8848332284455749E-2</v>
      </c>
      <c r="D149" s="54">
        <f>C149*'Расчет субсидий'!E149</f>
        <v>0.68848332284455749</v>
      </c>
      <c r="E149" s="55">
        <f t="shared" si="50"/>
        <v>8.8458257653120214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4">
        <f>'Расчет субсидий'!P149-1</f>
        <v>-0.24879477700672326</v>
      </c>
      <c r="M149" s="54">
        <f>L149*'Расчет субсидий'!Q149</f>
        <v>-4.9758955401344647</v>
      </c>
      <c r="N149" s="55">
        <f t="shared" si="51"/>
        <v>-63.931693788260908</v>
      </c>
      <c r="O149" s="54">
        <f>'Расчет субсидий'!T149-1</f>
        <v>-4.2635658914728758E-2</v>
      </c>
      <c r="P149" s="54">
        <f>O149*'Расчет субсидий'!U149</f>
        <v>-1.4922480620155065</v>
      </c>
      <c r="Q149" s="55">
        <f t="shared" si="52"/>
        <v>-19.172819322152222</v>
      </c>
      <c r="R149" s="54">
        <f>'Расчет субсидий'!X149-1</f>
        <v>0.19000000000000017</v>
      </c>
      <c r="S149" s="54">
        <f>R149*'Расчет субсидий'!Y149</f>
        <v>2.8500000000000023</v>
      </c>
      <c r="T149" s="55">
        <f t="shared" si="53"/>
        <v>36.617594928775368</v>
      </c>
      <c r="U149" s="60" t="s">
        <v>385</v>
      </c>
      <c r="V149" s="60" t="s">
        <v>385</v>
      </c>
      <c r="W149" s="61" t="s">
        <v>385</v>
      </c>
      <c r="X149" s="70">
        <f>'Расчет субсидий'!AF149-1</f>
        <v>4.0384615384615463E-2</v>
      </c>
      <c r="Y149" s="70">
        <f>X149*'Расчет субсидий'!AG149</f>
        <v>0.80769230769230926</v>
      </c>
      <c r="Z149" s="55">
        <f t="shared" si="36"/>
        <v>10.377456052689388</v>
      </c>
      <c r="AA149" s="27" t="s">
        <v>367</v>
      </c>
      <c r="AB149" s="27" t="s">
        <v>367</v>
      </c>
      <c r="AC149" s="27" t="s">
        <v>367</v>
      </c>
      <c r="AD149" s="27" t="s">
        <v>367</v>
      </c>
      <c r="AE149" s="27" t="s">
        <v>367</v>
      </c>
      <c r="AF149" s="27" t="s">
        <v>367</v>
      </c>
      <c r="AG149" s="27" t="s">
        <v>367</v>
      </c>
      <c r="AH149" s="27" t="s">
        <v>367</v>
      </c>
      <c r="AI149" s="27" t="s">
        <v>367</v>
      </c>
      <c r="AJ149" s="54">
        <f t="shared" si="37"/>
        <v>-2.1219679716131017</v>
      </c>
    </row>
    <row r="150" spans="1:36" ht="15" customHeight="1">
      <c r="A150" s="33" t="s">
        <v>149</v>
      </c>
      <c r="B150" s="52">
        <f>'Расчет субсидий'!AX150</f>
        <v>20.454545454545382</v>
      </c>
      <c r="C150" s="54">
        <f>'Расчет субсидий'!D150-1</f>
        <v>-1</v>
      </c>
      <c r="D150" s="54">
        <f>C150*'Расчет субсидий'!E150</f>
        <v>0</v>
      </c>
      <c r="E150" s="55">
        <f t="shared" si="50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4">
        <f>'Расчет субсидий'!P150-1</f>
        <v>-0.53018013272937958</v>
      </c>
      <c r="M150" s="54">
        <f>L150*'Расчет субсидий'!Q150</f>
        <v>-10.603602654587592</v>
      </c>
      <c r="N150" s="55">
        <f t="shared" si="51"/>
        <v>-79.136896358144597</v>
      </c>
      <c r="O150" s="54">
        <f>'Расчет субсидий'!T150-1</f>
        <v>0.29560283687943256</v>
      </c>
      <c r="P150" s="54">
        <f>O150*'Расчет субсидий'!U150</f>
        <v>1.4780141843971628</v>
      </c>
      <c r="Q150" s="55">
        <f t="shared" si="52"/>
        <v>11.03072787020187</v>
      </c>
      <c r="R150" s="54">
        <f>'Расчет субсидий'!X150-1</f>
        <v>0.20090909090909093</v>
      </c>
      <c r="S150" s="54">
        <f>R150*'Расчет субсидий'!Y150</f>
        <v>9.040909090909091</v>
      </c>
      <c r="T150" s="55">
        <f t="shared" si="53"/>
        <v>67.474188633533529</v>
      </c>
      <c r="U150" s="60" t="s">
        <v>385</v>
      </c>
      <c r="V150" s="60" t="s">
        <v>385</v>
      </c>
      <c r="W150" s="61" t="s">
        <v>385</v>
      </c>
      <c r="X150" s="70">
        <f>'Расчет субсидий'!AF150-1</f>
        <v>0.14126984126984121</v>
      </c>
      <c r="Y150" s="70">
        <f>X150*'Расчет субсидий'!AG150</f>
        <v>2.8253968253968242</v>
      </c>
      <c r="Z150" s="55">
        <f t="shared" si="36"/>
        <v>21.086525308954585</v>
      </c>
      <c r="AA150" s="27" t="s">
        <v>367</v>
      </c>
      <c r="AB150" s="27" t="s">
        <v>367</v>
      </c>
      <c r="AC150" s="27" t="s">
        <v>367</v>
      </c>
      <c r="AD150" s="27" t="s">
        <v>367</v>
      </c>
      <c r="AE150" s="27" t="s">
        <v>367</v>
      </c>
      <c r="AF150" s="27" t="s">
        <v>367</v>
      </c>
      <c r="AG150" s="27" t="s">
        <v>367</v>
      </c>
      <c r="AH150" s="27" t="s">
        <v>367</v>
      </c>
      <c r="AI150" s="27" t="s">
        <v>367</v>
      </c>
      <c r="AJ150" s="54">
        <f t="shared" si="37"/>
        <v>2.740717446115486</v>
      </c>
    </row>
    <row r="151" spans="1:36" ht="15" customHeight="1">
      <c r="A151" s="33" t="s">
        <v>150</v>
      </c>
      <c r="B151" s="52">
        <f>'Расчет субсидий'!AX151</f>
        <v>42.318181818181756</v>
      </c>
      <c r="C151" s="54">
        <f>'Расчет субсидий'!D151-1</f>
        <v>1.1977339886074079E-2</v>
      </c>
      <c r="D151" s="54">
        <f>C151*'Расчет субсидий'!E151</f>
        <v>0.11977339886074079</v>
      </c>
      <c r="E151" s="55">
        <f t="shared" si="50"/>
        <v>2.3379236732640032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4">
        <f>'Расчет субсидий'!P151-1</f>
        <v>-0.50157748545673708</v>
      </c>
      <c r="M151" s="54">
        <f>L151*'Расчет субсидий'!Q151</f>
        <v>-10.031549709134742</v>
      </c>
      <c r="N151" s="55">
        <f t="shared" si="51"/>
        <v>-195.81140526686801</v>
      </c>
      <c r="O151" s="54">
        <f>'Расчет субсидий'!T151-1</f>
        <v>1.3698630136986356E-2</v>
      </c>
      <c r="P151" s="54">
        <f>O151*'Расчет субсидий'!U151</f>
        <v>0.20547945205479534</v>
      </c>
      <c r="Q151" s="55">
        <f t="shared" si="52"/>
        <v>4.0108678546124592</v>
      </c>
      <c r="R151" s="54">
        <f>'Расчет субсидий'!X151-1</f>
        <v>0.2331428571428571</v>
      </c>
      <c r="S151" s="54">
        <f>R151*'Расчет субсидий'!Y151</f>
        <v>8.1599999999999984</v>
      </c>
      <c r="T151" s="55">
        <f t="shared" si="53"/>
        <v>159.27958424236931</v>
      </c>
      <c r="U151" s="60" t="s">
        <v>385</v>
      </c>
      <c r="V151" s="60" t="s">
        <v>385</v>
      </c>
      <c r="W151" s="61" t="s">
        <v>385</v>
      </c>
      <c r="X151" s="70">
        <f>'Расчет субсидий'!AF151-1</f>
        <v>0.18571428571428572</v>
      </c>
      <c r="Y151" s="70">
        <f>X151*'Расчет субсидий'!AG151</f>
        <v>3.7142857142857144</v>
      </c>
      <c r="Z151" s="55">
        <f t="shared" si="36"/>
        <v>72.501211314803982</v>
      </c>
      <c r="AA151" s="27" t="s">
        <v>367</v>
      </c>
      <c r="AB151" s="27" t="s">
        <v>367</v>
      </c>
      <c r="AC151" s="27" t="s">
        <v>367</v>
      </c>
      <c r="AD151" s="27" t="s">
        <v>367</v>
      </c>
      <c r="AE151" s="27" t="s">
        <v>367</v>
      </c>
      <c r="AF151" s="27" t="s">
        <v>367</v>
      </c>
      <c r="AG151" s="27" t="s">
        <v>367</v>
      </c>
      <c r="AH151" s="27" t="s">
        <v>367</v>
      </c>
      <c r="AI151" s="27" t="s">
        <v>367</v>
      </c>
      <c r="AJ151" s="54">
        <f t="shared" si="37"/>
        <v>2.1679888560665068</v>
      </c>
    </row>
    <row r="152" spans="1:36" ht="15" customHeight="1">
      <c r="A152" s="33" t="s">
        <v>151</v>
      </c>
      <c r="B152" s="52">
        <f>'Расчет субсидий'!AX152</f>
        <v>-51.74545454545455</v>
      </c>
      <c r="C152" s="54">
        <f>'Расчет субсидий'!D152-1</f>
        <v>-4.3383947939262479E-2</v>
      </c>
      <c r="D152" s="54">
        <f>C152*'Расчет субсидий'!E152</f>
        <v>-0.43383947939262479</v>
      </c>
      <c r="E152" s="55">
        <f t="shared" si="50"/>
        <v>-7.0563813742222576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4">
        <f>'Расчет субсидий'!P152-1</f>
        <v>-0.45069033530571989</v>
      </c>
      <c r="M152" s="54">
        <f>L152*'Расчет субсидий'!Q152</f>
        <v>-9.0138067061143978</v>
      </c>
      <c r="N152" s="55">
        <f t="shared" si="51"/>
        <v>-146.60919711804954</v>
      </c>
      <c r="O152" s="54">
        <f>'Расчет субсидий'!T152-1</f>
        <v>7.1943319838056574E-2</v>
      </c>
      <c r="P152" s="54">
        <f>O152*'Расчет субсидий'!U152</f>
        <v>2.5180161943319801</v>
      </c>
      <c r="Q152" s="55">
        <f t="shared" si="52"/>
        <v>40.955430332319018</v>
      </c>
      <c r="R152" s="54">
        <f>'Расчет субсидий'!X152-1</f>
        <v>0.21085714285714285</v>
      </c>
      <c r="S152" s="54">
        <f>R152*'Расчет субсидий'!Y152</f>
        <v>3.1628571428571428</v>
      </c>
      <c r="T152" s="55">
        <f t="shared" si="53"/>
        <v>51.443741965181744</v>
      </c>
      <c r="U152" s="60" t="s">
        <v>385</v>
      </c>
      <c r="V152" s="60" t="s">
        <v>385</v>
      </c>
      <c r="W152" s="61" t="s">
        <v>385</v>
      </c>
      <c r="X152" s="70">
        <f>'Расчет субсидий'!AF152-1</f>
        <v>2.9268292682926855E-2</v>
      </c>
      <c r="Y152" s="70">
        <f>X152*'Расчет субсидий'!AG152</f>
        <v>0.58536585365853711</v>
      </c>
      <c r="Z152" s="55">
        <f t="shared" si="36"/>
        <v>9.5209516493164781</v>
      </c>
      <c r="AA152" s="27" t="s">
        <v>367</v>
      </c>
      <c r="AB152" s="27" t="s">
        <v>367</v>
      </c>
      <c r="AC152" s="27" t="s">
        <v>367</v>
      </c>
      <c r="AD152" s="27" t="s">
        <v>367</v>
      </c>
      <c r="AE152" s="27" t="s">
        <v>367</v>
      </c>
      <c r="AF152" s="27" t="s">
        <v>367</v>
      </c>
      <c r="AG152" s="27" t="s">
        <v>367</v>
      </c>
      <c r="AH152" s="27" t="s">
        <v>367</v>
      </c>
      <c r="AI152" s="27" t="s">
        <v>367</v>
      </c>
      <c r="AJ152" s="54">
        <f t="shared" si="37"/>
        <v>-3.1814069946593619</v>
      </c>
    </row>
    <row r="153" spans="1:36" ht="15" customHeight="1">
      <c r="A153" s="33" t="s">
        <v>152</v>
      </c>
      <c r="B153" s="52">
        <f>'Расчет субсидий'!AX153</f>
        <v>206.09999999999991</v>
      </c>
      <c r="C153" s="54">
        <f>'Расчет субсидий'!D153-1</f>
        <v>0.21234570486311055</v>
      </c>
      <c r="D153" s="54">
        <f>C153*'Расчет субсидий'!E153</f>
        <v>2.1234570486311055</v>
      </c>
      <c r="E153" s="55">
        <f t="shared" si="50"/>
        <v>49.30482576005506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4">
        <f>'Расчет субсидий'!P153-1</f>
        <v>-0.24117524484267561</v>
      </c>
      <c r="M153" s="54">
        <f>L153*'Расчет субсидий'!Q153</f>
        <v>-4.8235048968535121</v>
      </c>
      <c r="N153" s="55">
        <f t="shared" si="51"/>
        <v>-111.99758838797688</v>
      </c>
      <c r="O153" s="54">
        <f>'Расчет субсидий'!T153-1</f>
        <v>8.11594202898549E-2</v>
      </c>
      <c r="P153" s="54">
        <f>O153*'Расчет субсидий'!U153</f>
        <v>1.623188405797098</v>
      </c>
      <c r="Q153" s="55">
        <f t="shared" si="52"/>
        <v>37.689022989732592</v>
      </c>
      <c r="R153" s="54">
        <f>'Расчет субсидий'!X153-1</f>
        <v>0.20916666666666672</v>
      </c>
      <c r="S153" s="54">
        <f>R153*'Расчет субсидий'!Y153</f>
        <v>6.2750000000000021</v>
      </c>
      <c r="T153" s="55">
        <f t="shared" si="53"/>
        <v>145.70004222303135</v>
      </c>
      <c r="U153" s="60" t="s">
        <v>385</v>
      </c>
      <c r="V153" s="60" t="s">
        <v>385</v>
      </c>
      <c r="W153" s="61" t="s">
        <v>385</v>
      </c>
      <c r="X153" s="70">
        <f>'Расчет субсидий'!AF153-1</f>
        <v>0.18390804597701149</v>
      </c>
      <c r="Y153" s="70">
        <f>X153*'Расчет субсидий'!AG153</f>
        <v>3.6781609195402298</v>
      </c>
      <c r="Z153" s="55">
        <f t="shared" si="36"/>
        <v>85.403697415157794</v>
      </c>
      <c r="AA153" s="27" t="s">
        <v>367</v>
      </c>
      <c r="AB153" s="27" t="s">
        <v>367</v>
      </c>
      <c r="AC153" s="27" t="s">
        <v>367</v>
      </c>
      <c r="AD153" s="27" t="s">
        <v>367</v>
      </c>
      <c r="AE153" s="27" t="s">
        <v>367</v>
      </c>
      <c r="AF153" s="27" t="s">
        <v>367</v>
      </c>
      <c r="AG153" s="27" t="s">
        <v>367</v>
      </c>
      <c r="AH153" s="27" t="s">
        <v>367</v>
      </c>
      <c r="AI153" s="27" t="s">
        <v>367</v>
      </c>
      <c r="AJ153" s="54">
        <f t="shared" si="37"/>
        <v>8.8763014771149233</v>
      </c>
    </row>
    <row r="154" spans="1:36" ht="15" customHeight="1">
      <c r="A154" s="33" t="s">
        <v>153</v>
      </c>
      <c r="B154" s="52">
        <f>'Расчет субсидий'!AX154</f>
        <v>-42.572727272727434</v>
      </c>
      <c r="C154" s="54">
        <f>'Расчет субсидий'!D154-1</f>
        <v>1.8691588785046731E-2</v>
      </c>
      <c r="D154" s="54">
        <f>C154*'Расчет субсидий'!E154</f>
        <v>0.18691588785046731</v>
      </c>
      <c r="E154" s="55">
        <f t="shared" si="50"/>
        <v>2.8485623677712342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4">
        <f>'Расчет субсидий'!P154-1</f>
        <v>-0.44117808069195819</v>
      </c>
      <c r="M154" s="54">
        <f>L154*'Расчет субсидий'!Q154</f>
        <v>-8.8235616138391642</v>
      </c>
      <c r="N154" s="55">
        <f t="shared" si="51"/>
        <v>-134.46939076147785</v>
      </c>
      <c r="O154" s="54">
        <f>'Расчет субсидий'!T154-1</f>
        <v>7.5169491525423737E-2</v>
      </c>
      <c r="P154" s="54">
        <f>O154*'Расчет субсидий'!U154</f>
        <v>2.2550847457627121</v>
      </c>
      <c r="Q154" s="55">
        <f t="shared" si="52"/>
        <v>34.367060054593232</v>
      </c>
      <c r="R154" s="54">
        <f>'Расчет субсидий'!X154-1</f>
        <v>0.17940199335548157</v>
      </c>
      <c r="S154" s="54">
        <f>R154*'Расчет субсидий'!Y154</f>
        <v>3.5880398671096314</v>
      </c>
      <c r="T154" s="55">
        <f t="shared" si="53"/>
        <v>54.681041066385966</v>
      </c>
      <c r="U154" s="60" t="s">
        <v>385</v>
      </c>
      <c r="V154" s="60" t="s">
        <v>385</v>
      </c>
      <c r="W154" s="61" t="s">
        <v>385</v>
      </c>
      <c r="X154" s="70">
        <f>'Расчет субсидий'!AF154-1</f>
        <v>0</v>
      </c>
      <c r="Y154" s="70">
        <f>X154*'Расчет субсидий'!AG154</f>
        <v>0</v>
      </c>
      <c r="Z154" s="55">
        <f t="shared" si="36"/>
        <v>0</v>
      </c>
      <c r="AA154" s="27" t="s">
        <v>367</v>
      </c>
      <c r="AB154" s="27" t="s">
        <v>367</v>
      </c>
      <c r="AC154" s="27" t="s">
        <v>367</v>
      </c>
      <c r="AD154" s="27" t="s">
        <v>367</v>
      </c>
      <c r="AE154" s="27" t="s">
        <v>367</v>
      </c>
      <c r="AF154" s="27" t="s">
        <v>367</v>
      </c>
      <c r="AG154" s="27" t="s">
        <v>367</v>
      </c>
      <c r="AH154" s="27" t="s">
        <v>367</v>
      </c>
      <c r="AI154" s="27" t="s">
        <v>367</v>
      </c>
      <c r="AJ154" s="54">
        <f t="shared" si="37"/>
        <v>-2.7935211131163529</v>
      </c>
    </row>
    <row r="155" spans="1:36" ht="15" customHeight="1">
      <c r="A155" s="33" t="s">
        <v>154</v>
      </c>
      <c r="B155" s="52">
        <f>'Расчет субсидий'!AX155</f>
        <v>30.381818181818289</v>
      </c>
      <c r="C155" s="54">
        <f>'Расчет субсидий'!D155-1</f>
        <v>3.0215517241379164E-2</v>
      </c>
      <c r="D155" s="54">
        <f>C155*'Расчет субсидий'!E155</f>
        <v>0.30215517241379164</v>
      </c>
      <c r="E155" s="55">
        <f t="shared" si="50"/>
        <v>3.2915127454226396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4">
        <f>'Расчет субсидий'!P155-1</f>
        <v>-0.41963076923076925</v>
      </c>
      <c r="M155" s="54">
        <f>L155*'Расчет субсидий'!Q155</f>
        <v>-8.3926153846153859</v>
      </c>
      <c r="N155" s="55">
        <f t="shared" si="51"/>
        <v>-91.42454946315118</v>
      </c>
      <c r="O155" s="54">
        <f>'Расчет субсидий'!T155-1</f>
        <v>0.30000000000000004</v>
      </c>
      <c r="P155" s="54">
        <f>O155*'Расчет субсидий'!U155</f>
        <v>4.5000000000000009</v>
      </c>
      <c r="Q155" s="55">
        <f t="shared" si="52"/>
        <v>49.020532185752536</v>
      </c>
      <c r="R155" s="54">
        <f>'Расчет субсидий'!X155-1</f>
        <v>7.6923076923077094E-2</v>
      </c>
      <c r="S155" s="54">
        <f>R155*'Расчет субсидий'!Y155</f>
        <v>2.6923076923076983</v>
      </c>
      <c r="T155" s="55">
        <f t="shared" si="53"/>
        <v>29.328523529937474</v>
      </c>
      <c r="U155" s="60" t="s">
        <v>385</v>
      </c>
      <c r="V155" s="60" t="s">
        <v>385</v>
      </c>
      <c r="W155" s="61" t="s">
        <v>385</v>
      </c>
      <c r="X155" s="70">
        <f>'Расчет субсидий'!AF155-1</f>
        <v>0.18435754189944142</v>
      </c>
      <c r="Y155" s="70">
        <f>X155*'Расчет субсидий'!AG155</f>
        <v>3.6871508379888285</v>
      </c>
      <c r="Z155" s="55">
        <f t="shared" si="36"/>
        <v>40.165799183856841</v>
      </c>
      <c r="AA155" s="27" t="s">
        <v>367</v>
      </c>
      <c r="AB155" s="27" t="s">
        <v>367</v>
      </c>
      <c r="AC155" s="27" t="s">
        <v>367</v>
      </c>
      <c r="AD155" s="27" t="s">
        <v>367</v>
      </c>
      <c r="AE155" s="27" t="s">
        <v>367</v>
      </c>
      <c r="AF155" s="27" t="s">
        <v>367</v>
      </c>
      <c r="AG155" s="27" t="s">
        <v>367</v>
      </c>
      <c r="AH155" s="27" t="s">
        <v>367</v>
      </c>
      <c r="AI155" s="27" t="s">
        <v>367</v>
      </c>
      <c r="AJ155" s="54">
        <f t="shared" si="37"/>
        <v>2.7889983180949325</v>
      </c>
    </row>
    <row r="156" spans="1:36" ht="15" customHeight="1">
      <c r="A156" s="33" t="s">
        <v>155</v>
      </c>
      <c r="B156" s="52">
        <f>'Расчет субсидий'!AX156</f>
        <v>131.4818181818182</v>
      </c>
      <c r="C156" s="54">
        <f>'Расчет субсидий'!D156-1</f>
        <v>-9.3582862530936617E-2</v>
      </c>
      <c r="D156" s="54">
        <f>C156*'Расчет субсидий'!E156</f>
        <v>-0.93582862530936617</v>
      </c>
      <c r="E156" s="55">
        <f t="shared" si="50"/>
        <v>-11.797571902449189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4">
        <f>'Расчет субсидий'!P156-1</f>
        <v>0.15317069396807392</v>
      </c>
      <c r="M156" s="54">
        <f>L156*'Расчет субсидий'!Q156</f>
        <v>3.0634138793614785</v>
      </c>
      <c r="N156" s="55">
        <f t="shared" si="51"/>
        <v>38.619085301841885</v>
      </c>
      <c r="O156" s="54">
        <f>'Расчет субсидий'!T156-1</f>
        <v>0.30000000000000004</v>
      </c>
      <c r="P156" s="54">
        <f>O156*'Расчет субсидий'!U156</f>
        <v>6.0000000000000009</v>
      </c>
      <c r="Q156" s="55">
        <f t="shared" si="52"/>
        <v>75.639309912426427</v>
      </c>
      <c r="R156" s="54">
        <f>'Расчет субсидий'!X156-1</f>
        <v>7.6735218508997338E-2</v>
      </c>
      <c r="S156" s="54">
        <f>R156*'Расчет субсидий'!Y156</f>
        <v>2.3020565552699201</v>
      </c>
      <c r="T156" s="55">
        <f t="shared" si="53"/>
        <v>29.020994869999047</v>
      </c>
      <c r="U156" s="60" t="s">
        <v>385</v>
      </c>
      <c r="V156" s="60" t="s">
        <v>385</v>
      </c>
      <c r="W156" s="61" t="s">
        <v>385</v>
      </c>
      <c r="X156" s="70">
        <f>'Расчет субсидий'!AF156-1</f>
        <v>0</v>
      </c>
      <c r="Y156" s="70">
        <f>X156*'Расчет субсидий'!AG156</f>
        <v>0</v>
      </c>
      <c r="Z156" s="55">
        <f t="shared" si="36"/>
        <v>0</v>
      </c>
      <c r="AA156" s="27" t="s">
        <v>367</v>
      </c>
      <c r="AB156" s="27" t="s">
        <v>367</v>
      </c>
      <c r="AC156" s="27" t="s">
        <v>367</v>
      </c>
      <c r="AD156" s="27" t="s">
        <v>367</v>
      </c>
      <c r="AE156" s="27" t="s">
        <v>367</v>
      </c>
      <c r="AF156" s="27" t="s">
        <v>367</v>
      </c>
      <c r="AG156" s="27" t="s">
        <v>367</v>
      </c>
      <c r="AH156" s="27" t="s">
        <v>367</v>
      </c>
      <c r="AI156" s="27" t="s">
        <v>367</v>
      </c>
      <c r="AJ156" s="54">
        <f t="shared" si="37"/>
        <v>10.429641809322035</v>
      </c>
    </row>
    <row r="157" spans="1:36" ht="15" customHeight="1">
      <c r="A157" s="32" t="s">
        <v>156</v>
      </c>
      <c r="B157" s="56"/>
      <c r="C157" s="57"/>
      <c r="D157" s="57"/>
      <c r="E157" s="58"/>
      <c r="F157" s="57"/>
      <c r="G157" s="57"/>
      <c r="H157" s="58"/>
      <c r="I157" s="58"/>
      <c r="J157" s="58"/>
      <c r="K157" s="58"/>
      <c r="L157" s="57"/>
      <c r="M157" s="57"/>
      <c r="N157" s="58"/>
      <c r="O157" s="57"/>
      <c r="P157" s="57"/>
      <c r="Q157" s="58"/>
      <c r="R157" s="57"/>
      <c r="S157" s="57"/>
      <c r="T157" s="58"/>
      <c r="U157" s="58"/>
      <c r="V157" s="58"/>
      <c r="W157" s="58"/>
      <c r="X157" s="72"/>
      <c r="Y157" s="72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</row>
    <row r="158" spans="1:36" ht="15" customHeight="1">
      <c r="A158" s="33" t="s">
        <v>71</v>
      </c>
      <c r="B158" s="52">
        <f>'Расчет субсидий'!AX158</f>
        <v>-53.418181818181665</v>
      </c>
      <c r="C158" s="54">
        <f>'Расчет субсидий'!D158-1</f>
        <v>-1</v>
      </c>
      <c r="D158" s="54">
        <f>C158*'Расчет субсидий'!E158</f>
        <v>0</v>
      </c>
      <c r="E158" s="55">
        <f t="shared" ref="E158:E170" si="54">$B158*D158/$AJ158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4">
        <f>'Расчет субсидий'!P158-1</f>
        <v>-0.54892301748285521</v>
      </c>
      <c r="M158" s="54">
        <f>L158*'Расчет субсидий'!Q158</f>
        <v>-10.978460349657105</v>
      </c>
      <c r="N158" s="55">
        <f t="shared" ref="N158:N170" si="55">$B158*M158/$AJ158</f>
        <v>-189.03136548645045</v>
      </c>
      <c r="O158" s="54">
        <f>'Расчет субсидий'!T158-1</f>
        <v>0</v>
      </c>
      <c r="P158" s="54">
        <f>O158*'Расчет субсидий'!U158</f>
        <v>0</v>
      </c>
      <c r="Q158" s="55">
        <f t="shared" ref="Q158:Q170" si="56">$B158*P158/$AJ158</f>
        <v>0</v>
      </c>
      <c r="R158" s="54">
        <f>'Расчет субсидий'!X158-1</f>
        <v>0.30000000000000004</v>
      </c>
      <c r="S158" s="54">
        <f>R158*'Расчет субсидий'!Y158</f>
        <v>7.5000000000000009</v>
      </c>
      <c r="T158" s="55">
        <f t="shared" ref="T158:T170" si="57">$B158*S158/$AJ158</f>
        <v>129.13789329235581</v>
      </c>
      <c r="U158" s="60" t="s">
        <v>385</v>
      </c>
      <c r="V158" s="60" t="s">
        <v>385</v>
      </c>
      <c r="W158" s="61" t="s">
        <v>385</v>
      </c>
      <c r="X158" s="70">
        <f>'Расчет субсидий'!AF158-1</f>
        <v>1.8803418803418737E-2</v>
      </c>
      <c r="Y158" s="70">
        <f>X158*'Расчет субсидий'!AG158</f>
        <v>0.37606837606837473</v>
      </c>
      <c r="Z158" s="55">
        <f t="shared" si="36"/>
        <v>6.4752903759129747</v>
      </c>
      <c r="AA158" s="27" t="s">
        <v>367</v>
      </c>
      <c r="AB158" s="27" t="s">
        <v>367</v>
      </c>
      <c r="AC158" s="27" t="s">
        <v>367</v>
      </c>
      <c r="AD158" s="27" t="s">
        <v>367</v>
      </c>
      <c r="AE158" s="27" t="s">
        <v>367</v>
      </c>
      <c r="AF158" s="27" t="s">
        <v>367</v>
      </c>
      <c r="AG158" s="27" t="s">
        <v>367</v>
      </c>
      <c r="AH158" s="27" t="s">
        <v>367</v>
      </c>
      <c r="AI158" s="27" t="s">
        <v>367</v>
      </c>
      <c r="AJ158" s="54">
        <f t="shared" si="37"/>
        <v>-3.1023919735887295</v>
      </c>
    </row>
    <row r="159" spans="1:36" ht="15" customHeight="1">
      <c r="A159" s="33" t="s">
        <v>157</v>
      </c>
      <c r="B159" s="52">
        <f>'Расчет субсидий'!AX159</f>
        <v>-169.36363636363626</v>
      </c>
      <c r="C159" s="54">
        <f>'Расчет субсидий'!D159-1</f>
        <v>-1</v>
      </c>
      <c r="D159" s="54">
        <f>C159*'Расчет субсидий'!E159</f>
        <v>0</v>
      </c>
      <c r="E159" s="55">
        <f t="shared" si="54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4">
        <f>'Расчет субсидий'!P159-1</f>
        <v>-0.64740843123704217</v>
      </c>
      <c r="M159" s="54">
        <f>L159*'Расчет субсидий'!Q159</f>
        <v>-12.948168624740843</v>
      </c>
      <c r="N159" s="55">
        <f t="shared" si="55"/>
        <v>-169.36363636363626</v>
      </c>
      <c r="O159" s="54">
        <f>'Расчет субсидий'!T159-1</f>
        <v>0</v>
      </c>
      <c r="P159" s="54">
        <f>O159*'Расчет субсидий'!U159</f>
        <v>0</v>
      </c>
      <c r="Q159" s="55">
        <f t="shared" si="56"/>
        <v>0</v>
      </c>
      <c r="R159" s="54">
        <f>'Расчет субсидий'!X159-1</f>
        <v>0</v>
      </c>
      <c r="S159" s="54">
        <f>R159*'Расчет субсидий'!Y159</f>
        <v>0</v>
      </c>
      <c r="T159" s="55">
        <f t="shared" si="57"/>
        <v>0</v>
      </c>
      <c r="U159" s="60" t="s">
        <v>385</v>
      </c>
      <c r="V159" s="60" t="s">
        <v>385</v>
      </c>
      <c r="W159" s="61" t="s">
        <v>385</v>
      </c>
      <c r="X159" s="70">
        <f>'Расчет субсидий'!AF159-1</f>
        <v>0</v>
      </c>
      <c r="Y159" s="70">
        <f>X159*'Расчет субсидий'!AG159</f>
        <v>0</v>
      </c>
      <c r="Z159" s="55">
        <f t="shared" si="36"/>
        <v>0</v>
      </c>
      <c r="AA159" s="27" t="s">
        <v>367</v>
      </c>
      <c r="AB159" s="27" t="s">
        <v>367</v>
      </c>
      <c r="AC159" s="27" t="s">
        <v>367</v>
      </c>
      <c r="AD159" s="27" t="s">
        <v>367</v>
      </c>
      <c r="AE159" s="27" t="s">
        <v>367</v>
      </c>
      <c r="AF159" s="27" t="s">
        <v>367</v>
      </c>
      <c r="AG159" s="27" t="s">
        <v>367</v>
      </c>
      <c r="AH159" s="27" t="s">
        <v>367</v>
      </c>
      <c r="AI159" s="27" t="s">
        <v>367</v>
      </c>
      <c r="AJ159" s="54">
        <f t="shared" si="37"/>
        <v>-12.948168624740843</v>
      </c>
    </row>
    <row r="160" spans="1:36" ht="15" customHeight="1">
      <c r="A160" s="33" t="s">
        <v>158</v>
      </c>
      <c r="B160" s="52">
        <f>'Расчет субсидий'!AX160</f>
        <v>-90.099999999999909</v>
      </c>
      <c r="C160" s="54">
        <f>'Расчет субсидий'!D160-1</f>
        <v>-1</v>
      </c>
      <c r="D160" s="54">
        <f>C160*'Расчет субсидий'!E160</f>
        <v>0</v>
      </c>
      <c r="E160" s="55">
        <f t="shared" si="54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4">
        <f>'Расчет субсидий'!P160-1</f>
        <v>-0.6503796228263532</v>
      </c>
      <c r="M160" s="54">
        <f>L160*'Расчет субсидий'!Q160</f>
        <v>-13.007592456527064</v>
      </c>
      <c r="N160" s="55">
        <f t="shared" si="55"/>
        <v>-252.42082012921495</v>
      </c>
      <c r="O160" s="54">
        <f>'Расчет субсидий'!T160-1</f>
        <v>0</v>
      </c>
      <c r="P160" s="54">
        <f>O160*'Расчет субсидий'!U160</f>
        <v>0</v>
      </c>
      <c r="Q160" s="55">
        <f t="shared" si="56"/>
        <v>0</v>
      </c>
      <c r="R160" s="54">
        <f>'Расчет субсидий'!X160-1</f>
        <v>0.26600000000000001</v>
      </c>
      <c r="S160" s="54">
        <f>R160*'Расчет субсидий'!Y160</f>
        <v>7.98</v>
      </c>
      <c r="T160" s="55">
        <f t="shared" si="57"/>
        <v>154.85710759798391</v>
      </c>
      <c r="U160" s="60" t="s">
        <v>385</v>
      </c>
      <c r="V160" s="60" t="s">
        <v>385</v>
      </c>
      <c r="W160" s="61" t="s">
        <v>385</v>
      </c>
      <c r="X160" s="70">
        <f>'Расчет субсидий'!AF160-1</f>
        <v>1.9230769230769162E-2</v>
      </c>
      <c r="Y160" s="70">
        <f>X160*'Расчет субсидий'!AG160</f>
        <v>0.38461538461538325</v>
      </c>
      <c r="Z160" s="55">
        <f t="shared" si="36"/>
        <v>7.4637125312311232</v>
      </c>
      <c r="AA160" s="27" t="s">
        <v>367</v>
      </c>
      <c r="AB160" s="27" t="s">
        <v>367</v>
      </c>
      <c r="AC160" s="27" t="s">
        <v>367</v>
      </c>
      <c r="AD160" s="27" t="s">
        <v>367</v>
      </c>
      <c r="AE160" s="27" t="s">
        <v>367</v>
      </c>
      <c r="AF160" s="27" t="s">
        <v>367</v>
      </c>
      <c r="AG160" s="27" t="s">
        <v>367</v>
      </c>
      <c r="AH160" s="27" t="s">
        <v>367</v>
      </c>
      <c r="AI160" s="27" t="s">
        <v>367</v>
      </c>
      <c r="AJ160" s="54">
        <f t="shared" si="37"/>
        <v>-4.6429770719116803</v>
      </c>
    </row>
    <row r="161" spans="1:36" ht="15" customHeight="1">
      <c r="A161" s="33" t="s">
        <v>159</v>
      </c>
      <c r="B161" s="52">
        <f>'Расчет субсидий'!AX161</f>
        <v>-77.618181818181711</v>
      </c>
      <c r="C161" s="54">
        <f>'Расчет субсидий'!D161-1</f>
        <v>-1</v>
      </c>
      <c r="D161" s="54">
        <f>C161*'Расчет субсидий'!E161</f>
        <v>0</v>
      </c>
      <c r="E161" s="55">
        <f t="shared" si="54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4">
        <f>'Расчет субсидий'!P161-1</f>
        <v>-0.51779494867950637</v>
      </c>
      <c r="M161" s="54">
        <f>L161*'Расчет субсидий'!Q161</f>
        <v>-10.355898973590127</v>
      </c>
      <c r="N161" s="55">
        <f t="shared" si="55"/>
        <v>-205.13634646202797</v>
      </c>
      <c r="O161" s="54">
        <f>'Расчет субсидий'!T161-1</f>
        <v>0</v>
      </c>
      <c r="P161" s="54">
        <f>O161*'Расчет субсидий'!U161</f>
        <v>0</v>
      </c>
      <c r="Q161" s="55">
        <f t="shared" si="56"/>
        <v>0</v>
      </c>
      <c r="R161" s="54">
        <f>'Расчет субсидий'!X161-1</f>
        <v>0.25749999999999984</v>
      </c>
      <c r="S161" s="54">
        <f>R161*'Расчет субсидий'!Y161</f>
        <v>6.4374999999999964</v>
      </c>
      <c r="T161" s="55">
        <f t="shared" si="57"/>
        <v>127.51816464384626</v>
      </c>
      <c r="U161" s="60" t="s">
        <v>385</v>
      </c>
      <c r="V161" s="60" t="s">
        <v>385</v>
      </c>
      <c r="W161" s="61" t="s">
        <v>385</v>
      </c>
      <c r="X161" s="70">
        <f>'Расчет субсидий'!AF161-1</f>
        <v>0</v>
      </c>
      <c r="Y161" s="70">
        <f>X161*'Расчет субсидий'!AG161</f>
        <v>0</v>
      </c>
      <c r="Z161" s="55">
        <f t="shared" si="36"/>
        <v>0</v>
      </c>
      <c r="AA161" s="27" t="s">
        <v>367</v>
      </c>
      <c r="AB161" s="27" t="s">
        <v>367</v>
      </c>
      <c r="AC161" s="27" t="s">
        <v>367</v>
      </c>
      <c r="AD161" s="27" t="s">
        <v>367</v>
      </c>
      <c r="AE161" s="27" t="s">
        <v>367</v>
      </c>
      <c r="AF161" s="27" t="s">
        <v>367</v>
      </c>
      <c r="AG161" s="27" t="s">
        <v>367</v>
      </c>
      <c r="AH161" s="27" t="s">
        <v>367</v>
      </c>
      <c r="AI161" s="27" t="s">
        <v>367</v>
      </c>
      <c r="AJ161" s="54">
        <f t="shared" si="37"/>
        <v>-3.918398973590131</v>
      </c>
    </row>
    <row r="162" spans="1:36" ht="15" customHeight="1">
      <c r="A162" s="33" t="s">
        <v>160</v>
      </c>
      <c r="B162" s="52">
        <f>'Расчет субсидий'!AX162</f>
        <v>63.472727272727298</v>
      </c>
      <c r="C162" s="54">
        <f>'Расчет субсидий'!D162-1</f>
        <v>1.2322823808414762E-2</v>
      </c>
      <c r="D162" s="54">
        <f>C162*'Расчет субсидий'!E162</f>
        <v>0.12322823808414762</v>
      </c>
      <c r="E162" s="55">
        <f t="shared" si="54"/>
        <v>3.1700747642356197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4">
        <f>'Расчет субсидий'!P162-1</f>
        <v>-0.2248256816869193</v>
      </c>
      <c r="M162" s="54">
        <f>L162*'Расчет субсидий'!Q162</f>
        <v>-4.4965136337383864</v>
      </c>
      <c r="N162" s="55">
        <f t="shared" si="55"/>
        <v>-115.67384731754248</v>
      </c>
      <c r="O162" s="54">
        <f>'Расчет субсидий'!T162-1</f>
        <v>3.1224764468371635E-2</v>
      </c>
      <c r="P162" s="54">
        <f>O162*'Расчет субсидий'!U162</f>
        <v>0.78061911170929088</v>
      </c>
      <c r="Q162" s="55">
        <f t="shared" si="56"/>
        <v>20.081606172278711</v>
      </c>
      <c r="R162" s="54">
        <f>'Расчет субсидий'!X162-1</f>
        <v>0.24239999999999995</v>
      </c>
      <c r="S162" s="54">
        <f>R162*'Расчет субсидий'!Y162</f>
        <v>6.0599999999999987</v>
      </c>
      <c r="T162" s="55">
        <f t="shared" si="57"/>
        <v>155.89489365375545</v>
      </c>
      <c r="U162" s="60" t="s">
        <v>385</v>
      </c>
      <c r="V162" s="60" t="s">
        <v>385</v>
      </c>
      <c r="W162" s="61" t="s">
        <v>385</v>
      </c>
      <c r="X162" s="70">
        <f>'Расчет субсидий'!AF162-1</f>
        <v>0</v>
      </c>
      <c r="Y162" s="70">
        <f>X162*'Расчет субсидий'!AG162</f>
        <v>0</v>
      </c>
      <c r="Z162" s="55">
        <f t="shared" si="36"/>
        <v>0</v>
      </c>
      <c r="AA162" s="27" t="s">
        <v>367</v>
      </c>
      <c r="AB162" s="27" t="s">
        <v>367</v>
      </c>
      <c r="AC162" s="27" t="s">
        <v>367</v>
      </c>
      <c r="AD162" s="27" t="s">
        <v>367</v>
      </c>
      <c r="AE162" s="27" t="s">
        <v>367</v>
      </c>
      <c r="AF162" s="27" t="s">
        <v>367</v>
      </c>
      <c r="AG162" s="27" t="s">
        <v>367</v>
      </c>
      <c r="AH162" s="27" t="s">
        <v>367</v>
      </c>
      <c r="AI162" s="27" t="s">
        <v>367</v>
      </c>
      <c r="AJ162" s="54">
        <f t="shared" si="37"/>
        <v>2.4673337160550504</v>
      </c>
    </row>
    <row r="163" spans="1:36" ht="15" customHeight="1">
      <c r="A163" s="33" t="s">
        <v>161</v>
      </c>
      <c r="B163" s="52">
        <f>'Расчет субсидий'!AX163</f>
        <v>-12.627272727272612</v>
      </c>
      <c r="C163" s="54">
        <f>'Расчет субсидий'!D163-1</f>
        <v>-1</v>
      </c>
      <c r="D163" s="54">
        <f>C163*'Расчет субсидий'!E163</f>
        <v>0</v>
      </c>
      <c r="E163" s="55">
        <f t="shared" si="54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4">
        <f>'Расчет субсидий'!P163-1</f>
        <v>-0.34795774174012517</v>
      </c>
      <c r="M163" s="54">
        <f>L163*'Расчет субсидий'!Q163</f>
        <v>-6.9591548348025034</v>
      </c>
      <c r="N163" s="55">
        <f t="shared" si="55"/>
        <v>-95.777961070511523</v>
      </c>
      <c r="O163" s="54">
        <f>'Расчет субсидий'!T163-1</f>
        <v>0</v>
      </c>
      <c r="P163" s="54">
        <f>O163*'Расчет субсидий'!U163</f>
        <v>0</v>
      </c>
      <c r="Q163" s="55">
        <f t="shared" si="56"/>
        <v>0</v>
      </c>
      <c r="R163" s="54">
        <f>'Расчет субсидий'!X163-1</f>
        <v>0.2416666666666667</v>
      </c>
      <c r="S163" s="54">
        <f>R163*'Расчет субсидий'!Y163</f>
        <v>6.0416666666666679</v>
      </c>
      <c r="T163" s="55">
        <f t="shared" si="57"/>
        <v>83.150688343238897</v>
      </c>
      <c r="U163" s="60" t="s">
        <v>385</v>
      </c>
      <c r="V163" s="60" t="s">
        <v>385</v>
      </c>
      <c r="W163" s="61" t="s">
        <v>385</v>
      </c>
      <c r="X163" s="70">
        <f>'Расчет субсидий'!AF163-1</f>
        <v>0</v>
      </c>
      <c r="Y163" s="70">
        <f>X163*'Расчет субсидий'!AG163</f>
        <v>0</v>
      </c>
      <c r="Z163" s="55">
        <f t="shared" si="36"/>
        <v>0</v>
      </c>
      <c r="AA163" s="27" t="s">
        <v>367</v>
      </c>
      <c r="AB163" s="27" t="s">
        <v>367</v>
      </c>
      <c r="AC163" s="27" t="s">
        <v>367</v>
      </c>
      <c r="AD163" s="27" t="s">
        <v>367</v>
      </c>
      <c r="AE163" s="27" t="s">
        <v>367</v>
      </c>
      <c r="AF163" s="27" t="s">
        <v>367</v>
      </c>
      <c r="AG163" s="27" t="s">
        <v>367</v>
      </c>
      <c r="AH163" s="27" t="s">
        <v>367</v>
      </c>
      <c r="AI163" s="27" t="s">
        <v>367</v>
      </c>
      <c r="AJ163" s="54">
        <f t="shared" si="37"/>
        <v>-0.91748816813583556</v>
      </c>
    </row>
    <row r="164" spans="1:36" ht="15" customHeight="1">
      <c r="A164" s="33" t="s">
        <v>162</v>
      </c>
      <c r="B164" s="52">
        <f>'Расчет субсидий'!AX164</f>
        <v>-113.0090909090909</v>
      </c>
      <c r="C164" s="54">
        <f>'Расчет субсидий'!D164-1</f>
        <v>-0.18120763163504572</v>
      </c>
      <c r="D164" s="54">
        <f>C164*'Расчет субсидий'!E164</f>
        <v>-1.8120763163504572</v>
      </c>
      <c r="E164" s="55">
        <f t="shared" si="54"/>
        <v>-37.441595265662698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4">
        <f>'Расчет субсидий'!P164-1</f>
        <v>-0.2042921328897912</v>
      </c>
      <c r="M164" s="54">
        <f>L164*'Расчет субсидий'!Q164</f>
        <v>-4.0858426577958245</v>
      </c>
      <c r="N164" s="55">
        <f t="shared" si="55"/>
        <v>-84.422750704272374</v>
      </c>
      <c r="O164" s="54">
        <f>'Расчет субсидий'!T164-1</f>
        <v>0</v>
      </c>
      <c r="P164" s="54">
        <f>O164*'Расчет субсидий'!U164</f>
        <v>0</v>
      </c>
      <c r="Q164" s="55">
        <f t="shared" si="56"/>
        <v>0</v>
      </c>
      <c r="R164" s="54">
        <f>'Расчет субсидий'!X164-1</f>
        <v>0</v>
      </c>
      <c r="S164" s="54">
        <f>R164*'Расчет субсидий'!Y164</f>
        <v>0</v>
      </c>
      <c r="T164" s="55">
        <f t="shared" si="57"/>
        <v>0</v>
      </c>
      <c r="U164" s="60" t="s">
        <v>385</v>
      </c>
      <c r="V164" s="60" t="s">
        <v>385</v>
      </c>
      <c r="W164" s="61" t="s">
        <v>385</v>
      </c>
      <c r="X164" s="70">
        <f>'Расчет субсидий'!AF164-1</f>
        <v>2.1428571428571352E-2</v>
      </c>
      <c r="Y164" s="70">
        <f>X164*'Расчет субсидий'!AG164</f>
        <v>0.42857142857142705</v>
      </c>
      <c r="Z164" s="55">
        <f t="shared" si="36"/>
        <v>8.8552550608441667</v>
      </c>
      <c r="AA164" s="27" t="s">
        <v>367</v>
      </c>
      <c r="AB164" s="27" t="s">
        <v>367</v>
      </c>
      <c r="AC164" s="27" t="s">
        <v>367</v>
      </c>
      <c r="AD164" s="27" t="s">
        <v>367</v>
      </c>
      <c r="AE164" s="27" t="s">
        <v>367</v>
      </c>
      <c r="AF164" s="27" t="s">
        <v>367</v>
      </c>
      <c r="AG164" s="27" t="s">
        <v>367</v>
      </c>
      <c r="AH164" s="27" t="s">
        <v>367</v>
      </c>
      <c r="AI164" s="27" t="s">
        <v>367</v>
      </c>
      <c r="AJ164" s="54">
        <f t="shared" si="37"/>
        <v>-5.4693475455748546</v>
      </c>
    </row>
    <row r="165" spans="1:36" ht="15" customHeight="1">
      <c r="A165" s="33" t="s">
        <v>163</v>
      </c>
      <c r="B165" s="52">
        <f>'Расчет субсидий'!AX165</f>
        <v>-38.754545454545337</v>
      </c>
      <c r="C165" s="54">
        <f>'Расчет субсидий'!D165-1</f>
        <v>-1</v>
      </c>
      <c r="D165" s="54">
        <f>C165*'Расчет субсидий'!E165</f>
        <v>0</v>
      </c>
      <c r="E165" s="55">
        <f t="shared" si="54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4">
        <f>'Расчет субсидий'!P165-1</f>
        <v>-0.19506292352371724</v>
      </c>
      <c r="M165" s="54">
        <f>L165*'Расчет субсидий'!Q165</f>
        <v>-3.9012584704743447</v>
      </c>
      <c r="N165" s="55">
        <f t="shared" si="55"/>
        <v>-38.754545454545337</v>
      </c>
      <c r="O165" s="54">
        <f>'Расчет субсидий'!T165-1</f>
        <v>0</v>
      </c>
      <c r="P165" s="54">
        <f>O165*'Расчет субсидий'!U165</f>
        <v>0</v>
      </c>
      <c r="Q165" s="55">
        <f t="shared" si="56"/>
        <v>0</v>
      </c>
      <c r="R165" s="54">
        <f>'Расчет субсидий'!X165-1</f>
        <v>0</v>
      </c>
      <c r="S165" s="54">
        <f>R165*'Расчет субсидий'!Y165</f>
        <v>0</v>
      </c>
      <c r="T165" s="55">
        <f t="shared" si="57"/>
        <v>0</v>
      </c>
      <c r="U165" s="60" t="s">
        <v>385</v>
      </c>
      <c r="V165" s="60" t="s">
        <v>385</v>
      </c>
      <c r="W165" s="61" t="s">
        <v>385</v>
      </c>
      <c r="X165" s="70">
        <f>'Расчет субсидий'!AF165-1</f>
        <v>0</v>
      </c>
      <c r="Y165" s="70">
        <f>X165*'Расчет субсидий'!AG165</f>
        <v>0</v>
      </c>
      <c r="Z165" s="55">
        <f t="shared" si="36"/>
        <v>0</v>
      </c>
      <c r="AA165" s="27" t="s">
        <v>367</v>
      </c>
      <c r="AB165" s="27" t="s">
        <v>367</v>
      </c>
      <c r="AC165" s="27" t="s">
        <v>367</v>
      </c>
      <c r="AD165" s="27" t="s">
        <v>367</v>
      </c>
      <c r="AE165" s="27" t="s">
        <v>367</v>
      </c>
      <c r="AF165" s="27" t="s">
        <v>367</v>
      </c>
      <c r="AG165" s="27" t="s">
        <v>367</v>
      </c>
      <c r="AH165" s="27" t="s">
        <v>367</v>
      </c>
      <c r="AI165" s="27" t="s">
        <v>367</v>
      </c>
      <c r="AJ165" s="54">
        <f t="shared" si="37"/>
        <v>-3.9012584704743447</v>
      </c>
    </row>
    <row r="166" spans="1:36" ht="15" customHeight="1">
      <c r="A166" s="33" t="s">
        <v>164</v>
      </c>
      <c r="B166" s="52">
        <f>'Расчет субсидий'!AX166</f>
        <v>-27.627272727272612</v>
      </c>
      <c r="C166" s="54">
        <f>'Расчет субсидий'!D166-1</f>
        <v>-1</v>
      </c>
      <c r="D166" s="54">
        <f>C166*'Расчет субсидий'!E166</f>
        <v>0</v>
      </c>
      <c r="E166" s="55">
        <f t="shared" si="54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4">
        <f>'Расчет субсидий'!P166-1</f>
        <v>-6.6119063109954412E-2</v>
      </c>
      <c r="M166" s="54">
        <f>L166*'Расчет субсидий'!Q166</f>
        <v>-1.3223812621990882</v>
      </c>
      <c r="N166" s="55">
        <f t="shared" si="55"/>
        <v>-20.955074872979669</v>
      </c>
      <c r="O166" s="54">
        <f>'Расчет субсидий'!T166-1</f>
        <v>0</v>
      </c>
      <c r="P166" s="54">
        <f>O166*'Расчет субсидий'!U166</f>
        <v>0</v>
      </c>
      <c r="Q166" s="55">
        <f t="shared" si="56"/>
        <v>0</v>
      </c>
      <c r="R166" s="54">
        <f>'Расчет субсидий'!X166-1</f>
        <v>0</v>
      </c>
      <c r="S166" s="54">
        <f>R166*'Расчет субсидий'!Y166</f>
        <v>0</v>
      </c>
      <c r="T166" s="55">
        <f t="shared" si="57"/>
        <v>0</v>
      </c>
      <c r="U166" s="60" t="s">
        <v>385</v>
      </c>
      <c r="V166" s="60" t="s">
        <v>385</v>
      </c>
      <c r="W166" s="61" t="s">
        <v>385</v>
      </c>
      <c r="X166" s="70">
        <f>'Расчет субсидий'!AF166-1</f>
        <v>-2.1052631578947323E-2</v>
      </c>
      <c r="Y166" s="70">
        <f>X166*'Расчет субсидий'!AG166</f>
        <v>-0.42105263157894646</v>
      </c>
      <c r="Z166" s="55">
        <f t="shared" si="36"/>
        <v>-6.672197854292941</v>
      </c>
      <c r="AA166" s="27" t="s">
        <v>367</v>
      </c>
      <c r="AB166" s="27" t="s">
        <v>367</v>
      </c>
      <c r="AC166" s="27" t="s">
        <v>367</v>
      </c>
      <c r="AD166" s="27" t="s">
        <v>367</v>
      </c>
      <c r="AE166" s="27" t="s">
        <v>367</v>
      </c>
      <c r="AF166" s="27" t="s">
        <v>367</v>
      </c>
      <c r="AG166" s="27" t="s">
        <v>367</v>
      </c>
      <c r="AH166" s="27" t="s">
        <v>367</v>
      </c>
      <c r="AI166" s="27" t="s">
        <v>367</v>
      </c>
      <c r="AJ166" s="54">
        <f t="shared" si="37"/>
        <v>-1.7434338937780347</v>
      </c>
    </row>
    <row r="167" spans="1:36" ht="15" customHeight="1">
      <c r="A167" s="33" t="s">
        <v>99</v>
      </c>
      <c r="B167" s="52">
        <f>'Расчет субсидий'!AX167</f>
        <v>-69.63636363636374</v>
      </c>
      <c r="C167" s="54">
        <f>'Расчет субсидий'!D167-1</f>
        <v>0.17223115675256739</v>
      </c>
      <c r="D167" s="54">
        <f>C167*'Расчет субсидий'!E167</f>
        <v>1.7223115675256739</v>
      </c>
      <c r="E167" s="55">
        <f t="shared" si="54"/>
        <v>22.978278123039654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4">
        <f>'Расчет субсидий'!P167-1</f>
        <v>-0.38187403993855606</v>
      </c>
      <c r="M167" s="54">
        <f>L167*'Расчет субсидий'!Q167</f>
        <v>-7.6374807987711213</v>
      </c>
      <c r="N167" s="55">
        <f t="shared" si="55"/>
        <v>-101.8957088035245</v>
      </c>
      <c r="O167" s="54">
        <f>'Расчет субсидий'!T167-1</f>
        <v>0</v>
      </c>
      <c r="P167" s="54">
        <f>O167*'Расчет субсидий'!U167</f>
        <v>0</v>
      </c>
      <c r="Q167" s="55">
        <f t="shared" si="56"/>
        <v>0</v>
      </c>
      <c r="R167" s="54">
        <f>'Расчет субсидий'!X167-1</f>
        <v>0</v>
      </c>
      <c r="S167" s="54">
        <f>R167*'Расчет субсидий'!Y167</f>
        <v>0</v>
      </c>
      <c r="T167" s="55">
        <f t="shared" si="57"/>
        <v>0</v>
      </c>
      <c r="U167" s="60" t="s">
        <v>385</v>
      </c>
      <c r="V167" s="60" t="s">
        <v>385</v>
      </c>
      <c r="W167" s="61" t="s">
        <v>385</v>
      </c>
      <c r="X167" s="70">
        <f>'Расчет субсидий'!AF167-1</f>
        <v>3.4782608695652195E-2</v>
      </c>
      <c r="Y167" s="70">
        <f>X167*'Расчет субсидий'!AG167</f>
        <v>0.6956521739130439</v>
      </c>
      <c r="Z167" s="55">
        <f t="shared" si="36"/>
        <v>9.2810670441210927</v>
      </c>
      <c r="AA167" s="27" t="s">
        <v>367</v>
      </c>
      <c r="AB167" s="27" t="s">
        <v>367</v>
      </c>
      <c r="AC167" s="27" t="s">
        <v>367</v>
      </c>
      <c r="AD167" s="27" t="s">
        <v>367</v>
      </c>
      <c r="AE167" s="27" t="s">
        <v>367</v>
      </c>
      <c r="AF167" s="27" t="s">
        <v>367</v>
      </c>
      <c r="AG167" s="27" t="s">
        <v>367</v>
      </c>
      <c r="AH167" s="27" t="s">
        <v>367</v>
      </c>
      <c r="AI167" s="27" t="s">
        <v>367</v>
      </c>
      <c r="AJ167" s="54">
        <f t="shared" si="37"/>
        <v>-5.2195170573324035</v>
      </c>
    </row>
    <row r="168" spans="1:36" ht="15" customHeight="1">
      <c r="A168" s="33" t="s">
        <v>165</v>
      </c>
      <c r="B168" s="52">
        <f>'Расчет субсидий'!AX168</f>
        <v>120.71818181818185</v>
      </c>
      <c r="C168" s="54">
        <f>'Расчет субсидий'!D168-1</f>
        <v>0.14938160622888552</v>
      </c>
      <c r="D168" s="54">
        <f>C168*'Расчет субсидий'!E168</f>
        <v>1.4938160622888552</v>
      </c>
      <c r="E168" s="55">
        <f t="shared" si="54"/>
        <v>22.974940298071711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4">
        <f>'Расчет субсидий'!P168-1</f>
        <v>-0.17751589538160562</v>
      </c>
      <c r="M168" s="54">
        <f>L168*'Расчет субсидий'!Q168</f>
        <v>-3.5503179076321123</v>
      </c>
      <c r="N168" s="55">
        <f t="shared" si="55"/>
        <v>-54.604006494642988</v>
      </c>
      <c r="O168" s="54">
        <f>'Расчет субсидий'!T168-1</f>
        <v>1.1689038031319932E-2</v>
      </c>
      <c r="P168" s="54">
        <f>O168*'Расчет субсидий'!U168</f>
        <v>5.8445190156599658E-2</v>
      </c>
      <c r="Q168" s="55">
        <f t="shared" si="56"/>
        <v>0.89888895189672746</v>
      </c>
      <c r="R168" s="54">
        <f>'Расчет субсидий'!X168-1</f>
        <v>0.21882391900842091</v>
      </c>
      <c r="S168" s="54">
        <f>R168*'Расчет субсидий'!Y168</f>
        <v>9.8470763553789418</v>
      </c>
      <c r="T168" s="55">
        <f t="shared" si="57"/>
        <v>151.44835906285638</v>
      </c>
      <c r="U168" s="60" t="s">
        <v>385</v>
      </c>
      <c r="V168" s="60" t="s">
        <v>385</v>
      </c>
      <c r="W168" s="61" t="s">
        <v>385</v>
      </c>
      <c r="X168" s="70">
        <f>'Расчет субсидий'!AF168-1</f>
        <v>0</v>
      </c>
      <c r="Y168" s="70">
        <f>X168*'Расчет субсидий'!AG168</f>
        <v>0</v>
      </c>
      <c r="Z168" s="55">
        <f t="shared" si="36"/>
        <v>0</v>
      </c>
      <c r="AA168" s="27" t="s">
        <v>367</v>
      </c>
      <c r="AB168" s="27" t="s">
        <v>367</v>
      </c>
      <c r="AC168" s="27" t="s">
        <v>367</v>
      </c>
      <c r="AD168" s="27" t="s">
        <v>367</v>
      </c>
      <c r="AE168" s="27" t="s">
        <v>367</v>
      </c>
      <c r="AF168" s="27" t="s">
        <v>367</v>
      </c>
      <c r="AG168" s="27" t="s">
        <v>367</v>
      </c>
      <c r="AH168" s="27" t="s">
        <v>367</v>
      </c>
      <c r="AI168" s="27" t="s">
        <v>367</v>
      </c>
      <c r="AJ168" s="54">
        <f t="shared" si="37"/>
        <v>7.8490197001922848</v>
      </c>
    </row>
    <row r="169" spans="1:36" ht="15" customHeight="1">
      <c r="A169" s="33" t="s">
        <v>166</v>
      </c>
      <c r="B169" s="52">
        <f>'Расчет субсидий'!AX169</f>
        <v>-81.981818181818653</v>
      </c>
      <c r="C169" s="54">
        <f>'Расчет субсидий'!D169-1</f>
        <v>0.20944277910071429</v>
      </c>
      <c r="D169" s="54">
        <f>C169*'Расчет субсидий'!E169</f>
        <v>2.0944277910071429</v>
      </c>
      <c r="E169" s="55">
        <f t="shared" si="54"/>
        <v>53.911489125826897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4">
        <f>'Расчет субсидий'!P169-1</f>
        <v>-0.30480107115531752</v>
      </c>
      <c r="M169" s="54">
        <f>L169*'Расчет субсидий'!Q169</f>
        <v>-6.0960214231063503</v>
      </c>
      <c r="N169" s="55">
        <f t="shared" si="55"/>
        <v>-156.91426272785023</v>
      </c>
      <c r="O169" s="54">
        <f>'Расчет субсидий'!T169-1</f>
        <v>7.3076923076922373E-3</v>
      </c>
      <c r="P169" s="54">
        <f>O169*'Расчет субсидий'!U169</f>
        <v>0.32884615384615068</v>
      </c>
      <c r="Q169" s="55">
        <f t="shared" si="56"/>
        <v>8.4646441014906717</v>
      </c>
      <c r="R169" s="54">
        <f>'Расчет субсидий'!X169-1</f>
        <v>0</v>
      </c>
      <c r="S169" s="54">
        <f>R169*'Расчет субсидий'!Y169</f>
        <v>0</v>
      </c>
      <c r="T169" s="55">
        <f t="shared" si="57"/>
        <v>0</v>
      </c>
      <c r="U169" s="60" t="s">
        <v>385</v>
      </c>
      <c r="V169" s="60" t="s">
        <v>385</v>
      </c>
      <c r="W169" s="61" t="s">
        <v>385</v>
      </c>
      <c r="X169" s="70">
        <f>'Расчет субсидий'!AF169-1</f>
        <v>2.4390243902439046E-2</v>
      </c>
      <c r="Y169" s="70">
        <f>X169*'Расчет субсидий'!AG169</f>
        <v>0.48780487804878092</v>
      </c>
      <c r="Z169" s="55">
        <f t="shared" si="36"/>
        <v>12.556311318714009</v>
      </c>
      <c r="AA169" s="27" t="s">
        <v>367</v>
      </c>
      <c r="AB169" s="27" t="s">
        <v>367</v>
      </c>
      <c r="AC169" s="27" t="s">
        <v>367</v>
      </c>
      <c r="AD169" s="27" t="s">
        <v>367</v>
      </c>
      <c r="AE169" s="27" t="s">
        <v>367</v>
      </c>
      <c r="AF169" s="27" t="s">
        <v>367</v>
      </c>
      <c r="AG169" s="27" t="s">
        <v>367</v>
      </c>
      <c r="AH169" s="27" t="s">
        <v>367</v>
      </c>
      <c r="AI169" s="27" t="s">
        <v>367</v>
      </c>
      <c r="AJ169" s="54">
        <f t="shared" si="37"/>
        <v>-3.184942600204276</v>
      </c>
    </row>
    <row r="170" spans="1:36" ht="15" customHeight="1">
      <c r="A170" s="33" t="s">
        <v>167</v>
      </c>
      <c r="B170" s="52">
        <f>'Расчет субсидий'!AX170</f>
        <v>-136.9818181818182</v>
      </c>
      <c r="C170" s="54">
        <f>'Расчет субсидий'!D170-1</f>
        <v>-6.1265402843601935E-2</v>
      </c>
      <c r="D170" s="54">
        <f>C170*'Расчет субсидий'!E170</f>
        <v>-0.61265402843601935</v>
      </c>
      <c r="E170" s="55">
        <f t="shared" si="54"/>
        <v>-10.467936230923334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4">
        <f>'Расчет субсидий'!P170-1</f>
        <v>-0.37022216089416304</v>
      </c>
      <c r="M170" s="54">
        <f>L170*'Расчет субсидий'!Q170</f>
        <v>-7.4044432178832604</v>
      </c>
      <c r="N170" s="55">
        <f t="shared" si="55"/>
        <v>-126.51388195089488</v>
      </c>
      <c r="O170" s="54">
        <f>'Расчет субсидий'!T170-1</f>
        <v>0</v>
      </c>
      <c r="P170" s="54">
        <f>O170*'Расчет субсидий'!U170</f>
        <v>0</v>
      </c>
      <c r="Q170" s="55">
        <f t="shared" si="56"/>
        <v>0</v>
      </c>
      <c r="R170" s="54">
        <f>'Расчет субсидий'!X170-1</f>
        <v>0</v>
      </c>
      <c r="S170" s="54">
        <f>R170*'Расчет субсидий'!Y170</f>
        <v>0</v>
      </c>
      <c r="T170" s="55">
        <f t="shared" si="57"/>
        <v>0</v>
      </c>
      <c r="U170" s="60" t="s">
        <v>385</v>
      </c>
      <c r="V170" s="60" t="s">
        <v>385</v>
      </c>
      <c r="W170" s="61" t="s">
        <v>385</v>
      </c>
      <c r="X170" s="70">
        <f>'Расчет субсидий'!AF170-1</f>
        <v>0</v>
      </c>
      <c r="Y170" s="70">
        <f>X170*'Расчет субсидий'!AG170</f>
        <v>0</v>
      </c>
      <c r="Z170" s="55">
        <f t="shared" si="36"/>
        <v>0</v>
      </c>
      <c r="AA170" s="27" t="s">
        <v>367</v>
      </c>
      <c r="AB170" s="27" t="s">
        <v>367</v>
      </c>
      <c r="AC170" s="27" t="s">
        <v>367</v>
      </c>
      <c r="AD170" s="27" t="s">
        <v>367</v>
      </c>
      <c r="AE170" s="27" t="s">
        <v>367</v>
      </c>
      <c r="AF170" s="27" t="s">
        <v>367</v>
      </c>
      <c r="AG170" s="27" t="s">
        <v>367</v>
      </c>
      <c r="AH170" s="27" t="s">
        <v>367</v>
      </c>
      <c r="AI170" s="27" t="s">
        <v>367</v>
      </c>
      <c r="AJ170" s="54">
        <f t="shared" si="37"/>
        <v>-8.0170972463192793</v>
      </c>
    </row>
    <row r="171" spans="1:36" ht="15" customHeight="1">
      <c r="A171" s="32" t="s">
        <v>168</v>
      </c>
      <c r="B171" s="56"/>
      <c r="C171" s="57"/>
      <c r="D171" s="57"/>
      <c r="E171" s="58"/>
      <c r="F171" s="57"/>
      <c r="G171" s="57"/>
      <c r="H171" s="58"/>
      <c r="I171" s="58"/>
      <c r="J171" s="58"/>
      <c r="K171" s="58"/>
      <c r="L171" s="57"/>
      <c r="M171" s="57"/>
      <c r="N171" s="58"/>
      <c r="O171" s="57"/>
      <c r="P171" s="57"/>
      <c r="Q171" s="58"/>
      <c r="R171" s="57"/>
      <c r="S171" s="57"/>
      <c r="T171" s="58"/>
      <c r="U171" s="58"/>
      <c r="V171" s="58"/>
      <c r="W171" s="58"/>
      <c r="X171" s="72"/>
      <c r="Y171" s="72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</row>
    <row r="172" spans="1:36" ht="15" customHeight="1">
      <c r="A172" s="33" t="s">
        <v>169</v>
      </c>
      <c r="B172" s="52">
        <f>'Расчет субсидий'!AX172</f>
        <v>-158.31818181818187</v>
      </c>
      <c r="C172" s="54">
        <f>'Расчет субсидий'!D172-1</f>
        <v>-1</v>
      </c>
      <c r="D172" s="54">
        <f>C172*'Расчет субсидий'!E172</f>
        <v>0</v>
      </c>
      <c r="E172" s="55">
        <f t="shared" ref="E172:E177" si="58">$B172*D172/$AJ172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4">
        <f>'Расчет субсидий'!P172-1</f>
        <v>-0.47361042966285838</v>
      </c>
      <c r="M172" s="54">
        <f>L172*'Расчет субсидий'!Q172</f>
        <v>-9.472208593257168</v>
      </c>
      <c r="N172" s="55">
        <f t="shared" ref="N172:N177" si="59">$B172*M172/$AJ172</f>
        <v>-102.41072115161232</v>
      </c>
      <c r="O172" s="54">
        <f>'Расчет субсидий'!T172-1</f>
        <v>-0.27954914703493094</v>
      </c>
      <c r="P172" s="54">
        <f>O172*'Расчет субсидий'!U172</f>
        <v>-9.7842201462225837</v>
      </c>
      <c r="Q172" s="55">
        <f t="shared" ref="Q172:Q177" si="60">$B172*P172/$AJ172</f>
        <v>-105.784097891813</v>
      </c>
      <c r="R172" s="54">
        <f>'Расчет субсидий'!X172-1</f>
        <v>0.30000000000000004</v>
      </c>
      <c r="S172" s="54">
        <f>R172*'Расчет субсидий'!Y172</f>
        <v>4.5000000000000009</v>
      </c>
      <c r="T172" s="55">
        <f t="shared" ref="T172:T177" si="61">$B172*S172/$AJ172</f>
        <v>48.652670667568735</v>
      </c>
      <c r="U172" s="60" t="s">
        <v>385</v>
      </c>
      <c r="V172" s="60" t="s">
        <v>385</v>
      </c>
      <c r="W172" s="61" t="s">
        <v>385</v>
      </c>
      <c r="X172" s="70">
        <f>'Расчет субсидий'!AF172-1</f>
        <v>5.6603773584906758E-3</v>
      </c>
      <c r="Y172" s="70">
        <f>X172*'Расчет субсидий'!AG172</f>
        <v>0.11320754716981352</v>
      </c>
      <c r="Z172" s="55">
        <f t="shared" si="36"/>
        <v>1.2239665576747087</v>
      </c>
      <c r="AA172" s="27" t="s">
        <v>367</v>
      </c>
      <c r="AB172" s="27" t="s">
        <v>367</v>
      </c>
      <c r="AC172" s="27" t="s">
        <v>367</v>
      </c>
      <c r="AD172" s="27" t="s">
        <v>367</v>
      </c>
      <c r="AE172" s="27" t="s">
        <v>367</v>
      </c>
      <c r="AF172" s="27" t="s">
        <v>367</v>
      </c>
      <c r="AG172" s="27" t="s">
        <v>367</v>
      </c>
      <c r="AH172" s="27" t="s">
        <v>367</v>
      </c>
      <c r="AI172" s="27" t="s">
        <v>367</v>
      </c>
      <c r="AJ172" s="54">
        <f t="shared" si="37"/>
        <v>-14.643221192309937</v>
      </c>
    </row>
    <row r="173" spans="1:36" ht="15" customHeight="1">
      <c r="A173" s="33" t="s">
        <v>170</v>
      </c>
      <c r="B173" s="52">
        <f>'Расчет субсидий'!AX173</f>
        <v>-27.990909090909327</v>
      </c>
      <c r="C173" s="54">
        <f>'Расчет субсидий'!D173-1</f>
        <v>1.3429876567207621E-2</v>
      </c>
      <c r="D173" s="54">
        <f>C173*'Расчет субсидий'!E173</f>
        <v>0.13429876567207621</v>
      </c>
      <c r="E173" s="55">
        <f t="shared" si="58"/>
        <v>2.3512830777234175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4">
        <f>'Расчет субсидий'!P173-1</f>
        <v>-0.29758649264553549</v>
      </c>
      <c r="M173" s="54">
        <f>L173*'Расчет субсидий'!Q173</f>
        <v>-5.9517298529107094</v>
      </c>
      <c r="N173" s="55">
        <f t="shared" si="59"/>
        <v>-104.20201270129732</v>
      </c>
      <c r="O173" s="54">
        <f>'Расчет субсидий'!T173-1</f>
        <v>0.21441979779689135</v>
      </c>
      <c r="P173" s="54">
        <f>O173*'Расчет субсидий'!U173</f>
        <v>5.3604949449222836</v>
      </c>
      <c r="Q173" s="55">
        <f t="shared" si="60"/>
        <v>93.850758710572109</v>
      </c>
      <c r="R173" s="54">
        <f>'Расчет субсидий'!X173-1</f>
        <v>6.4102564102563875E-3</v>
      </c>
      <c r="S173" s="54">
        <f>R173*'Расчет субсидий'!Y173</f>
        <v>0.16025641025640969</v>
      </c>
      <c r="T173" s="55">
        <f t="shared" si="61"/>
        <v>2.8057457091799964</v>
      </c>
      <c r="U173" s="60" t="s">
        <v>385</v>
      </c>
      <c r="V173" s="60" t="s">
        <v>385</v>
      </c>
      <c r="W173" s="61" t="s">
        <v>385</v>
      </c>
      <c r="X173" s="70">
        <f>'Расчет субсидий'!AF173-1</f>
        <v>-6.510416666666663E-2</v>
      </c>
      <c r="Y173" s="70">
        <f>X173*'Расчет субсидий'!AG173</f>
        <v>-1.3020833333333326</v>
      </c>
      <c r="Z173" s="55">
        <f t="shared" si="36"/>
        <v>-22.796683887087539</v>
      </c>
      <c r="AA173" s="27" t="s">
        <v>367</v>
      </c>
      <c r="AB173" s="27" t="s">
        <v>367</v>
      </c>
      <c r="AC173" s="27" t="s">
        <v>367</v>
      </c>
      <c r="AD173" s="27" t="s">
        <v>367</v>
      </c>
      <c r="AE173" s="27" t="s">
        <v>367</v>
      </c>
      <c r="AF173" s="27" t="s">
        <v>367</v>
      </c>
      <c r="AG173" s="27" t="s">
        <v>367</v>
      </c>
      <c r="AH173" s="27" t="s">
        <v>367</v>
      </c>
      <c r="AI173" s="27" t="s">
        <v>367</v>
      </c>
      <c r="AJ173" s="54">
        <f t="shared" si="37"/>
        <v>-1.5987630653932725</v>
      </c>
    </row>
    <row r="174" spans="1:36" ht="15" customHeight="1">
      <c r="A174" s="33" t="s">
        <v>171</v>
      </c>
      <c r="B174" s="52">
        <f>'Расчет субсидий'!AX174</f>
        <v>-258.4909090909091</v>
      </c>
      <c r="C174" s="54">
        <f>'Расчет субсидий'!D174-1</f>
        <v>-1</v>
      </c>
      <c r="D174" s="54">
        <f>C174*'Расчет субсидий'!E174</f>
        <v>0</v>
      </c>
      <c r="E174" s="55">
        <f t="shared" si="58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4">
        <f>'Расчет субсидий'!P174-1</f>
        <v>-0.59349023535302958</v>
      </c>
      <c r="M174" s="54">
        <f>L174*'Расчет субсидий'!Q174</f>
        <v>-11.869804707060592</v>
      </c>
      <c r="N174" s="55">
        <f t="shared" si="59"/>
        <v>-116.87445883137705</v>
      </c>
      <c r="O174" s="54">
        <f>'Расчет субсидий'!T174-1</f>
        <v>-1</v>
      </c>
      <c r="P174" s="54">
        <f>O174*'Расчет субсидий'!U174</f>
        <v>-20</v>
      </c>
      <c r="Q174" s="55">
        <f t="shared" si="60"/>
        <v>-196.92734921216669</v>
      </c>
      <c r="R174" s="54">
        <f>'Расчет субсидий'!X174-1</f>
        <v>0.21043478260869564</v>
      </c>
      <c r="S174" s="54">
        <f>R174*'Расчет субсидий'!Y174</f>
        <v>6.3130434782608695</v>
      </c>
      <c r="T174" s="55">
        <f t="shared" si="61"/>
        <v>62.160545881753485</v>
      </c>
      <c r="U174" s="60" t="s">
        <v>385</v>
      </c>
      <c r="V174" s="60" t="s">
        <v>385</v>
      </c>
      <c r="W174" s="61" t="s">
        <v>385</v>
      </c>
      <c r="X174" s="70">
        <f>'Расчет субсидий'!AF174-1</f>
        <v>-3.4782608695652195E-2</v>
      </c>
      <c r="Y174" s="70">
        <f>X174*'Расчет субсидий'!AG174</f>
        <v>-0.6956521739130439</v>
      </c>
      <c r="Z174" s="55">
        <f t="shared" si="36"/>
        <v>-6.8496469291188449</v>
      </c>
      <c r="AA174" s="27" t="s">
        <v>367</v>
      </c>
      <c r="AB174" s="27" t="s">
        <v>367</v>
      </c>
      <c r="AC174" s="27" t="s">
        <v>367</v>
      </c>
      <c r="AD174" s="27" t="s">
        <v>367</v>
      </c>
      <c r="AE174" s="27" t="s">
        <v>367</v>
      </c>
      <c r="AF174" s="27" t="s">
        <v>367</v>
      </c>
      <c r="AG174" s="27" t="s">
        <v>367</v>
      </c>
      <c r="AH174" s="27" t="s">
        <v>367</v>
      </c>
      <c r="AI174" s="27" t="s">
        <v>367</v>
      </c>
      <c r="AJ174" s="54">
        <f t="shared" si="37"/>
        <v>-26.252413402712765</v>
      </c>
    </row>
    <row r="175" spans="1:36" ht="15" customHeight="1">
      <c r="A175" s="33" t="s">
        <v>172</v>
      </c>
      <c r="B175" s="52">
        <f>'Расчет субсидий'!AX175</f>
        <v>-54.57272727272732</v>
      </c>
      <c r="C175" s="54">
        <f>'Расчет субсидий'!D175-1</f>
        <v>-1</v>
      </c>
      <c r="D175" s="54">
        <f>C175*'Расчет субсидий'!E175</f>
        <v>0</v>
      </c>
      <c r="E175" s="55">
        <f t="shared" si="58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4">
        <f>'Расчет субсидий'!P175-1</f>
        <v>-0.39801472942683314</v>
      </c>
      <c r="M175" s="54">
        <f>L175*'Расчет субсидий'!Q175</f>
        <v>-7.9602945885366623</v>
      </c>
      <c r="N175" s="55">
        <f t="shared" si="59"/>
        <v>-42.465215250073598</v>
      </c>
      <c r="O175" s="54">
        <f>'Расчет субсидий'!T175-1</f>
        <v>-0.25120226308345128</v>
      </c>
      <c r="P175" s="54">
        <f>O175*'Расчет субсидий'!U175</f>
        <v>-8.7920792079207946</v>
      </c>
      <c r="Q175" s="55">
        <f t="shared" si="60"/>
        <v>-46.902477277375148</v>
      </c>
      <c r="R175" s="54">
        <f>'Расчет субсидий'!X175-1</f>
        <v>0.30000000000000004</v>
      </c>
      <c r="S175" s="54">
        <f>R175*'Расчет субсидий'!Y175</f>
        <v>4.5000000000000009</v>
      </c>
      <c r="T175" s="55">
        <f t="shared" si="61"/>
        <v>24.005828741629507</v>
      </c>
      <c r="U175" s="60" t="s">
        <v>385</v>
      </c>
      <c r="V175" s="60" t="s">
        <v>385</v>
      </c>
      <c r="W175" s="61" t="s">
        <v>385</v>
      </c>
      <c r="X175" s="70">
        <f>'Расчет субсидий'!AF175-1</f>
        <v>0.101123595505618</v>
      </c>
      <c r="Y175" s="70">
        <f>X175*'Расчет субсидий'!AG175</f>
        <v>2.02247191011236</v>
      </c>
      <c r="Z175" s="55">
        <f t="shared" si="36"/>
        <v>10.789136513091915</v>
      </c>
      <c r="AA175" s="27" t="s">
        <v>367</v>
      </c>
      <c r="AB175" s="27" t="s">
        <v>367</v>
      </c>
      <c r="AC175" s="27" t="s">
        <v>367</v>
      </c>
      <c r="AD175" s="27" t="s">
        <v>367</v>
      </c>
      <c r="AE175" s="27" t="s">
        <v>367</v>
      </c>
      <c r="AF175" s="27" t="s">
        <v>367</v>
      </c>
      <c r="AG175" s="27" t="s">
        <v>367</v>
      </c>
      <c r="AH175" s="27" t="s">
        <v>367</v>
      </c>
      <c r="AI175" s="27" t="s">
        <v>367</v>
      </c>
      <c r="AJ175" s="54">
        <f t="shared" si="37"/>
        <v>-10.229901886345095</v>
      </c>
    </row>
    <row r="176" spans="1:36" ht="15" customHeight="1">
      <c r="A176" s="33" t="s">
        <v>173</v>
      </c>
      <c r="B176" s="52">
        <f>'Расчет субсидий'!AX176</f>
        <v>-124.19090909090914</v>
      </c>
      <c r="C176" s="54">
        <f>'Расчет субсидий'!D176-1</f>
        <v>-1</v>
      </c>
      <c r="D176" s="54">
        <f>C176*'Расчет субсидий'!E176</f>
        <v>0</v>
      </c>
      <c r="E176" s="55">
        <f t="shared" si="58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4">
        <f>'Расчет субсидий'!P176-1</f>
        <v>-0.52463570604885201</v>
      </c>
      <c r="M176" s="54">
        <f>L176*'Расчет субсидий'!Q176</f>
        <v>-10.492714120977041</v>
      </c>
      <c r="N176" s="55">
        <f t="shared" si="59"/>
        <v>-65.55345718761744</v>
      </c>
      <c r="O176" s="54">
        <f>'Расчет субсидий'!T176-1</f>
        <v>-0.8</v>
      </c>
      <c r="P176" s="54">
        <f>O176*'Расчет субсидий'!U176</f>
        <v>-16</v>
      </c>
      <c r="Q176" s="55">
        <f t="shared" si="60"/>
        <v>-99.960344188259825</v>
      </c>
      <c r="R176" s="54">
        <f>'Расчет субсидий'!X176-1</f>
        <v>0.22999999999999998</v>
      </c>
      <c r="S176" s="54">
        <f>R176*'Расчет субсидий'!Y176</f>
        <v>6.8999999999999995</v>
      </c>
      <c r="T176" s="55">
        <f t="shared" si="61"/>
        <v>43.107898431187046</v>
      </c>
      <c r="U176" s="60" t="s">
        <v>385</v>
      </c>
      <c r="V176" s="60" t="s">
        <v>385</v>
      </c>
      <c r="W176" s="61" t="s">
        <v>385</v>
      </c>
      <c r="X176" s="70">
        <f>'Расчет субсидий'!AF176-1</f>
        <v>-1.4285714285714235E-2</v>
      </c>
      <c r="Y176" s="70">
        <f>X176*'Расчет субсидий'!AG176</f>
        <v>-0.2857142857142847</v>
      </c>
      <c r="Z176" s="55">
        <f t="shared" ref="Z176:Z239" si="62">$B176*Y176/$AJ176</f>
        <v>-1.7850061462189191</v>
      </c>
      <c r="AA176" s="27" t="s">
        <v>367</v>
      </c>
      <c r="AB176" s="27" t="s">
        <v>367</v>
      </c>
      <c r="AC176" s="27" t="s">
        <v>367</v>
      </c>
      <c r="AD176" s="27" t="s">
        <v>367</v>
      </c>
      <c r="AE176" s="27" t="s">
        <v>367</v>
      </c>
      <c r="AF176" s="27" t="s">
        <v>367</v>
      </c>
      <c r="AG176" s="27" t="s">
        <v>367</v>
      </c>
      <c r="AH176" s="27" t="s">
        <v>367</v>
      </c>
      <c r="AI176" s="27" t="s">
        <v>367</v>
      </c>
      <c r="AJ176" s="54">
        <f t="shared" ref="AJ176:AJ239" si="63">D176+M176+P176+S176+Y176</f>
        <v>-19.878428406691327</v>
      </c>
    </row>
    <row r="177" spans="1:36" ht="15" customHeight="1">
      <c r="A177" s="33" t="s">
        <v>174</v>
      </c>
      <c r="B177" s="52">
        <f>'Расчет субсидий'!AX177</f>
        <v>-319.94545454545448</v>
      </c>
      <c r="C177" s="54">
        <f>'Расчет субсидий'!D177-1</f>
        <v>-1</v>
      </c>
      <c r="D177" s="54">
        <f>C177*'Расчет субсидий'!E177</f>
        <v>0</v>
      </c>
      <c r="E177" s="55">
        <f t="shared" si="58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4">
        <f>'Расчет субсидий'!P177-1</f>
        <v>-0.63462230575438872</v>
      </c>
      <c r="M177" s="54">
        <f>L177*'Расчет субсидий'!Q177</f>
        <v>-12.692446115087774</v>
      </c>
      <c r="N177" s="55">
        <f t="shared" si="59"/>
        <v>-160.82609696717037</v>
      </c>
      <c r="O177" s="54">
        <f>'Расчет субсидий'!T177-1</f>
        <v>0.20201897018970194</v>
      </c>
      <c r="P177" s="54">
        <f>O177*'Расчет субсидий'!U177</f>
        <v>4.0403794037940388</v>
      </c>
      <c r="Q177" s="55">
        <f t="shared" si="60"/>
        <v>51.195683155692826</v>
      </c>
      <c r="R177" s="54">
        <f>'Расчет субсидий'!X177-1</f>
        <v>-0.40072859744990896</v>
      </c>
      <c r="S177" s="54">
        <f>R177*'Расчет субсидий'!Y177</f>
        <v>-12.021857923497269</v>
      </c>
      <c r="T177" s="55">
        <f t="shared" si="61"/>
        <v>-152.3290680613259</v>
      </c>
      <c r="U177" s="60" t="s">
        <v>385</v>
      </c>
      <c r="V177" s="60" t="s">
        <v>385</v>
      </c>
      <c r="W177" s="61" t="s">
        <v>385</v>
      </c>
      <c r="X177" s="70">
        <f>'Расчет субсидий'!AF177-1</f>
        <v>-0.22881355932203384</v>
      </c>
      <c r="Y177" s="70">
        <f>X177*'Расчет субсидий'!AG177</f>
        <v>-4.5762711864406764</v>
      </c>
      <c r="Z177" s="55">
        <f t="shared" si="62"/>
        <v>-57.98597267265108</v>
      </c>
      <c r="AA177" s="27" t="s">
        <v>367</v>
      </c>
      <c r="AB177" s="27" t="s">
        <v>367</v>
      </c>
      <c r="AC177" s="27" t="s">
        <v>367</v>
      </c>
      <c r="AD177" s="27" t="s">
        <v>367</v>
      </c>
      <c r="AE177" s="27" t="s">
        <v>367</v>
      </c>
      <c r="AF177" s="27" t="s">
        <v>367</v>
      </c>
      <c r="AG177" s="27" t="s">
        <v>367</v>
      </c>
      <c r="AH177" s="27" t="s">
        <v>367</v>
      </c>
      <c r="AI177" s="27" t="s">
        <v>367</v>
      </c>
      <c r="AJ177" s="54">
        <f t="shared" si="63"/>
        <v>-25.250195821231678</v>
      </c>
    </row>
    <row r="178" spans="1:36" ht="15" customHeight="1">
      <c r="A178" s="32" t="s">
        <v>175</v>
      </c>
      <c r="B178" s="56"/>
      <c r="C178" s="57"/>
      <c r="D178" s="57"/>
      <c r="E178" s="58"/>
      <c r="F178" s="57"/>
      <c r="G178" s="57"/>
      <c r="H178" s="58"/>
      <c r="I178" s="58"/>
      <c r="J178" s="58"/>
      <c r="K178" s="58"/>
      <c r="L178" s="57"/>
      <c r="M178" s="57"/>
      <c r="N178" s="58"/>
      <c r="O178" s="57"/>
      <c r="P178" s="57"/>
      <c r="Q178" s="58"/>
      <c r="R178" s="57"/>
      <c r="S178" s="57"/>
      <c r="T178" s="58"/>
      <c r="U178" s="58"/>
      <c r="V178" s="58"/>
      <c r="W178" s="58"/>
      <c r="X178" s="72"/>
      <c r="Y178" s="72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</row>
    <row r="179" spans="1:36" ht="15" customHeight="1">
      <c r="A179" s="33" t="s">
        <v>176</v>
      </c>
      <c r="B179" s="52">
        <f>'Расчет субсидий'!AX179</f>
        <v>-64</v>
      </c>
      <c r="C179" s="54">
        <f>'Расчет субсидий'!D179-1</f>
        <v>-1</v>
      </c>
      <c r="D179" s="54">
        <f>C179*'Расчет субсидий'!E179</f>
        <v>0</v>
      </c>
      <c r="E179" s="55">
        <f t="shared" ref="E179:E191" si="64">$B179*D179/$AJ179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4">
        <f>'Расчет субсидий'!P179-1</f>
        <v>-0.80364825331268286</v>
      </c>
      <c r="M179" s="54">
        <f>L179*'Расчет субсидий'!Q179</f>
        <v>-16.072965066253659</v>
      </c>
      <c r="N179" s="55">
        <f t="shared" ref="N179:N191" si="65">$B179*M179/$AJ179</f>
        <v>-152.747194020254</v>
      </c>
      <c r="O179" s="54">
        <f>'Расчет субсидий'!T179-1</f>
        <v>0.22399999999999998</v>
      </c>
      <c r="P179" s="54">
        <f>O179*'Расчет субсидий'!U179</f>
        <v>5.6</v>
      </c>
      <c r="Q179" s="55">
        <f t="shared" ref="Q179:Q191" si="66">$B179*P179/$AJ179</f>
        <v>53.218823221943225</v>
      </c>
      <c r="R179" s="54">
        <f>'Расчет субсидий'!X179-1</f>
        <v>8.3333333333333259E-2</v>
      </c>
      <c r="S179" s="54">
        <f>R179*'Расчет субсидий'!Y179</f>
        <v>2.0833333333333313</v>
      </c>
      <c r="T179" s="55">
        <f t="shared" ref="T179:T191" si="67">$B179*S179/$AJ179</f>
        <v>19.798669353401479</v>
      </c>
      <c r="U179" s="60" t="s">
        <v>385</v>
      </c>
      <c r="V179" s="60" t="s">
        <v>385</v>
      </c>
      <c r="W179" s="61" t="s">
        <v>385</v>
      </c>
      <c r="X179" s="70">
        <f>'Расчет субсидий'!AF179-1</f>
        <v>8.2758620689655116E-2</v>
      </c>
      <c r="Y179" s="70">
        <f>X179*'Расчет субсидий'!AG179</f>
        <v>1.6551724137931023</v>
      </c>
      <c r="Z179" s="55">
        <f t="shared" si="62"/>
        <v>15.729701444909317</v>
      </c>
      <c r="AA179" s="27" t="s">
        <v>367</v>
      </c>
      <c r="AB179" s="27" t="s">
        <v>367</v>
      </c>
      <c r="AC179" s="27" t="s">
        <v>367</v>
      </c>
      <c r="AD179" s="27" t="s">
        <v>367</v>
      </c>
      <c r="AE179" s="27" t="s">
        <v>367</v>
      </c>
      <c r="AF179" s="27" t="s">
        <v>367</v>
      </c>
      <c r="AG179" s="27" t="s">
        <v>367</v>
      </c>
      <c r="AH179" s="27" t="s">
        <v>367</v>
      </c>
      <c r="AI179" s="27" t="s">
        <v>367</v>
      </c>
      <c r="AJ179" s="54">
        <f t="shared" si="63"/>
        <v>-6.7344593191272262</v>
      </c>
    </row>
    <row r="180" spans="1:36" ht="15" customHeight="1">
      <c r="A180" s="33" t="s">
        <v>177</v>
      </c>
      <c r="B180" s="52">
        <f>'Расчет субсидий'!AX180</f>
        <v>-23.263636363636238</v>
      </c>
      <c r="C180" s="54">
        <f>'Расчет субсидий'!D180-1</f>
        <v>-1</v>
      </c>
      <c r="D180" s="54">
        <f>C180*'Расчет субсидий'!E180</f>
        <v>0</v>
      </c>
      <c r="E180" s="55">
        <f t="shared" si="64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4">
        <f>'Расчет субсидий'!P180-1</f>
        <v>-0.54905986600389012</v>
      </c>
      <c r="M180" s="54">
        <f>L180*'Расчет субсидий'!Q180</f>
        <v>-10.981197320077802</v>
      </c>
      <c r="N180" s="55">
        <f t="shared" si="65"/>
        <v>-89.82920088176725</v>
      </c>
      <c r="O180" s="54">
        <f>'Расчет субсидий'!T180-1</f>
        <v>5.5913978494623651E-2</v>
      </c>
      <c r="P180" s="54">
        <f>O180*'Расчет субсидий'!U180</f>
        <v>1.118279569892473</v>
      </c>
      <c r="Q180" s="55">
        <f t="shared" si="66"/>
        <v>9.147833082115632</v>
      </c>
      <c r="R180" s="54">
        <f>'Расчет субсидий'!X180-1</f>
        <v>0.10000000000000009</v>
      </c>
      <c r="S180" s="54">
        <f>R180*'Расчет субсидий'!Y180</f>
        <v>3.0000000000000027</v>
      </c>
      <c r="T180" s="55">
        <f t="shared" si="67"/>
        <v>24.540821441444841</v>
      </c>
      <c r="U180" s="60" t="s">
        <v>385</v>
      </c>
      <c r="V180" s="60" t="s">
        <v>385</v>
      </c>
      <c r="W180" s="61" t="s">
        <v>385</v>
      </c>
      <c r="X180" s="70">
        <f>'Расчет субсидий'!AF180-1</f>
        <v>0.20095238095238099</v>
      </c>
      <c r="Y180" s="70">
        <f>X180*'Расчет субсидий'!AG180</f>
        <v>4.0190476190476199</v>
      </c>
      <c r="Z180" s="55">
        <f t="shared" si="62"/>
        <v>32.876909994570532</v>
      </c>
      <c r="AA180" s="27" t="s">
        <v>367</v>
      </c>
      <c r="AB180" s="27" t="s">
        <v>367</v>
      </c>
      <c r="AC180" s="27" t="s">
        <v>367</v>
      </c>
      <c r="AD180" s="27" t="s">
        <v>367</v>
      </c>
      <c r="AE180" s="27" t="s">
        <v>367</v>
      </c>
      <c r="AF180" s="27" t="s">
        <v>367</v>
      </c>
      <c r="AG180" s="27" t="s">
        <v>367</v>
      </c>
      <c r="AH180" s="27" t="s">
        <v>367</v>
      </c>
      <c r="AI180" s="27" t="s">
        <v>367</v>
      </c>
      <c r="AJ180" s="54">
        <f t="shared" si="63"/>
        <v>-2.8438701311377059</v>
      </c>
    </row>
    <row r="181" spans="1:36" ht="15" customHeight="1">
      <c r="A181" s="33" t="s">
        <v>178</v>
      </c>
      <c r="B181" s="52">
        <f>'Расчет субсидий'!AX181</f>
        <v>-156.77272727272748</v>
      </c>
      <c r="C181" s="54">
        <f>'Расчет субсидий'!D181-1</f>
        <v>-1</v>
      </c>
      <c r="D181" s="54">
        <f>C181*'Расчет субсидий'!E181</f>
        <v>0</v>
      </c>
      <c r="E181" s="55">
        <f t="shared" si="64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4">
        <f>'Расчет субсидий'!P181-1</f>
        <v>-0.89414032382420972</v>
      </c>
      <c r="M181" s="54">
        <f>L181*'Расчет субсидий'!Q181</f>
        <v>-17.882806476484195</v>
      </c>
      <c r="N181" s="55">
        <f t="shared" si="65"/>
        <v>-276.11180325211831</v>
      </c>
      <c r="O181" s="54">
        <f>'Расчет субсидий'!T181-1</f>
        <v>0.13387387387387384</v>
      </c>
      <c r="P181" s="54">
        <f>O181*'Расчет субсидий'!U181</f>
        <v>4.0162162162162147</v>
      </c>
      <c r="Q181" s="55">
        <f t="shared" si="66"/>
        <v>62.010663883663291</v>
      </c>
      <c r="R181" s="54">
        <f>'Расчет субсидий'!X181-1</f>
        <v>0.14166666666666661</v>
      </c>
      <c r="S181" s="54">
        <f>R181*'Расчет субсидий'!Y181</f>
        <v>2.8333333333333321</v>
      </c>
      <c r="T181" s="55">
        <f t="shared" si="67"/>
        <v>43.746868083024012</v>
      </c>
      <c r="U181" s="60" t="s">
        <v>385</v>
      </c>
      <c r="V181" s="60" t="s">
        <v>385</v>
      </c>
      <c r="W181" s="61" t="s">
        <v>385</v>
      </c>
      <c r="X181" s="70">
        <f>'Расчет субсидий'!AF181-1</f>
        <v>4.3981481481481399E-2</v>
      </c>
      <c r="Y181" s="70">
        <f>X181*'Расчет субсидий'!AG181</f>
        <v>0.87962962962962798</v>
      </c>
      <c r="Z181" s="55">
        <f t="shared" si="62"/>
        <v>13.581544012703512</v>
      </c>
      <c r="AA181" s="27" t="s">
        <v>367</v>
      </c>
      <c r="AB181" s="27" t="s">
        <v>367</v>
      </c>
      <c r="AC181" s="27" t="s">
        <v>367</v>
      </c>
      <c r="AD181" s="27" t="s">
        <v>367</v>
      </c>
      <c r="AE181" s="27" t="s">
        <v>367</v>
      </c>
      <c r="AF181" s="27" t="s">
        <v>367</v>
      </c>
      <c r="AG181" s="27" t="s">
        <v>367</v>
      </c>
      <c r="AH181" s="27" t="s">
        <v>367</v>
      </c>
      <c r="AI181" s="27" t="s">
        <v>367</v>
      </c>
      <c r="AJ181" s="54">
        <f t="shared" si="63"/>
        <v>-10.15362729730502</v>
      </c>
    </row>
    <row r="182" spans="1:36" ht="15" customHeight="1">
      <c r="A182" s="33" t="s">
        <v>179</v>
      </c>
      <c r="B182" s="52">
        <f>'Расчет субсидий'!AX182</f>
        <v>21.945454545454481</v>
      </c>
      <c r="C182" s="54">
        <f>'Расчет субсидий'!D182-1</f>
        <v>-0.11562114103809873</v>
      </c>
      <c r="D182" s="54">
        <f>C182*'Расчет субсидий'!E182</f>
        <v>-1.1562114103809873</v>
      </c>
      <c r="E182" s="55">
        <f t="shared" si="64"/>
        <v>-6.475504747323785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4">
        <f>'Расчет субсидий'!P182-1</f>
        <v>-0.19710806697108063</v>
      </c>
      <c r="M182" s="54">
        <f>L182*'Расчет субсидий'!Q182</f>
        <v>-3.9421613394216126</v>
      </c>
      <c r="N182" s="55">
        <f t="shared" si="65"/>
        <v>-22.078561272569775</v>
      </c>
      <c r="O182" s="54">
        <f>'Расчет субсидий'!T182-1</f>
        <v>7.727272727272716E-2</v>
      </c>
      <c r="P182" s="54">
        <f>O182*'Расчет субсидий'!U182</f>
        <v>0.7727272727272716</v>
      </c>
      <c r="Q182" s="55">
        <f t="shared" si="66"/>
        <v>4.3277544902304577</v>
      </c>
      <c r="R182" s="54">
        <f>'Расчет субсидий'!X182-1</f>
        <v>0.25155555555555553</v>
      </c>
      <c r="S182" s="54">
        <f>R182*'Расчет субсидий'!Y182</f>
        <v>10.062222222222221</v>
      </c>
      <c r="T182" s="55">
        <f t="shared" si="67"/>
        <v>56.35471781683632</v>
      </c>
      <c r="U182" s="60" t="s">
        <v>385</v>
      </c>
      <c r="V182" s="60" t="s">
        <v>385</v>
      </c>
      <c r="W182" s="61" t="s">
        <v>385</v>
      </c>
      <c r="X182" s="70">
        <f>'Расчет субсидий'!AF182-1</f>
        <v>-9.0909090909090939E-2</v>
      </c>
      <c r="Y182" s="70">
        <f>X182*'Расчет субсидий'!AG182</f>
        <v>-1.8181818181818188</v>
      </c>
      <c r="Z182" s="55">
        <f t="shared" si="62"/>
        <v>-10.182951741718743</v>
      </c>
      <c r="AA182" s="27" t="s">
        <v>367</v>
      </c>
      <c r="AB182" s="27" t="s">
        <v>367</v>
      </c>
      <c r="AC182" s="27" t="s">
        <v>367</v>
      </c>
      <c r="AD182" s="27" t="s">
        <v>367</v>
      </c>
      <c r="AE182" s="27" t="s">
        <v>367</v>
      </c>
      <c r="AF182" s="27" t="s">
        <v>367</v>
      </c>
      <c r="AG182" s="27" t="s">
        <v>367</v>
      </c>
      <c r="AH182" s="27" t="s">
        <v>367</v>
      </c>
      <c r="AI182" s="27" t="s">
        <v>367</v>
      </c>
      <c r="AJ182" s="54">
        <f t="shared" si="63"/>
        <v>3.9183949269650742</v>
      </c>
    </row>
    <row r="183" spans="1:36" ht="15" customHeight="1">
      <c r="A183" s="33" t="s">
        <v>180</v>
      </c>
      <c r="B183" s="52">
        <f>'Расчет субсидий'!AX183</f>
        <v>-100.58181818181811</v>
      </c>
      <c r="C183" s="54">
        <f>'Расчет субсидий'!D183-1</f>
        <v>-1</v>
      </c>
      <c r="D183" s="54">
        <f>C183*'Расчет субсидий'!E183</f>
        <v>0</v>
      </c>
      <c r="E183" s="55">
        <f t="shared" si="64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4">
        <f>'Расчет субсидий'!P183-1</f>
        <v>-0.62453703703703711</v>
      </c>
      <c r="M183" s="54">
        <f>L183*'Расчет субсидий'!Q183</f>
        <v>-12.490740740740742</v>
      </c>
      <c r="N183" s="55">
        <f t="shared" si="65"/>
        <v>-114.8556187432284</v>
      </c>
      <c r="O183" s="54">
        <f>'Расчет субсидий'!T183-1</f>
        <v>1.4473684210526416E-2</v>
      </c>
      <c r="P183" s="54">
        <f>O183*'Расчет субсидий'!U183</f>
        <v>0.50657894736842457</v>
      </c>
      <c r="Q183" s="55">
        <f t="shared" si="66"/>
        <v>4.6581255387455318</v>
      </c>
      <c r="R183" s="54">
        <f>'Расчет субсидий'!X183-1</f>
        <v>0.20011764705882351</v>
      </c>
      <c r="S183" s="54">
        <f>R183*'Расчет субсидий'!Y183</f>
        <v>3.0017647058823527</v>
      </c>
      <c r="T183" s="55">
        <f t="shared" si="67"/>
        <v>27.60200934210221</v>
      </c>
      <c r="U183" s="60" t="s">
        <v>385</v>
      </c>
      <c r="V183" s="60" t="s">
        <v>385</v>
      </c>
      <c r="W183" s="61" t="s">
        <v>385</v>
      </c>
      <c r="X183" s="70">
        <f>'Расчет субсидий'!AF183-1</f>
        <v>-9.7802197802197788E-2</v>
      </c>
      <c r="Y183" s="70">
        <f>X183*'Расчет субсидий'!AG183</f>
        <v>-1.9560439560439558</v>
      </c>
      <c r="Z183" s="55">
        <f t="shared" si="62"/>
        <v>-17.986334319437454</v>
      </c>
      <c r="AA183" s="27" t="s">
        <v>367</v>
      </c>
      <c r="AB183" s="27" t="s">
        <v>367</v>
      </c>
      <c r="AC183" s="27" t="s">
        <v>367</v>
      </c>
      <c r="AD183" s="27" t="s">
        <v>367</v>
      </c>
      <c r="AE183" s="27" t="s">
        <v>367</v>
      </c>
      <c r="AF183" s="27" t="s">
        <v>367</v>
      </c>
      <c r="AG183" s="27" t="s">
        <v>367</v>
      </c>
      <c r="AH183" s="27" t="s">
        <v>367</v>
      </c>
      <c r="AI183" s="27" t="s">
        <v>367</v>
      </c>
      <c r="AJ183" s="54">
        <f t="shared" si="63"/>
        <v>-10.938441043533921</v>
      </c>
    </row>
    <row r="184" spans="1:36" ht="15" customHeight="1">
      <c r="A184" s="33" t="s">
        <v>181</v>
      </c>
      <c r="B184" s="52">
        <f>'Расчет субсидий'!AX184</f>
        <v>-31.690909090909145</v>
      </c>
      <c r="C184" s="54">
        <f>'Расчет субсидий'!D184-1</f>
        <v>-1</v>
      </c>
      <c r="D184" s="54">
        <f>C184*'Расчет субсидий'!E184</f>
        <v>0</v>
      </c>
      <c r="E184" s="55">
        <f t="shared" si="64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4">
        <f>'Расчет субсидий'!P184-1</f>
        <v>-0.61187752355316283</v>
      </c>
      <c r="M184" s="54">
        <f>L184*'Расчет субсидий'!Q184</f>
        <v>-12.237550471063257</v>
      </c>
      <c r="N184" s="55">
        <f t="shared" si="65"/>
        <v>-104.59961521608989</v>
      </c>
      <c r="O184" s="54">
        <f>'Расчет субсидий'!T184-1</f>
        <v>0.20419354838709669</v>
      </c>
      <c r="P184" s="54">
        <f>O184*'Расчет субсидий'!U184</f>
        <v>5.1048387096774173</v>
      </c>
      <c r="Q184" s="55">
        <f t="shared" si="66"/>
        <v>43.633255367163791</v>
      </c>
      <c r="R184" s="54">
        <f>'Расчет субсидий'!X184-1</f>
        <v>7.1428571428571397E-2</v>
      </c>
      <c r="S184" s="54">
        <f>R184*'Расчет субсидий'!Y184</f>
        <v>1.7857142857142849</v>
      </c>
      <c r="T184" s="55">
        <f t="shared" si="67"/>
        <v>15.26326919862421</v>
      </c>
      <c r="U184" s="60" t="s">
        <v>385</v>
      </c>
      <c r="V184" s="60" t="s">
        <v>385</v>
      </c>
      <c r="W184" s="61" t="s">
        <v>385</v>
      </c>
      <c r="X184" s="70">
        <f>'Расчет субсидий'!AF184-1</f>
        <v>8.1967213114754189E-2</v>
      </c>
      <c r="Y184" s="70">
        <f>X184*'Расчет субсидий'!AG184</f>
        <v>1.6393442622950838</v>
      </c>
      <c r="Z184" s="55">
        <f t="shared" si="62"/>
        <v>14.012181559392738</v>
      </c>
      <c r="AA184" s="27" t="s">
        <v>367</v>
      </c>
      <c r="AB184" s="27" t="s">
        <v>367</v>
      </c>
      <c r="AC184" s="27" t="s">
        <v>367</v>
      </c>
      <c r="AD184" s="27" t="s">
        <v>367</v>
      </c>
      <c r="AE184" s="27" t="s">
        <v>367</v>
      </c>
      <c r="AF184" s="27" t="s">
        <v>367</v>
      </c>
      <c r="AG184" s="27" t="s">
        <v>367</v>
      </c>
      <c r="AH184" s="27" t="s">
        <v>367</v>
      </c>
      <c r="AI184" s="27" t="s">
        <v>367</v>
      </c>
      <c r="AJ184" s="54">
        <f t="shared" si="63"/>
        <v>-3.7076532133764708</v>
      </c>
    </row>
    <row r="185" spans="1:36" ht="15" customHeight="1">
      <c r="A185" s="33" t="s">
        <v>182</v>
      </c>
      <c r="B185" s="52">
        <f>'Расчет субсидий'!AX185</f>
        <v>-42.781818181818267</v>
      </c>
      <c r="C185" s="54">
        <f>'Расчет субсидий'!D185-1</f>
        <v>-1</v>
      </c>
      <c r="D185" s="54">
        <f>C185*'Расчет субсидий'!E185</f>
        <v>0</v>
      </c>
      <c r="E185" s="55">
        <f t="shared" si="64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4">
        <f>'Расчет субсидий'!P185-1</f>
        <v>-0.58320342946219794</v>
      </c>
      <c r="M185" s="54">
        <f>L185*'Расчет субсидий'!Q185</f>
        <v>-11.664068589243959</v>
      </c>
      <c r="N185" s="55">
        <f t="shared" si="65"/>
        <v>-132.77165052674138</v>
      </c>
      <c r="O185" s="54">
        <f>'Расчет субсидий'!T185-1</f>
        <v>9.8571428571428532E-2</v>
      </c>
      <c r="P185" s="54">
        <f>O185*'Расчет субсидий'!U185</f>
        <v>2.4642857142857135</v>
      </c>
      <c r="Q185" s="55">
        <f t="shared" si="66"/>
        <v>28.050870856237964</v>
      </c>
      <c r="R185" s="54">
        <f>'Расчет субсидий'!X185-1</f>
        <v>0.13571428571428568</v>
      </c>
      <c r="S185" s="54">
        <f>R185*'Расчет субсидий'!Y185</f>
        <v>3.3928571428571419</v>
      </c>
      <c r="T185" s="55">
        <f t="shared" si="67"/>
        <v>38.62076422235662</v>
      </c>
      <c r="U185" s="60" t="s">
        <v>385</v>
      </c>
      <c r="V185" s="60" t="s">
        <v>385</v>
      </c>
      <c r="W185" s="61" t="s">
        <v>385</v>
      </c>
      <c r="X185" s="70">
        <f>'Расчет субсидий'!AF185-1</f>
        <v>0.10242587601078168</v>
      </c>
      <c r="Y185" s="70">
        <f>X185*'Расчет субсидий'!AG185</f>
        <v>2.0485175202156336</v>
      </c>
      <c r="Z185" s="55">
        <f t="shared" si="62"/>
        <v>23.318197266328536</v>
      </c>
      <c r="AA185" s="27" t="s">
        <v>367</v>
      </c>
      <c r="AB185" s="27" t="s">
        <v>367</v>
      </c>
      <c r="AC185" s="27" t="s">
        <v>367</v>
      </c>
      <c r="AD185" s="27" t="s">
        <v>367</v>
      </c>
      <c r="AE185" s="27" t="s">
        <v>367</v>
      </c>
      <c r="AF185" s="27" t="s">
        <v>367</v>
      </c>
      <c r="AG185" s="27" t="s">
        <v>367</v>
      </c>
      <c r="AH185" s="27" t="s">
        <v>367</v>
      </c>
      <c r="AI185" s="27" t="s">
        <v>367</v>
      </c>
      <c r="AJ185" s="54">
        <f t="shared" si="63"/>
        <v>-3.7584082118854694</v>
      </c>
    </row>
    <row r="186" spans="1:36" ht="15" customHeight="1">
      <c r="A186" s="33" t="s">
        <v>183</v>
      </c>
      <c r="B186" s="52">
        <f>'Расчет субсидий'!AX186</f>
        <v>52.899999999999977</v>
      </c>
      <c r="C186" s="54">
        <f>'Расчет субсидий'!D186-1</f>
        <v>4.0304434672077338E-2</v>
      </c>
      <c r="D186" s="54">
        <f>C186*'Расчет субсидий'!E186</f>
        <v>0.40304434672077338</v>
      </c>
      <c r="E186" s="55">
        <f t="shared" si="64"/>
        <v>2.6138702009184085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4">
        <f>'Расчет субсидий'!P186-1</f>
        <v>0.22427806685883267</v>
      </c>
      <c r="M186" s="54">
        <f>L186*'Расчет субсидий'!Q186</f>
        <v>4.4855613371766534</v>
      </c>
      <c r="N186" s="55">
        <f t="shared" si="65"/>
        <v>29.090285495954532</v>
      </c>
      <c r="O186" s="54">
        <f>'Расчет субсидий'!T186-1</f>
        <v>4.3344709897610967E-2</v>
      </c>
      <c r="P186" s="54">
        <f>O186*'Расчет субсидий'!U186</f>
        <v>1.5170648464163838</v>
      </c>
      <c r="Q186" s="55">
        <f t="shared" si="66"/>
        <v>9.8386458640886456</v>
      </c>
      <c r="R186" s="54">
        <f>'Расчет субсидий'!X186-1</f>
        <v>9.060402684563762E-2</v>
      </c>
      <c r="S186" s="54">
        <f>R186*'Расчет субсидий'!Y186</f>
        <v>1.3590604026845643</v>
      </c>
      <c r="T186" s="55">
        <f t="shared" si="67"/>
        <v>8.8139370189118189</v>
      </c>
      <c r="U186" s="60" t="s">
        <v>385</v>
      </c>
      <c r="V186" s="60" t="s">
        <v>385</v>
      </c>
      <c r="W186" s="61" t="s">
        <v>385</v>
      </c>
      <c r="X186" s="70">
        <f>'Расчет субсидий'!AF186-1</f>
        <v>1.9607843137254832E-2</v>
      </c>
      <c r="Y186" s="70">
        <f>X186*'Расчет субсидий'!AG186</f>
        <v>0.39215686274509665</v>
      </c>
      <c r="Z186" s="55">
        <f t="shared" si="62"/>
        <v>2.5432614201265666</v>
      </c>
      <c r="AA186" s="27" t="s">
        <v>367</v>
      </c>
      <c r="AB186" s="27" t="s">
        <v>367</v>
      </c>
      <c r="AC186" s="27" t="s">
        <v>367</v>
      </c>
      <c r="AD186" s="27" t="s">
        <v>367</v>
      </c>
      <c r="AE186" s="27" t="s">
        <v>367</v>
      </c>
      <c r="AF186" s="27" t="s">
        <v>367</v>
      </c>
      <c r="AG186" s="27" t="s">
        <v>367</v>
      </c>
      <c r="AH186" s="27" t="s">
        <v>367</v>
      </c>
      <c r="AI186" s="27" t="s">
        <v>367</v>
      </c>
      <c r="AJ186" s="54">
        <f t="shared" si="63"/>
        <v>8.1568877957434722</v>
      </c>
    </row>
    <row r="187" spans="1:36" ht="15" customHeight="1">
      <c r="A187" s="33" t="s">
        <v>184</v>
      </c>
      <c r="B187" s="52">
        <f>'Расчет субсидий'!AX187</f>
        <v>-106.64545454545441</v>
      </c>
      <c r="C187" s="54">
        <f>'Расчет субсидий'!D187-1</f>
        <v>-1</v>
      </c>
      <c r="D187" s="54">
        <f>C187*'Расчет субсидий'!E187</f>
        <v>0</v>
      </c>
      <c r="E187" s="55">
        <f t="shared" si="64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4">
        <f>'Расчет субсидий'!P187-1</f>
        <v>-0.57158382158382159</v>
      </c>
      <c r="M187" s="54">
        <f>L187*'Расчет субсидий'!Q187</f>
        <v>-11.431676431676433</v>
      </c>
      <c r="N187" s="55">
        <f t="shared" si="65"/>
        <v>-175.6606474277778</v>
      </c>
      <c r="O187" s="54">
        <f>'Расчет субсидий'!T187-1</f>
        <v>6.7115384615384466E-2</v>
      </c>
      <c r="P187" s="54">
        <f>O187*'Расчет субсидий'!U187</f>
        <v>2.013461538461534</v>
      </c>
      <c r="Q187" s="55">
        <f t="shared" si="66"/>
        <v>30.939115494647996</v>
      </c>
      <c r="R187" s="54">
        <f>'Расчет субсидий'!X187-1</f>
        <v>9.8181818181818148E-2</v>
      </c>
      <c r="S187" s="54">
        <f>R187*'Расчет субсидий'!Y187</f>
        <v>1.963636363636363</v>
      </c>
      <c r="T187" s="55">
        <f t="shared" si="67"/>
        <v>30.173495288346526</v>
      </c>
      <c r="U187" s="60" t="s">
        <v>385</v>
      </c>
      <c r="V187" s="60" t="s">
        <v>385</v>
      </c>
      <c r="W187" s="61" t="s">
        <v>385</v>
      </c>
      <c r="X187" s="70">
        <f>'Расчет субсидий'!AF187-1</f>
        <v>2.5714285714285801E-2</v>
      </c>
      <c r="Y187" s="70">
        <f>X187*'Расчет субсидий'!AG187</f>
        <v>0.51428571428571601</v>
      </c>
      <c r="Z187" s="55">
        <f t="shared" si="62"/>
        <v>7.9025820993288809</v>
      </c>
      <c r="AA187" s="27" t="s">
        <v>367</v>
      </c>
      <c r="AB187" s="27" t="s">
        <v>367</v>
      </c>
      <c r="AC187" s="27" t="s">
        <v>367</v>
      </c>
      <c r="AD187" s="27" t="s">
        <v>367</v>
      </c>
      <c r="AE187" s="27" t="s">
        <v>367</v>
      </c>
      <c r="AF187" s="27" t="s">
        <v>367</v>
      </c>
      <c r="AG187" s="27" t="s">
        <v>367</v>
      </c>
      <c r="AH187" s="27" t="s">
        <v>367</v>
      </c>
      <c r="AI187" s="27" t="s">
        <v>367</v>
      </c>
      <c r="AJ187" s="54">
        <f t="shared" si="63"/>
        <v>-6.9402928152928194</v>
      </c>
    </row>
    <row r="188" spans="1:36" ht="15" customHeight="1">
      <c r="A188" s="33" t="s">
        <v>185</v>
      </c>
      <c r="B188" s="52">
        <f>'Расчет субсидий'!AX188</f>
        <v>-25.245454545454663</v>
      </c>
      <c r="C188" s="54">
        <f>'Расчет субсидий'!D188-1</f>
        <v>-1</v>
      </c>
      <c r="D188" s="54">
        <f>C188*'Расчет субсидий'!E188</f>
        <v>0</v>
      </c>
      <c r="E188" s="55">
        <f t="shared" si="64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4">
        <f>'Расчет субсидий'!P188-1</f>
        <v>-0.27340219496449325</v>
      </c>
      <c r="M188" s="54">
        <f>L188*'Расчет субсидий'!Q188</f>
        <v>-5.4680438992898655</v>
      </c>
      <c r="N188" s="55">
        <f t="shared" si="65"/>
        <v>-58.97692153529465</v>
      </c>
      <c r="O188" s="54">
        <f>'Расчет субсидий'!T188-1</f>
        <v>7.5736434108527151E-2</v>
      </c>
      <c r="P188" s="54">
        <f>O188*'Расчет субсидий'!U188</f>
        <v>2.2720930232558145</v>
      </c>
      <c r="Q188" s="55">
        <f t="shared" si="66"/>
        <v>24.50621363351733</v>
      </c>
      <c r="R188" s="54">
        <f>'Расчет субсидий'!X188-1</f>
        <v>3.0000000000000027E-2</v>
      </c>
      <c r="S188" s="54">
        <f>R188*'Расчет субсидий'!Y188</f>
        <v>0.60000000000000053</v>
      </c>
      <c r="T188" s="55">
        <f t="shared" si="67"/>
        <v>6.4714463842860548</v>
      </c>
      <c r="U188" s="60" t="s">
        <v>385</v>
      </c>
      <c r="V188" s="60" t="s">
        <v>385</v>
      </c>
      <c r="W188" s="61" t="s">
        <v>385</v>
      </c>
      <c r="X188" s="70">
        <f>'Расчет субсидий'!AF188-1</f>
        <v>1.2765957446808418E-2</v>
      </c>
      <c r="Y188" s="70">
        <f>X188*'Расчет субсидий'!AG188</f>
        <v>0.25531914893616836</v>
      </c>
      <c r="Z188" s="55">
        <f t="shared" si="62"/>
        <v>2.7538069720365965</v>
      </c>
      <c r="AA188" s="27" t="s">
        <v>367</v>
      </c>
      <c r="AB188" s="27" t="s">
        <v>367</v>
      </c>
      <c r="AC188" s="27" t="s">
        <v>367</v>
      </c>
      <c r="AD188" s="27" t="s">
        <v>367</v>
      </c>
      <c r="AE188" s="27" t="s">
        <v>367</v>
      </c>
      <c r="AF188" s="27" t="s">
        <v>367</v>
      </c>
      <c r="AG188" s="27" t="s">
        <v>367</v>
      </c>
      <c r="AH188" s="27" t="s">
        <v>367</v>
      </c>
      <c r="AI188" s="27" t="s">
        <v>367</v>
      </c>
      <c r="AJ188" s="54">
        <f t="shared" si="63"/>
        <v>-2.340631727097882</v>
      </c>
    </row>
    <row r="189" spans="1:36" ht="15" customHeight="1">
      <c r="A189" s="33" t="s">
        <v>186</v>
      </c>
      <c r="B189" s="52">
        <f>'Расчет субсидий'!AX189</f>
        <v>-56.090909090909122</v>
      </c>
      <c r="C189" s="54">
        <f>'Расчет субсидий'!D189-1</f>
        <v>-1</v>
      </c>
      <c r="D189" s="54">
        <f>C189*'Расчет субсидий'!E189</f>
        <v>0</v>
      </c>
      <c r="E189" s="55">
        <f t="shared" si="64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4">
        <f>'Расчет субсидий'!P189-1</f>
        <v>-0.82332982332982341</v>
      </c>
      <c r="M189" s="54">
        <f>L189*'Расчет субсидий'!Q189</f>
        <v>-16.466596466596467</v>
      </c>
      <c r="N189" s="55">
        <f t="shared" si="65"/>
        <v>-171.85857507628688</v>
      </c>
      <c r="O189" s="54">
        <f>'Расчет субсидий'!T189-1</f>
        <v>0.17226890756302526</v>
      </c>
      <c r="P189" s="54">
        <f>O189*'Расчет субсидий'!U189</f>
        <v>4.3067226890756318</v>
      </c>
      <c r="Q189" s="55">
        <f t="shared" si="66"/>
        <v>44.948403642166625</v>
      </c>
      <c r="R189" s="54">
        <f>'Расчет субсидий'!X189-1</f>
        <v>0.20068965517241377</v>
      </c>
      <c r="S189" s="54">
        <f>R189*'Расчет субсидий'!Y189</f>
        <v>5.0172413793103443</v>
      </c>
      <c r="T189" s="55">
        <f t="shared" si="67"/>
        <v>52.363945154738005</v>
      </c>
      <c r="U189" s="60" t="s">
        <v>385</v>
      </c>
      <c r="V189" s="60" t="s">
        <v>385</v>
      </c>
      <c r="W189" s="61" t="s">
        <v>385</v>
      </c>
      <c r="X189" s="70">
        <f>'Расчет субсидий'!AF189-1</f>
        <v>8.8414634146341431E-2</v>
      </c>
      <c r="Y189" s="70">
        <f>X189*'Расчет субсидий'!AG189</f>
        <v>1.7682926829268286</v>
      </c>
      <c r="Z189" s="55">
        <f t="shared" si="62"/>
        <v>18.45531718847316</v>
      </c>
      <c r="AA189" s="27" t="s">
        <v>367</v>
      </c>
      <c r="AB189" s="27" t="s">
        <v>367</v>
      </c>
      <c r="AC189" s="27" t="s">
        <v>367</v>
      </c>
      <c r="AD189" s="27" t="s">
        <v>367</v>
      </c>
      <c r="AE189" s="27" t="s">
        <v>367</v>
      </c>
      <c r="AF189" s="27" t="s">
        <v>367</v>
      </c>
      <c r="AG189" s="27" t="s">
        <v>367</v>
      </c>
      <c r="AH189" s="27" t="s">
        <v>367</v>
      </c>
      <c r="AI189" s="27" t="s">
        <v>367</v>
      </c>
      <c r="AJ189" s="54">
        <f t="shared" si="63"/>
        <v>-5.3743397152836634</v>
      </c>
    </row>
    <row r="190" spans="1:36" ht="15" customHeight="1">
      <c r="A190" s="33" t="s">
        <v>187</v>
      </c>
      <c r="B190" s="52">
        <f>'Расчет субсидий'!AX190</f>
        <v>35.309090909090855</v>
      </c>
      <c r="C190" s="54">
        <f>'Расчет субсидий'!D190-1</f>
        <v>-1</v>
      </c>
      <c r="D190" s="54">
        <f>C190*'Расчет субсидий'!E190</f>
        <v>0</v>
      </c>
      <c r="E190" s="55">
        <f t="shared" si="64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4">
        <f>'Расчет субсидий'!P190-1</f>
        <v>-7.0006377099128381E-2</v>
      </c>
      <c r="M190" s="54">
        <f>L190*'Расчет субсидий'!Q190</f>
        <v>-1.4001275419825676</v>
      </c>
      <c r="N190" s="55">
        <f t="shared" si="65"/>
        <v>-14.335115429868845</v>
      </c>
      <c r="O190" s="54">
        <f>'Расчет субсидий'!T190-1</f>
        <v>9.8432518597237006E-2</v>
      </c>
      <c r="P190" s="54">
        <f>O190*'Расчет субсидий'!U190</f>
        <v>3.4451381509032952</v>
      </c>
      <c r="Q190" s="55">
        <f t="shared" si="66"/>
        <v>35.272824499340167</v>
      </c>
      <c r="R190" s="54">
        <f>'Расчет субсидий'!X190-1</f>
        <v>9.3577981651376207E-2</v>
      </c>
      <c r="S190" s="54">
        <f>R190*'Расчет субсидий'!Y190</f>
        <v>1.4036697247706431</v>
      </c>
      <c r="T190" s="55">
        <f t="shared" si="67"/>
        <v>14.371381839619527</v>
      </c>
      <c r="U190" s="60" t="s">
        <v>385</v>
      </c>
      <c r="V190" s="60" t="s">
        <v>385</v>
      </c>
      <c r="W190" s="61" t="s">
        <v>385</v>
      </c>
      <c r="X190" s="70">
        <f>'Расчет субсидий'!AF190-1</f>
        <v>0</v>
      </c>
      <c r="Y190" s="70">
        <f>X190*'Расчет субсидий'!AG190</f>
        <v>0</v>
      </c>
      <c r="Z190" s="55">
        <f t="shared" si="62"/>
        <v>0</v>
      </c>
      <c r="AA190" s="27" t="s">
        <v>367</v>
      </c>
      <c r="AB190" s="27" t="s">
        <v>367</v>
      </c>
      <c r="AC190" s="27" t="s">
        <v>367</v>
      </c>
      <c r="AD190" s="27" t="s">
        <v>367</v>
      </c>
      <c r="AE190" s="27" t="s">
        <v>367</v>
      </c>
      <c r="AF190" s="27" t="s">
        <v>367</v>
      </c>
      <c r="AG190" s="27" t="s">
        <v>367</v>
      </c>
      <c r="AH190" s="27" t="s">
        <v>367</v>
      </c>
      <c r="AI190" s="27" t="s">
        <v>367</v>
      </c>
      <c r="AJ190" s="54">
        <f t="shared" si="63"/>
        <v>3.4486803336913709</v>
      </c>
    </row>
    <row r="191" spans="1:36" ht="15" customHeight="1">
      <c r="A191" s="33" t="s">
        <v>188</v>
      </c>
      <c r="B191" s="52">
        <f>'Расчет субсидий'!AX191</f>
        <v>-41.718181818181847</v>
      </c>
      <c r="C191" s="54">
        <f>'Расчет субсидий'!D191-1</f>
        <v>-1</v>
      </c>
      <c r="D191" s="54">
        <f>C191*'Расчет субсидий'!E191</f>
        <v>0</v>
      </c>
      <c r="E191" s="55">
        <f t="shared" si="64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4">
        <f>'Расчет субсидий'!P191-1</f>
        <v>-0.61837504285224543</v>
      </c>
      <c r="M191" s="54">
        <f>L191*'Расчет субсидий'!Q191</f>
        <v>-12.367500857044909</v>
      </c>
      <c r="N191" s="55">
        <f t="shared" si="65"/>
        <v>-157.13386845480261</v>
      </c>
      <c r="O191" s="54">
        <f>'Расчет субсидий'!T191-1</f>
        <v>1.7623762376237639E-2</v>
      </c>
      <c r="P191" s="54">
        <f>O191*'Расчет субсидий'!U191</f>
        <v>0.44059405940594099</v>
      </c>
      <c r="Q191" s="55">
        <f t="shared" si="66"/>
        <v>5.597917459065612</v>
      </c>
      <c r="R191" s="54">
        <f>'Расчет субсидий'!X191-1</f>
        <v>0.1684210526315788</v>
      </c>
      <c r="S191" s="54">
        <f>R191*'Расчет субсидий'!Y191</f>
        <v>4.2105263157894699</v>
      </c>
      <c r="T191" s="55">
        <f t="shared" si="67"/>
        <v>53.49636081519818</v>
      </c>
      <c r="U191" s="60" t="s">
        <v>385</v>
      </c>
      <c r="V191" s="60" t="s">
        <v>385</v>
      </c>
      <c r="W191" s="61" t="s">
        <v>385</v>
      </c>
      <c r="X191" s="70">
        <f>'Расчет субсидий'!AF191-1</f>
        <v>0.2216438356164383</v>
      </c>
      <c r="Y191" s="70">
        <f>X191*'Расчет субсидий'!AG191</f>
        <v>4.432876712328766</v>
      </c>
      <c r="Z191" s="55">
        <f t="shared" si="62"/>
        <v>56.321408362356969</v>
      </c>
      <c r="AA191" s="27" t="s">
        <v>367</v>
      </c>
      <c r="AB191" s="27" t="s">
        <v>367</v>
      </c>
      <c r="AC191" s="27" t="s">
        <v>367</v>
      </c>
      <c r="AD191" s="27" t="s">
        <v>367</v>
      </c>
      <c r="AE191" s="27" t="s">
        <v>367</v>
      </c>
      <c r="AF191" s="27" t="s">
        <v>367</v>
      </c>
      <c r="AG191" s="27" t="s">
        <v>367</v>
      </c>
      <c r="AH191" s="27" t="s">
        <v>367</v>
      </c>
      <c r="AI191" s="27" t="s">
        <v>367</v>
      </c>
      <c r="AJ191" s="54">
        <f t="shared" si="63"/>
        <v>-3.283503769520733</v>
      </c>
    </row>
    <row r="192" spans="1:36" ht="15" customHeight="1">
      <c r="A192" s="32" t="s">
        <v>189</v>
      </c>
      <c r="B192" s="56"/>
      <c r="C192" s="57"/>
      <c r="D192" s="57"/>
      <c r="E192" s="58"/>
      <c r="F192" s="57"/>
      <c r="G192" s="57"/>
      <c r="H192" s="58"/>
      <c r="I192" s="58"/>
      <c r="J192" s="58"/>
      <c r="K192" s="58"/>
      <c r="L192" s="57"/>
      <c r="M192" s="57"/>
      <c r="N192" s="58"/>
      <c r="O192" s="57"/>
      <c r="P192" s="57"/>
      <c r="Q192" s="58"/>
      <c r="R192" s="57"/>
      <c r="S192" s="57"/>
      <c r="T192" s="58"/>
      <c r="U192" s="58"/>
      <c r="V192" s="58"/>
      <c r="W192" s="58"/>
      <c r="X192" s="72"/>
      <c r="Y192" s="72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</row>
    <row r="193" spans="1:36" ht="15" customHeight="1">
      <c r="A193" s="33" t="s">
        <v>190</v>
      </c>
      <c r="B193" s="52">
        <f>'Расчет субсидий'!AX193</f>
        <v>29.090909090909122</v>
      </c>
      <c r="C193" s="54">
        <f>'Расчет субсидий'!D193-1</f>
        <v>-1</v>
      </c>
      <c r="D193" s="54">
        <f>C193*'Расчет субсидий'!E193</f>
        <v>0</v>
      </c>
      <c r="E193" s="55">
        <f t="shared" ref="E193:E204" si="68">$B193*D193/$AJ193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4">
        <f>'Расчет субсидий'!P193-1</f>
        <v>0.20454440394701745</v>
      </c>
      <c r="M193" s="54">
        <f>L193*'Расчет субсидий'!Q193</f>
        <v>4.090888078940349</v>
      </c>
      <c r="N193" s="55">
        <f t="shared" ref="N193:N204" si="69">$B193*M193/$AJ193</f>
        <v>43.602279383766891</v>
      </c>
      <c r="O193" s="54">
        <f>'Расчет субсидий'!T193-1</f>
        <v>-1.3970588235294179E-2</v>
      </c>
      <c r="P193" s="54">
        <f>O193*'Расчет субсидий'!U193</f>
        <v>-0.48897058823529627</v>
      </c>
      <c r="Q193" s="55">
        <f t="shared" ref="Q193:Q204" si="70">$B193*P193/$AJ193</f>
        <v>-5.2116390835612272</v>
      </c>
      <c r="R193" s="54">
        <f>'Расчет субсидий'!X193-1</f>
        <v>2.4590163934426368E-2</v>
      </c>
      <c r="S193" s="54">
        <f>R193*'Расчет субсидий'!Y193</f>
        <v>0.36885245901639552</v>
      </c>
      <c r="T193" s="55">
        <f t="shared" ref="T193:T204" si="71">$B193*S193/$AJ193</f>
        <v>3.9313732517434667</v>
      </c>
      <c r="U193" s="60" t="s">
        <v>385</v>
      </c>
      <c r="V193" s="60" t="s">
        <v>385</v>
      </c>
      <c r="W193" s="61" t="s">
        <v>385</v>
      </c>
      <c r="X193" s="70">
        <f>'Расчет субсидий'!AF193-1</f>
        <v>-6.2068965517241392E-2</v>
      </c>
      <c r="Y193" s="70">
        <f>X193*'Расчет субсидий'!AG193</f>
        <v>-1.2413793103448278</v>
      </c>
      <c r="Z193" s="55">
        <f t="shared" si="62"/>
        <v>-13.23110446104001</v>
      </c>
      <c r="AA193" s="27" t="s">
        <v>367</v>
      </c>
      <c r="AB193" s="27" t="s">
        <v>367</v>
      </c>
      <c r="AC193" s="27" t="s">
        <v>367</v>
      </c>
      <c r="AD193" s="27" t="s">
        <v>367</v>
      </c>
      <c r="AE193" s="27" t="s">
        <v>367</v>
      </c>
      <c r="AF193" s="27" t="s">
        <v>367</v>
      </c>
      <c r="AG193" s="27" t="s">
        <v>367</v>
      </c>
      <c r="AH193" s="27" t="s">
        <v>367</v>
      </c>
      <c r="AI193" s="27" t="s">
        <v>367</v>
      </c>
      <c r="AJ193" s="54">
        <f t="shared" si="63"/>
        <v>2.7293906393766205</v>
      </c>
    </row>
    <row r="194" spans="1:36" ht="15" customHeight="1">
      <c r="A194" s="33" t="s">
        <v>191</v>
      </c>
      <c r="B194" s="52">
        <f>'Расчет субсидий'!AX194</f>
        <v>-400.92727272727274</v>
      </c>
      <c r="C194" s="54">
        <f>'Расчет субсидий'!D194-1</f>
        <v>-1</v>
      </c>
      <c r="D194" s="54">
        <f>C194*'Расчет субсидий'!E194</f>
        <v>0</v>
      </c>
      <c r="E194" s="55">
        <f t="shared" si="68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4">
        <f>'Расчет субсидий'!P194-1</f>
        <v>-0.28638867033831628</v>
      </c>
      <c r="M194" s="54">
        <f>L194*'Расчет субсидий'!Q194</f>
        <v>-5.7277734067663255</v>
      </c>
      <c r="N194" s="55">
        <f t="shared" si="69"/>
        <v>-38.164133761082816</v>
      </c>
      <c r="O194" s="54">
        <f>'Расчет субсидий'!T194-1</f>
        <v>-1</v>
      </c>
      <c r="P194" s="54">
        <f>O194*'Расчет субсидий'!U194</f>
        <v>-30</v>
      </c>
      <c r="Q194" s="55">
        <f t="shared" si="70"/>
        <v>-199.8898928997373</v>
      </c>
      <c r="R194" s="54">
        <f>'Расчет субсидий'!X194-1</f>
        <v>-1</v>
      </c>
      <c r="S194" s="54">
        <f>R194*'Расчет субсидий'!Y194</f>
        <v>-20</v>
      </c>
      <c r="T194" s="55">
        <f t="shared" si="71"/>
        <v>-133.25992859982489</v>
      </c>
      <c r="U194" s="60" t="s">
        <v>385</v>
      </c>
      <c r="V194" s="60" t="s">
        <v>385</v>
      </c>
      <c r="W194" s="61" t="s">
        <v>385</v>
      </c>
      <c r="X194" s="70">
        <f>'Расчет субсидий'!AF194-1</f>
        <v>-0.22222222222222221</v>
      </c>
      <c r="Y194" s="70">
        <f>X194*'Расчет субсидий'!AG194</f>
        <v>-4.4444444444444446</v>
      </c>
      <c r="Z194" s="55">
        <f t="shared" si="62"/>
        <v>-29.613317466627752</v>
      </c>
      <c r="AA194" s="27" t="s">
        <v>367</v>
      </c>
      <c r="AB194" s="27" t="s">
        <v>367</v>
      </c>
      <c r="AC194" s="27" t="s">
        <v>367</v>
      </c>
      <c r="AD194" s="27" t="s">
        <v>367</v>
      </c>
      <c r="AE194" s="27" t="s">
        <v>367</v>
      </c>
      <c r="AF194" s="27" t="s">
        <v>367</v>
      </c>
      <c r="AG194" s="27" t="s">
        <v>367</v>
      </c>
      <c r="AH194" s="27" t="s">
        <v>367</v>
      </c>
      <c r="AI194" s="27" t="s">
        <v>367</v>
      </c>
      <c r="AJ194" s="54">
        <f t="shared" si="63"/>
        <v>-60.172217851210767</v>
      </c>
    </row>
    <row r="195" spans="1:36" ht="15" customHeight="1">
      <c r="A195" s="33" t="s">
        <v>192</v>
      </c>
      <c r="B195" s="52">
        <f>'Расчет субсидий'!AX195</f>
        <v>256.84545454545446</v>
      </c>
      <c r="C195" s="54">
        <f>'Расчет субсидий'!D195-1</f>
        <v>-1</v>
      </c>
      <c r="D195" s="54">
        <f>C195*'Расчет субсидий'!E195</f>
        <v>0</v>
      </c>
      <c r="E195" s="55">
        <f t="shared" si="68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4">
        <f>'Расчет субсидий'!P195-1</f>
        <v>0.30000000000000004</v>
      </c>
      <c r="M195" s="54">
        <f>L195*'Расчет субсидий'!Q195</f>
        <v>6.0000000000000009</v>
      </c>
      <c r="N195" s="55">
        <f t="shared" si="69"/>
        <v>105.76249607227072</v>
      </c>
      <c r="O195" s="54">
        <f>'Расчет субсидий'!T195-1</f>
        <v>0.21171606864274573</v>
      </c>
      <c r="P195" s="54">
        <f>O195*'Расчет субсидий'!U195</f>
        <v>6.3514820592823718</v>
      </c>
      <c r="Q195" s="55">
        <f t="shared" si="70"/>
        <v>111.95809939132495</v>
      </c>
      <c r="R195" s="54">
        <f>'Расчет субсидий'!X195-1</f>
        <v>6.4467766116941494E-2</v>
      </c>
      <c r="S195" s="54">
        <f>R195*'Расчет субсидий'!Y195</f>
        <v>1.2893553223388299</v>
      </c>
      <c r="T195" s="55">
        <f t="shared" si="71"/>
        <v>22.727572869103639</v>
      </c>
      <c r="U195" s="60" t="s">
        <v>385</v>
      </c>
      <c r="V195" s="60" t="s">
        <v>385</v>
      </c>
      <c r="W195" s="61" t="s">
        <v>385</v>
      </c>
      <c r="X195" s="70">
        <f>'Расчет субсидий'!AF195-1</f>
        <v>4.6511627906976827E-2</v>
      </c>
      <c r="Y195" s="70">
        <f>X195*'Расчет субсидий'!AG195</f>
        <v>0.93023255813953654</v>
      </c>
      <c r="Z195" s="55">
        <f t="shared" si="62"/>
        <v>16.397286212755176</v>
      </c>
      <c r="AA195" s="27" t="s">
        <v>367</v>
      </c>
      <c r="AB195" s="27" t="s">
        <v>367</v>
      </c>
      <c r="AC195" s="27" t="s">
        <v>367</v>
      </c>
      <c r="AD195" s="27" t="s">
        <v>367</v>
      </c>
      <c r="AE195" s="27" t="s">
        <v>367</v>
      </c>
      <c r="AF195" s="27" t="s">
        <v>367</v>
      </c>
      <c r="AG195" s="27" t="s">
        <v>367</v>
      </c>
      <c r="AH195" s="27" t="s">
        <v>367</v>
      </c>
      <c r="AI195" s="27" t="s">
        <v>367</v>
      </c>
      <c r="AJ195" s="54">
        <f t="shared" si="63"/>
        <v>14.571069939760738</v>
      </c>
    </row>
    <row r="196" spans="1:36" ht="15" customHeight="1">
      <c r="A196" s="33" t="s">
        <v>193</v>
      </c>
      <c r="B196" s="52">
        <f>'Расчет субсидий'!AX196</f>
        <v>47.018181818181858</v>
      </c>
      <c r="C196" s="54">
        <f>'Расчет субсидий'!D196-1</f>
        <v>-1</v>
      </c>
      <c r="D196" s="54">
        <f>C196*'Расчет субсидий'!E196</f>
        <v>0</v>
      </c>
      <c r="E196" s="55">
        <f t="shared" si="68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4">
        <f>'Расчет субсидий'!P196-1</f>
        <v>-0.13239559164733183</v>
      </c>
      <c r="M196" s="54">
        <f>L196*'Расчет субсидий'!Q196</f>
        <v>-2.6479118329466367</v>
      </c>
      <c r="N196" s="55">
        <f t="shared" si="69"/>
        <v>-11.361408078841135</v>
      </c>
      <c r="O196" s="54">
        <f>'Расчет субсидий'!T196-1</f>
        <v>0.30000000000000004</v>
      </c>
      <c r="P196" s="54">
        <f>O196*'Расчет субсидий'!U196</f>
        <v>9.0000000000000018</v>
      </c>
      <c r="Q196" s="55">
        <f t="shared" si="70"/>
        <v>38.616343428543047</v>
      </c>
      <c r="R196" s="54">
        <f>'Расчет субсидий'!X196-1</f>
        <v>0.24363636363636365</v>
      </c>
      <c r="S196" s="54">
        <f>R196*'Расчет субсидий'!Y196</f>
        <v>4.872727272727273</v>
      </c>
      <c r="T196" s="55">
        <f t="shared" si="71"/>
        <v>20.907434421918254</v>
      </c>
      <c r="U196" s="60" t="s">
        <v>385</v>
      </c>
      <c r="V196" s="60" t="s">
        <v>385</v>
      </c>
      <c r="W196" s="61" t="s">
        <v>385</v>
      </c>
      <c r="X196" s="70">
        <f>'Расчет субсидий'!AF196-1</f>
        <v>-1.3333333333333308E-2</v>
      </c>
      <c r="Y196" s="70">
        <f>X196*'Расчет субсидий'!AG196</f>
        <v>-0.26666666666666616</v>
      </c>
      <c r="Z196" s="55">
        <f t="shared" si="62"/>
        <v>-1.1441879534383101</v>
      </c>
      <c r="AA196" s="27" t="s">
        <v>367</v>
      </c>
      <c r="AB196" s="27" t="s">
        <v>367</v>
      </c>
      <c r="AC196" s="27" t="s">
        <v>367</v>
      </c>
      <c r="AD196" s="27" t="s">
        <v>367</v>
      </c>
      <c r="AE196" s="27" t="s">
        <v>367</v>
      </c>
      <c r="AF196" s="27" t="s">
        <v>367</v>
      </c>
      <c r="AG196" s="27" t="s">
        <v>367</v>
      </c>
      <c r="AH196" s="27" t="s">
        <v>367</v>
      </c>
      <c r="AI196" s="27" t="s">
        <v>367</v>
      </c>
      <c r="AJ196" s="54">
        <f t="shared" si="63"/>
        <v>10.958148773113972</v>
      </c>
    </row>
    <row r="197" spans="1:36" ht="15" customHeight="1">
      <c r="A197" s="33" t="s">
        <v>194</v>
      </c>
      <c r="B197" s="52">
        <f>'Расчет субсидий'!AX197</f>
        <v>-12.600000000000023</v>
      </c>
      <c r="C197" s="54">
        <f>'Расчет субсидий'!D197-1</f>
        <v>-1</v>
      </c>
      <c r="D197" s="54">
        <f>C197*'Расчет субсидий'!E197</f>
        <v>0</v>
      </c>
      <c r="E197" s="55">
        <f t="shared" si="68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4">
        <f>'Расчет субсидий'!P197-1</f>
        <v>-0.28210363666464311</v>
      </c>
      <c r="M197" s="54">
        <f>L197*'Расчет субсидий'!Q197</f>
        <v>-5.6420727332928617</v>
      </c>
      <c r="N197" s="55">
        <f t="shared" si="69"/>
        <v>-46.727740068829128</v>
      </c>
      <c r="O197" s="54">
        <f>'Расчет субсидий'!T197-1</f>
        <v>0.28305555555555539</v>
      </c>
      <c r="P197" s="54">
        <f>O197*'Расчет субсидий'!U197</f>
        <v>1.415277777777777</v>
      </c>
      <c r="Q197" s="55">
        <f t="shared" si="70"/>
        <v>11.72135405751731</v>
      </c>
      <c r="R197" s="54">
        <f>'Расчет субсидий'!X197-1</f>
        <v>2.2222222222222143E-2</v>
      </c>
      <c r="S197" s="54">
        <f>R197*'Расчет субсидий'!Y197</f>
        <v>0.99999999999999645</v>
      </c>
      <c r="T197" s="55">
        <f t="shared" si="71"/>
        <v>8.2820166059003331</v>
      </c>
      <c r="U197" s="60" t="s">
        <v>385</v>
      </c>
      <c r="V197" s="60" t="s">
        <v>385</v>
      </c>
      <c r="W197" s="61" t="s">
        <v>385</v>
      </c>
      <c r="X197" s="70">
        <f>'Расчет субсидий'!AF197-1</f>
        <v>8.5271317829457294E-2</v>
      </c>
      <c r="Y197" s="70">
        <f>X197*'Расчет субсидий'!AG197</f>
        <v>1.7054263565891459</v>
      </c>
      <c r="Z197" s="55">
        <f t="shared" si="62"/>
        <v>14.124369405411457</v>
      </c>
      <c r="AA197" s="27" t="s">
        <v>367</v>
      </c>
      <c r="AB197" s="27" t="s">
        <v>367</v>
      </c>
      <c r="AC197" s="27" t="s">
        <v>367</v>
      </c>
      <c r="AD197" s="27" t="s">
        <v>367</v>
      </c>
      <c r="AE197" s="27" t="s">
        <v>367</v>
      </c>
      <c r="AF197" s="27" t="s">
        <v>367</v>
      </c>
      <c r="AG197" s="27" t="s">
        <v>367</v>
      </c>
      <c r="AH197" s="27" t="s">
        <v>367</v>
      </c>
      <c r="AI197" s="27" t="s">
        <v>367</v>
      </c>
      <c r="AJ197" s="54">
        <f t="shared" si="63"/>
        <v>-1.5213685989259425</v>
      </c>
    </row>
    <row r="198" spans="1:36" ht="15" customHeight="1">
      <c r="A198" s="33" t="s">
        <v>195</v>
      </c>
      <c r="B198" s="52">
        <f>'Расчет субсидий'!AX198</f>
        <v>47.118181818181711</v>
      </c>
      <c r="C198" s="54">
        <f>'Расчет субсидий'!D198-1</f>
        <v>0.12019230769230771</v>
      </c>
      <c r="D198" s="54">
        <f>C198*'Расчет субсидий'!E198</f>
        <v>1.2019230769230771</v>
      </c>
      <c r="E198" s="55">
        <f t="shared" si="68"/>
        <v>12.963272956485614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4">
        <f>'Расчет субсидий'!P198-1</f>
        <v>-9.681739404443046E-2</v>
      </c>
      <c r="M198" s="54">
        <f>L198*'Расчет субсидий'!Q198</f>
        <v>-1.9363478808886092</v>
      </c>
      <c r="N198" s="55">
        <f t="shared" si="69"/>
        <v>-20.884369890734718</v>
      </c>
      <c r="O198" s="54">
        <f>'Расчет субсидий'!T198-1</f>
        <v>1.1888111888111785E-2</v>
      </c>
      <c r="P198" s="54">
        <f>O198*'Расчет субсидий'!U198</f>
        <v>0.41608391608391249</v>
      </c>
      <c r="Q198" s="55">
        <f t="shared" si="70"/>
        <v>4.4876494016633446</v>
      </c>
      <c r="R198" s="54">
        <f>'Расчет субсидий'!X198-1</f>
        <v>0.22099216710182756</v>
      </c>
      <c r="S198" s="54">
        <f>R198*'Расчет субсидий'!Y198</f>
        <v>3.3148825065274137</v>
      </c>
      <c r="T198" s="55">
        <f t="shared" si="71"/>
        <v>35.752476656660662</v>
      </c>
      <c r="U198" s="60" t="s">
        <v>385</v>
      </c>
      <c r="V198" s="60" t="s">
        <v>385</v>
      </c>
      <c r="W198" s="61" t="s">
        <v>385</v>
      </c>
      <c r="X198" s="70">
        <f>'Расчет субсидий'!AF198-1</f>
        <v>6.8607068607068555E-2</v>
      </c>
      <c r="Y198" s="70">
        <f>X198*'Расчет субсидий'!AG198</f>
        <v>1.3721413721413711</v>
      </c>
      <c r="Z198" s="55">
        <f t="shared" si="62"/>
        <v>14.799152694106809</v>
      </c>
      <c r="AA198" s="27" t="s">
        <v>367</v>
      </c>
      <c r="AB198" s="27" t="s">
        <v>367</v>
      </c>
      <c r="AC198" s="27" t="s">
        <v>367</v>
      </c>
      <c r="AD198" s="27" t="s">
        <v>367</v>
      </c>
      <c r="AE198" s="27" t="s">
        <v>367</v>
      </c>
      <c r="AF198" s="27" t="s">
        <v>367</v>
      </c>
      <c r="AG198" s="27" t="s">
        <v>367</v>
      </c>
      <c r="AH198" s="27" t="s">
        <v>367</v>
      </c>
      <c r="AI198" s="27" t="s">
        <v>367</v>
      </c>
      <c r="AJ198" s="54">
        <f t="shared" si="63"/>
        <v>4.3686829907871649</v>
      </c>
    </row>
    <row r="199" spans="1:36" ht="15" customHeight="1">
      <c r="A199" s="33" t="s">
        <v>196</v>
      </c>
      <c r="B199" s="52">
        <f>'Расчет субсидий'!AX199</f>
        <v>50.218181818181847</v>
      </c>
      <c r="C199" s="54">
        <f>'Расчет субсидий'!D199-1</f>
        <v>3.2629747631424344E-2</v>
      </c>
      <c r="D199" s="54">
        <f>C199*'Расчет субсидий'!E199</f>
        <v>0.32629747631424344</v>
      </c>
      <c r="E199" s="55">
        <f t="shared" si="68"/>
        <v>2.7567529709824337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4">
        <f>'Расчет субсидий'!P199-1</f>
        <v>-2.1909122097218847E-2</v>
      </c>
      <c r="M199" s="54">
        <f>L199*'Расчет субсидий'!Q199</f>
        <v>-0.43818244194437694</v>
      </c>
      <c r="N199" s="55">
        <f t="shared" si="69"/>
        <v>-3.7020229586426914</v>
      </c>
      <c r="O199" s="54">
        <f>'Расчет субсидий'!T199-1</f>
        <v>0.12251082251082246</v>
      </c>
      <c r="P199" s="54">
        <f>O199*'Расчет субсидий'!U199</f>
        <v>3.6753246753246738</v>
      </c>
      <c r="Q199" s="55">
        <f t="shared" si="70"/>
        <v>31.051304265279313</v>
      </c>
      <c r="R199" s="54">
        <f>'Расчет субсидий'!X199-1</f>
        <v>7.9155672823221224E-3</v>
      </c>
      <c r="S199" s="54">
        <f>R199*'Расчет субсидий'!Y199</f>
        <v>0.15831134564644245</v>
      </c>
      <c r="T199" s="55">
        <f t="shared" si="71"/>
        <v>1.3375073487566735</v>
      </c>
      <c r="U199" s="60" t="s">
        <v>385</v>
      </c>
      <c r="V199" s="60" t="s">
        <v>385</v>
      </c>
      <c r="W199" s="61" t="s">
        <v>385</v>
      </c>
      <c r="X199" s="70">
        <f>'Расчет субсидий'!AF199-1</f>
        <v>0.11111111111111116</v>
      </c>
      <c r="Y199" s="70">
        <f>X199*'Расчет субсидий'!AG199</f>
        <v>2.2222222222222232</v>
      </c>
      <c r="Z199" s="55">
        <f t="shared" si="62"/>
        <v>18.774640191806117</v>
      </c>
      <c r="AA199" s="27" t="s">
        <v>367</v>
      </c>
      <c r="AB199" s="27" t="s">
        <v>367</v>
      </c>
      <c r="AC199" s="27" t="s">
        <v>367</v>
      </c>
      <c r="AD199" s="27" t="s">
        <v>367</v>
      </c>
      <c r="AE199" s="27" t="s">
        <v>367</v>
      </c>
      <c r="AF199" s="27" t="s">
        <v>367</v>
      </c>
      <c r="AG199" s="27" t="s">
        <v>367</v>
      </c>
      <c r="AH199" s="27" t="s">
        <v>367</v>
      </c>
      <c r="AI199" s="27" t="s">
        <v>367</v>
      </c>
      <c r="AJ199" s="54">
        <f t="shared" si="63"/>
        <v>5.9439732775632059</v>
      </c>
    </row>
    <row r="200" spans="1:36" ht="15" customHeight="1">
      <c r="A200" s="33" t="s">
        <v>197</v>
      </c>
      <c r="B200" s="52">
        <f>'Расчет субсидий'!AX200</f>
        <v>-109.9909090909091</v>
      </c>
      <c r="C200" s="54">
        <f>'Расчет субсидий'!D200-1</f>
        <v>-1</v>
      </c>
      <c r="D200" s="54">
        <f>C200*'Расчет субсидий'!E200</f>
        <v>0</v>
      </c>
      <c r="E200" s="55">
        <f t="shared" si="68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4">
        <f>'Расчет субсидий'!P200-1</f>
        <v>-0.84944506333292069</v>
      </c>
      <c r="M200" s="54">
        <f>L200*'Расчет субсидий'!Q200</f>
        <v>-16.988901266658413</v>
      </c>
      <c r="N200" s="55">
        <f t="shared" si="69"/>
        <v>-121.36770638828477</v>
      </c>
      <c r="O200" s="54">
        <f>'Расчет субсидий'!T200-1</f>
        <v>0.23483606557377046</v>
      </c>
      <c r="P200" s="54">
        <f>O200*'Расчет субсидий'!U200</f>
        <v>7.0450819672131137</v>
      </c>
      <c r="Q200" s="55">
        <f t="shared" si="70"/>
        <v>50.329649119580864</v>
      </c>
      <c r="R200" s="54">
        <f>'Расчет субсидий'!X200-1</f>
        <v>0.1042944785276072</v>
      </c>
      <c r="S200" s="54">
        <f>R200*'Расчет субсидий'!Y200</f>
        <v>2.0858895705521441</v>
      </c>
      <c r="T200" s="55">
        <f t="shared" si="71"/>
        <v>14.901471789349717</v>
      </c>
      <c r="U200" s="60" t="s">
        <v>385</v>
      </c>
      <c r="V200" s="60" t="s">
        <v>385</v>
      </c>
      <c r="W200" s="61" t="s">
        <v>385</v>
      </c>
      <c r="X200" s="70">
        <f>'Расчет субсидий'!AF200-1</f>
        <v>-0.37692307692307692</v>
      </c>
      <c r="Y200" s="70">
        <f>X200*'Расчет субсидий'!AG200</f>
        <v>-7.5384615384615383</v>
      </c>
      <c r="Z200" s="55">
        <f t="shared" si="62"/>
        <v>-53.854323611554925</v>
      </c>
      <c r="AA200" s="27" t="s">
        <v>367</v>
      </c>
      <c r="AB200" s="27" t="s">
        <v>367</v>
      </c>
      <c r="AC200" s="27" t="s">
        <v>367</v>
      </c>
      <c r="AD200" s="27" t="s">
        <v>367</v>
      </c>
      <c r="AE200" s="27" t="s">
        <v>367</v>
      </c>
      <c r="AF200" s="27" t="s">
        <v>367</v>
      </c>
      <c r="AG200" s="27" t="s">
        <v>367</v>
      </c>
      <c r="AH200" s="27" t="s">
        <v>367</v>
      </c>
      <c r="AI200" s="27" t="s">
        <v>367</v>
      </c>
      <c r="AJ200" s="54">
        <f t="shared" si="63"/>
        <v>-15.396391267354693</v>
      </c>
    </row>
    <row r="201" spans="1:36" ht="15" customHeight="1">
      <c r="A201" s="33" t="s">
        <v>198</v>
      </c>
      <c r="B201" s="52">
        <f>'Расчет субсидий'!AX201</f>
        <v>-11.881818181818119</v>
      </c>
      <c r="C201" s="54">
        <f>'Расчет субсидий'!D201-1</f>
        <v>-1</v>
      </c>
      <c r="D201" s="54">
        <f>C201*'Расчет субсидий'!E201</f>
        <v>0</v>
      </c>
      <c r="E201" s="55">
        <f t="shared" si="68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4">
        <f>'Расчет субсидий'!P201-1</f>
        <v>-0.19690088164573871</v>
      </c>
      <c r="M201" s="54">
        <f>L201*'Расчет субсидий'!Q201</f>
        <v>-3.9380176329147742</v>
      </c>
      <c r="N201" s="55">
        <f t="shared" si="69"/>
        <v>-18.408596734081854</v>
      </c>
      <c r="O201" s="54">
        <f>'Расчет субсидий'!T201-1</f>
        <v>0.11320754716981152</v>
      </c>
      <c r="P201" s="54">
        <f>O201*'Расчет субсидий'!U201</f>
        <v>3.3962264150943455</v>
      </c>
      <c r="Q201" s="55">
        <f t="shared" si="70"/>
        <v>15.875947829830688</v>
      </c>
      <c r="R201" s="54">
        <f>'Расчет субсидий'!X201-1</f>
        <v>0.19999999999999996</v>
      </c>
      <c r="S201" s="54">
        <f>R201*'Расчет субсидий'!Y201</f>
        <v>3.9999999999999991</v>
      </c>
      <c r="T201" s="55">
        <f t="shared" si="71"/>
        <v>18.698338555133887</v>
      </c>
      <c r="U201" s="60" t="s">
        <v>385</v>
      </c>
      <c r="V201" s="60" t="s">
        <v>385</v>
      </c>
      <c r="W201" s="61" t="s">
        <v>385</v>
      </c>
      <c r="X201" s="70">
        <f>'Расчет субсидий'!AF201-1</f>
        <v>-0.30000000000000004</v>
      </c>
      <c r="Y201" s="70">
        <f>X201*'Расчет субсидий'!AG201</f>
        <v>-6.0000000000000009</v>
      </c>
      <c r="Z201" s="55">
        <f t="shared" si="62"/>
        <v>-28.047507832700838</v>
      </c>
      <c r="AA201" s="27" t="s">
        <v>367</v>
      </c>
      <c r="AB201" s="27" t="s">
        <v>367</v>
      </c>
      <c r="AC201" s="27" t="s">
        <v>367</v>
      </c>
      <c r="AD201" s="27" t="s">
        <v>367</v>
      </c>
      <c r="AE201" s="27" t="s">
        <v>367</v>
      </c>
      <c r="AF201" s="27" t="s">
        <v>367</v>
      </c>
      <c r="AG201" s="27" t="s">
        <v>367</v>
      </c>
      <c r="AH201" s="27" t="s">
        <v>367</v>
      </c>
      <c r="AI201" s="27" t="s">
        <v>367</v>
      </c>
      <c r="AJ201" s="54">
        <f t="shared" si="63"/>
        <v>-2.5417912178204305</v>
      </c>
    </row>
    <row r="202" spans="1:36" ht="15" customHeight="1">
      <c r="A202" s="33" t="s">
        <v>199</v>
      </c>
      <c r="B202" s="52">
        <f>'Расчет субсидий'!AX202</f>
        <v>-215.85454545454547</v>
      </c>
      <c r="C202" s="54">
        <f>'Расчет субсидий'!D202-1</f>
        <v>-1</v>
      </c>
      <c r="D202" s="54">
        <f>C202*'Расчет субсидий'!E202</f>
        <v>0</v>
      </c>
      <c r="E202" s="55">
        <f t="shared" si="68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4">
        <f>'Расчет субсидий'!P202-1</f>
        <v>-0.39888472167390454</v>
      </c>
      <c r="M202" s="54">
        <f>L202*'Расчет субсидий'!Q202</f>
        <v>-7.9776944334780904</v>
      </c>
      <c r="N202" s="55">
        <f t="shared" si="69"/>
        <v>-103.91688013472996</v>
      </c>
      <c r="O202" s="54">
        <f>'Расчет субсидий'!T202-1</f>
        <v>-0.18891280947255118</v>
      </c>
      <c r="P202" s="54">
        <f>O202*'Расчет субсидий'!U202</f>
        <v>-6.6119483315392911</v>
      </c>
      <c r="Q202" s="55">
        <f t="shared" si="70"/>
        <v>-86.126768573917374</v>
      </c>
      <c r="R202" s="54">
        <f>'Расчет субсидий'!X202-1</f>
        <v>8.4375000000000089E-2</v>
      </c>
      <c r="S202" s="54">
        <f>R202*'Расчет субсидий'!Y202</f>
        <v>1.2656250000000013</v>
      </c>
      <c r="T202" s="55">
        <f t="shared" si="71"/>
        <v>16.485941209856314</v>
      </c>
      <c r="U202" s="60" t="s">
        <v>385</v>
      </c>
      <c r="V202" s="60" t="s">
        <v>385</v>
      </c>
      <c r="W202" s="61" t="s">
        <v>385</v>
      </c>
      <c r="X202" s="70">
        <f>'Расчет субсидий'!AF202-1</f>
        <v>-0.16235632183908044</v>
      </c>
      <c r="Y202" s="70">
        <f>X202*'Расчет субсидий'!AG202</f>
        <v>-3.2471264367816088</v>
      </c>
      <c r="Z202" s="55">
        <f t="shared" si="62"/>
        <v>-42.296837955754469</v>
      </c>
      <c r="AA202" s="27" t="s">
        <v>367</v>
      </c>
      <c r="AB202" s="27" t="s">
        <v>367</v>
      </c>
      <c r="AC202" s="27" t="s">
        <v>367</v>
      </c>
      <c r="AD202" s="27" t="s">
        <v>367</v>
      </c>
      <c r="AE202" s="27" t="s">
        <v>367</v>
      </c>
      <c r="AF202" s="27" t="s">
        <v>367</v>
      </c>
      <c r="AG202" s="27" t="s">
        <v>367</v>
      </c>
      <c r="AH202" s="27" t="s">
        <v>367</v>
      </c>
      <c r="AI202" s="27" t="s">
        <v>367</v>
      </c>
      <c r="AJ202" s="54">
        <f t="shared" si="63"/>
        <v>-16.571144201798987</v>
      </c>
    </row>
    <row r="203" spans="1:36" ht="15" customHeight="1">
      <c r="A203" s="33" t="s">
        <v>200</v>
      </c>
      <c r="B203" s="52">
        <f>'Расчет субсидий'!AX203</f>
        <v>-60.763636363636351</v>
      </c>
      <c r="C203" s="54">
        <f>'Расчет субсидий'!D203-1</f>
        <v>-1</v>
      </c>
      <c r="D203" s="54">
        <f>C203*'Расчет субсидий'!E203</f>
        <v>0</v>
      </c>
      <c r="E203" s="55">
        <f t="shared" si="68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4">
        <f>'Расчет субсидий'!P203-1</f>
        <v>-0.72256305385139741</v>
      </c>
      <c r="M203" s="54">
        <f>L203*'Расчет субсидий'!Q203</f>
        <v>-14.451261077027947</v>
      </c>
      <c r="N203" s="55">
        <f t="shared" si="69"/>
        <v>-58.957849818517531</v>
      </c>
      <c r="O203" s="54">
        <f>'Расчет субсидий'!T203-1</f>
        <v>1.8421052631579116E-2</v>
      </c>
      <c r="P203" s="54">
        <f>O203*'Расчет субсидий'!U203</f>
        <v>0.64473684210526905</v>
      </c>
      <c r="Q203" s="55">
        <f t="shared" si="70"/>
        <v>2.6303792940072834</v>
      </c>
      <c r="R203" s="54">
        <f>'Расчет субсидий'!X203-1</f>
        <v>0.28000000000000003</v>
      </c>
      <c r="S203" s="54">
        <f>R203*'Расчет субсидий'!Y203</f>
        <v>4.2</v>
      </c>
      <c r="T203" s="55">
        <f t="shared" si="71"/>
        <v>17.135042258104431</v>
      </c>
      <c r="U203" s="60" t="s">
        <v>385</v>
      </c>
      <c r="V203" s="60" t="s">
        <v>385</v>
      </c>
      <c r="W203" s="61" t="s">
        <v>385</v>
      </c>
      <c r="X203" s="70">
        <f>'Расчет субсидий'!AF203-1</f>
        <v>-0.26436781609195403</v>
      </c>
      <c r="Y203" s="70">
        <f>X203*'Расчет субсидий'!AG203</f>
        <v>-5.2873563218390807</v>
      </c>
      <c r="Z203" s="55">
        <f t="shared" si="62"/>
        <v>-21.571208097230535</v>
      </c>
      <c r="AA203" s="27" t="s">
        <v>367</v>
      </c>
      <c r="AB203" s="27" t="s">
        <v>367</v>
      </c>
      <c r="AC203" s="27" t="s">
        <v>367</v>
      </c>
      <c r="AD203" s="27" t="s">
        <v>367</v>
      </c>
      <c r="AE203" s="27" t="s">
        <v>367</v>
      </c>
      <c r="AF203" s="27" t="s">
        <v>367</v>
      </c>
      <c r="AG203" s="27" t="s">
        <v>367</v>
      </c>
      <c r="AH203" s="27" t="s">
        <v>367</v>
      </c>
      <c r="AI203" s="27" t="s">
        <v>367</v>
      </c>
      <c r="AJ203" s="54">
        <f t="shared" si="63"/>
        <v>-14.893880556761758</v>
      </c>
    </row>
    <row r="204" spans="1:36" ht="15" customHeight="1">
      <c r="A204" s="33" t="s">
        <v>201</v>
      </c>
      <c r="B204" s="52">
        <f>'Расчет субсидий'!AX204</f>
        <v>-39.090909090909122</v>
      </c>
      <c r="C204" s="54">
        <f>'Расчет субсидий'!D204-1</f>
        <v>-1</v>
      </c>
      <c r="D204" s="54">
        <f>C204*'Расчет субсидий'!E204</f>
        <v>0</v>
      </c>
      <c r="E204" s="55">
        <f t="shared" si="68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4">
        <f>'Расчет субсидий'!P204-1</f>
        <v>-0.14050822122571005</v>
      </c>
      <c r="M204" s="54">
        <f>L204*'Расчет субсидий'!Q204</f>
        <v>-2.810164424514201</v>
      </c>
      <c r="N204" s="55">
        <f t="shared" si="69"/>
        <v>-17.281340301642462</v>
      </c>
      <c r="O204" s="54">
        <f>'Расчет субсидий'!T204-1</f>
        <v>0</v>
      </c>
      <c r="P204" s="54">
        <f>O204*'Расчет субсидий'!U204</f>
        <v>0</v>
      </c>
      <c r="Q204" s="55">
        <f t="shared" si="70"/>
        <v>0</v>
      </c>
      <c r="R204" s="54">
        <f>'Расчет субсидий'!X204-1</f>
        <v>0.16666666666666674</v>
      </c>
      <c r="S204" s="54">
        <f>R204*'Расчет субсидий'!Y204</f>
        <v>2.5000000000000009</v>
      </c>
      <c r="T204" s="55">
        <f t="shared" si="71"/>
        <v>15.373958326860114</v>
      </c>
      <c r="U204" s="60" t="s">
        <v>385</v>
      </c>
      <c r="V204" s="60" t="s">
        <v>385</v>
      </c>
      <c r="W204" s="61" t="s">
        <v>385</v>
      </c>
      <c r="X204" s="70">
        <f>'Расчет субсидий'!AF204-1</f>
        <v>-0.30232558139534882</v>
      </c>
      <c r="Y204" s="70">
        <f>X204*'Расчет субсидий'!AG204</f>
        <v>-6.0465116279069768</v>
      </c>
      <c r="Z204" s="55">
        <f t="shared" si="62"/>
        <v>-37.183527116126776</v>
      </c>
      <c r="AA204" s="27" t="s">
        <v>367</v>
      </c>
      <c r="AB204" s="27" t="s">
        <v>367</v>
      </c>
      <c r="AC204" s="27" t="s">
        <v>367</v>
      </c>
      <c r="AD204" s="27" t="s">
        <v>367</v>
      </c>
      <c r="AE204" s="27" t="s">
        <v>367</v>
      </c>
      <c r="AF204" s="27" t="s">
        <v>367</v>
      </c>
      <c r="AG204" s="27" t="s">
        <v>367</v>
      </c>
      <c r="AH204" s="27" t="s">
        <v>367</v>
      </c>
      <c r="AI204" s="27" t="s">
        <v>367</v>
      </c>
      <c r="AJ204" s="54">
        <f t="shared" si="63"/>
        <v>-6.3566760524211769</v>
      </c>
    </row>
    <row r="205" spans="1:36" ht="15" customHeight="1">
      <c r="A205" s="32" t="s">
        <v>202</v>
      </c>
      <c r="B205" s="56"/>
      <c r="C205" s="57"/>
      <c r="D205" s="57"/>
      <c r="E205" s="58"/>
      <c r="F205" s="57"/>
      <c r="G205" s="57"/>
      <c r="H205" s="58"/>
      <c r="I205" s="58"/>
      <c r="J205" s="58"/>
      <c r="K205" s="58"/>
      <c r="L205" s="57"/>
      <c r="M205" s="57"/>
      <c r="N205" s="58"/>
      <c r="O205" s="57"/>
      <c r="P205" s="57"/>
      <c r="Q205" s="58"/>
      <c r="R205" s="57"/>
      <c r="S205" s="57"/>
      <c r="T205" s="58"/>
      <c r="U205" s="58"/>
      <c r="V205" s="58"/>
      <c r="W205" s="58"/>
      <c r="X205" s="72"/>
      <c r="Y205" s="72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</row>
    <row r="206" spans="1:36" ht="15" customHeight="1">
      <c r="A206" s="33" t="s">
        <v>203</v>
      </c>
      <c r="B206" s="52">
        <f>'Расчет субсидий'!AX206</f>
        <v>-134.13636363636374</v>
      </c>
      <c r="C206" s="54">
        <f>'Расчет субсидий'!D206-1</f>
        <v>-1</v>
      </c>
      <c r="D206" s="54">
        <f>C206*'Расчет субсидий'!E206</f>
        <v>-10</v>
      </c>
      <c r="E206" s="55">
        <f t="shared" ref="E206:E218" si="72">$B206*D206/$AJ206</f>
        <v>-73.941861242439671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4">
        <f>'Расчет субсидий'!P206-1</f>
        <v>-0.72399532124655352</v>
      </c>
      <c r="M206" s="54">
        <f>L206*'Расчет субсидий'!Q206</f>
        <v>-14.47990642493107</v>
      </c>
      <c r="N206" s="55">
        <f t="shared" ref="N206:N218" si="73">$B206*M206/$AJ206</f>
        <v>-107.06712316757637</v>
      </c>
      <c r="O206" s="54">
        <f>'Расчет субсидий'!T206-1</f>
        <v>-6.544766708701133E-2</v>
      </c>
      <c r="P206" s="54">
        <f>O206*'Расчет субсидий'!U206</f>
        <v>-0.98171500630516995</v>
      </c>
      <c r="Q206" s="55">
        <f t="shared" ref="Q206:Q218" si="74">$B206*P206/$AJ206</f>
        <v>-7.2589834775837669</v>
      </c>
      <c r="R206" s="54">
        <f>'Расчет субсидий'!X206-1</f>
        <v>0.20916666666666672</v>
      </c>
      <c r="S206" s="54">
        <f>R206*'Расчет субсидий'!Y206</f>
        <v>7.3208333333333355</v>
      </c>
      <c r="T206" s="55">
        <f t="shared" ref="T206:T218" si="75">$B206*S206/$AJ206</f>
        <v>54.131604251236055</v>
      </c>
      <c r="U206" s="60" t="s">
        <v>385</v>
      </c>
      <c r="V206" s="60" t="s">
        <v>385</v>
      </c>
      <c r="W206" s="61" t="s">
        <v>385</v>
      </c>
      <c r="X206" s="70">
        <f>'Расчет субсидий'!AF206-1</f>
        <v>0</v>
      </c>
      <c r="Y206" s="70">
        <f>X206*'Расчет субсидий'!AG206</f>
        <v>0</v>
      </c>
      <c r="Z206" s="55">
        <f t="shared" si="62"/>
        <v>0</v>
      </c>
      <c r="AA206" s="27" t="s">
        <v>367</v>
      </c>
      <c r="AB206" s="27" t="s">
        <v>367</v>
      </c>
      <c r="AC206" s="27" t="s">
        <v>367</v>
      </c>
      <c r="AD206" s="27" t="s">
        <v>367</v>
      </c>
      <c r="AE206" s="27" t="s">
        <v>367</v>
      </c>
      <c r="AF206" s="27" t="s">
        <v>367</v>
      </c>
      <c r="AG206" s="27" t="s">
        <v>367</v>
      </c>
      <c r="AH206" s="27" t="s">
        <v>367</v>
      </c>
      <c r="AI206" s="27" t="s">
        <v>367</v>
      </c>
      <c r="AJ206" s="54">
        <f t="shared" si="63"/>
        <v>-18.140788097902902</v>
      </c>
    </row>
    <row r="207" spans="1:36" ht="15" customHeight="1">
      <c r="A207" s="33" t="s">
        <v>204</v>
      </c>
      <c r="B207" s="52">
        <f>'Расчет субсидий'!AX207</f>
        <v>15.75454545454545</v>
      </c>
      <c r="C207" s="54">
        <f>'Расчет субсидий'!D207-1</f>
        <v>-1</v>
      </c>
      <c r="D207" s="54">
        <f>C207*'Расчет субсидий'!E207</f>
        <v>0</v>
      </c>
      <c r="E207" s="55">
        <f t="shared" si="72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4">
        <f>'Расчет субсидий'!P207-1</f>
        <v>-0.62686389120839792</v>
      </c>
      <c r="M207" s="54">
        <f>L207*'Расчет субсидий'!Q207</f>
        <v>-12.537277824167958</v>
      </c>
      <c r="N207" s="55">
        <f t="shared" si="73"/>
        <v>-212.69591083226049</v>
      </c>
      <c r="O207" s="54">
        <f>'Расчет субсидий'!T207-1</f>
        <v>0.21981132075471699</v>
      </c>
      <c r="P207" s="54">
        <f>O207*'Расчет субсидий'!U207</f>
        <v>4.3962264150943398</v>
      </c>
      <c r="Q207" s="55">
        <f t="shared" si="74"/>
        <v>74.582329170438527</v>
      </c>
      <c r="R207" s="54">
        <f>'Расчет субсидий'!X207-1</f>
        <v>0.16666666666666674</v>
      </c>
      <c r="S207" s="54">
        <f>R207*'Расчет субсидий'!Y207</f>
        <v>5.0000000000000018</v>
      </c>
      <c r="T207" s="55">
        <f t="shared" si="75"/>
        <v>84.825395837623233</v>
      </c>
      <c r="U207" s="60" t="s">
        <v>385</v>
      </c>
      <c r="V207" s="60" t="s">
        <v>385</v>
      </c>
      <c r="W207" s="61" t="s">
        <v>385</v>
      </c>
      <c r="X207" s="70">
        <f>'Расчет субсидий'!AF207-1</f>
        <v>0.20348484848484838</v>
      </c>
      <c r="Y207" s="70">
        <f>X207*'Расчет субсидий'!AG207</f>
        <v>4.0696969696969676</v>
      </c>
      <c r="Z207" s="55">
        <f t="shared" si="62"/>
        <v>69.042731278744199</v>
      </c>
      <c r="AA207" s="27" t="s">
        <v>367</v>
      </c>
      <c r="AB207" s="27" t="s">
        <v>367</v>
      </c>
      <c r="AC207" s="27" t="s">
        <v>367</v>
      </c>
      <c r="AD207" s="27" t="s">
        <v>367</v>
      </c>
      <c r="AE207" s="27" t="s">
        <v>367</v>
      </c>
      <c r="AF207" s="27" t="s">
        <v>367</v>
      </c>
      <c r="AG207" s="27" t="s">
        <v>367</v>
      </c>
      <c r="AH207" s="27" t="s">
        <v>367</v>
      </c>
      <c r="AI207" s="27" t="s">
        <v>367</v>
      </c>
      <c r="AJ207" s="54">
        <f t="shared" si="63"/>
        <v>0.9286455606233508</v>
      </c>
    </row>
    <row r="208" spans="1:36" ht="15" customHeight="1">
      <c r="A208" s="33" t="s">
        <v>205</v>
      </c>
      <c r="B208" s="52">
        <f>'Расчет субсидий'!AX208</f>
        <v>0.78181818181818308</v>
      </c>
      <c r="C208" s="54">
        <f>'Расчет субсидий'!D208-1</f>
        <v>0.30000000000000004</v>
      </c>
      <c r="D208" s="54">
        <f>C208*'Расчет субсидий'!E208</f>
        <v>3.0000000000000004</v>
      </c>
      <c r="E208" s="55">
        <f t="shared" si="72"/>
        <v>0.28139051428088696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4">
        <f>'Расчет субсидий'!P208-1</f>
        <v>-0.2144885197048092</v>
      </c>
      <c r="M208" s="54">
        <f>L208*'Расчет субсидий'!Q208</f>
        <v>-4.289770394096184</v>
      </c>
      <c r="N208" s="55">
        <f t="shared" si="73"/>
        <v>-0.40236689911388274</v>
      </c>
      <c r="O208" s="54">
        <f>'Расчет субсидий'!T208-1</f>
        <v>0.125</v>
      </c>
      <c r="P208" s="54">
        <f>O208*'Расчет субсидий'!U208</f>
        <v>0.625</v>
      </c>
      <c r="Q208" s="55">
        <f t="shared" si="74"/>
        <v>5.862302380851811E-2</v>
      </c>
      <c r="R208" s="54">
        <f>'Расчет субсидий'!X208-1</f>
        <v>6.6666666666666652E-2</v>
      </c>
      <c r="S208" s="54">
        <f>R208*'Расчет субсидий'!Y208</f>
        <v>2.9999999999999991</v>
      </c>
      <c r="T208" s="55">
        <f t="shared" si="75"/>
        <v>0.28139051428088679</v>
      </c>
      <c r="U208" s="60" t="s">
        <v>385</v>
      </c>
      <c r="V208" s="60" t="s">
        <v>385</v>
      </c>
      <c r="W208" s="61" t="s">
        <v>385</v>
      </c>
      <c r="X208" s="70">
        <f>'Расчет субсидий'!AF208-1</f>
        <v>0.30000000000000004</v>
      </c>
      <c r="Y208" s="70">
        <f>X208*'Расчет субсидий'!AG208</f>
        <v>6.0000000000000009</v>
      </c>
      <c r="Z208" s="55">
        <f t="shared" si="62"/>
        <v>0.56278102856177392</v>
      </c>
      <c r="AA208" s="27" t="s">
        <v>367</v>
      </c>
      <c r="AB208" s="27" t="s">
        <v>367</v>
      </c>
      <c r="AC208" s="27" t="s">
        <v>367</v>
      </c>
      <c r="AD208" s="27" t="s">
        <v>367</v>
      </c>
      <c r="AE208" s="27" t="s">
        <v>367</v>
      </c>
      <c r="AF208" s="27" t="s">
        <v>367</v>
      </c>
      <c r="AG208" s="27" t="s">
        <v>367</v>
      </c>
      <c r="AH208" s="27" t="s">
        <v>367</v>
      </c>
      <c r="AI208" s="27" t="s">
        <v>367</v>
      </c>
      <c r="AJ208" s="54">
        <f t="shared" si="63"/>
        <v>8.335229605903816</v>
      </c>
    </row>
    <row r="209" spans="1:36" ht="15" customHeight="1">
      <c r="A209" s="33" t="s">
        <v>206</v>
      </c>
      <c r="B209" s="52">
        <f>'Расчет субсидий'!AX209</f>
        <v>14.218181818181847</v>
      </c>
      <c r="C209" s="54">
        <f>'Расчет субсидий'!D209-1</f>
        <v>0.20168609437968543</v>
      </c>
      <c r="D209" s="54">
        <f>C209*'Расчет субсидий'!E209</f>
        <v>2.0168609437968543</v>
      </c>
      <c r="E209" s="55">
        <f t="shared" si="72"/>
        <v>20.083531118710251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4">
        <f>'Расчет субсидий'!P209-1</f>
        <v>-0.47866403725926243</v>
      </c>
      <c r="M209" s="54">
        <f>L209*'Расчет субсидий'!Q209</f>
        <v>-9.5732807451852491</v>
      </c>
      <c r="N209" s="55">
        <f t="shared" si="73"/>
        <v>-95.328972651990284</v>
      </c>
      <c r="O209" s="54">
        <f>'Расчет субсидий'!T209-1</f>
        <v>0.21746478873239439</v>
      </c>
      <c r="P209" s="54">
        <f>O209*'Расчет субсидий'!U209</f>
        <v>6.5239436619718312</v>
      </c>
      <c r="Q209" s="55">
        <f t="shared" si="74"/>
        <v>64.964233629941816</v>
      </c>
      <c r="R209" s="54">
        <f>'Расчет субсидий'!X209-1</f>
        <v>4.4444444444444509E-2</v>
      </c>
      <c r="S209" s="54">
        <f>R209*'Расчет субсидий'!Y209</f>
        <v>0.88888888888889017</v>
      </c>
      <c r="T209" s="55">
        <f t="shared" si="75"/>
        <v>8.851392415516937</v>
      </c>
      <c r="U209" s="60" t="s">
        <v>385</v>
      </c>
      <c r="V209" s="60" t="s">
        <v>385</v>
      </c>
      <c r="W209" s="61" t="s">
        <v>385</v>
      </c>
      <c r="X209" s="70">
        <f>'Расчет субсидий'!AF209-1</f>
        <v>7.8571428571428514E-2</v>
      </c>
      <c r="Y209" s="70">
        <f>X209*'Расчет субсидий'!AG209</f>
        <v>1.5714285714285703</v>
      </c>
      <c r="Z209" s="55">
        <f t="shared" si="62"/>
        <v>15.647997306003122</v>
      </c>
      <c r="AA209" s="27" t="s">
        <v>367</v>
      </c>
      <c r="AB209" s="27" t="s">
        <v>367</v>
      </c>
      <c r="AC209" s="27" t="s">
        <v>367</v>
      </c>
      <c r="AD209" s="27" t="s">
        <v>367</v>
      </c>
      <c r="AE209" s="27" t="s">
        <v>367</v>
      </c>
      <c r="AF209" s="27" t="s">
        <v>367</v>
      </c>
      <c r="AG209" s="27" t="s">
        <v>367</v>
      </c>
      <c r="AH209" s="27" t="s">
        <v>367</v>
      </c>
      <c r="AI209" s="27" t="s">
        <v>367</v>
      </c>
      <c r="AJ209" s="54">
        <f t="shared" si="63"/>
        <v>1.4278413209008969</v>
      </c>
    </row>
    <row r="210" spans="1:36" ht="15" customHeight="1">
      <c r="A210" s="33" t="s">
        <v>207</v>
      </c>
      <c r="B210" s="52">
        <f>'Расчет субсидий'!AX210</f>
        <v>-172.86363636363626</v>
      </c>
      <c r="C210" s="54">
        <f>'Расчет субсидий'!D210-1</f>
        <v>9.9716998669379997E-2</v>
      </c>
      <c r="D210" s="54">
        <f>C210*'Расчет субсидий'!E210</f>
        <v>0.99716998669379997</v>
      </c>
      <c r="E210" s="55">
        <f t="shared" si="72"/>
        <v>17.399009299472194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4">
        <f>'Расчет субсидий'!P210-1</f>
        <v>-0.53160772091196473</v>
      </c>
      <c r="M210" s="54">
        <f>L210*'Расчет субсидий'!Q210</f>
        <v>-10.632154418239296</v>
      </c>
      <c r="N210" s="55">
        <f t="shared" si="73"/>
        <v>-185.51396057327815</v>
      </c>
      <c r="O210" s="54">
        <f>'Расчет субсидий'!T210-1</f>
        <v>-3.3068783068779251E-4</v>
      </c>
      <c r="P210" s="54">
        <f>O210*'Расчет субсидий'!U210</f>
        <v>-1.32275132275117E-2</v>
      </c>
      <c r="Q210" s="55">
        <f t="shared" si="74"/>
        <v>-0.230798789299139</v>
      </c>
      <c r="R210" s="54">
        <f>'Расчет субсидий'!X210-1</f>
        <v>0.1645833333333333</v>
      </c>
      <c r="S210" s="54">
        <f>R210*'Расчет субсидий'!Y210</f>
        <v>1.645833333333333</v>
      </c>
      <c r="T210" s="55">
        <f t="shared" si="75"/>
        <v>28.717139358548678</v>
      </c>
      <c r="U210" s="60" t="s">
        <v>385</v>
      </c>
      <c r="V210" s="60" t="s">
        <v>385</v>
      </c>
      <c r="W210" s="61" t="s">
        <v>385</v>
      </c>
      <c r="X210" s="70">
        <f>'Расчет субсидий'!AF210-1</f>
        <v>-9.5238095238095233E-2</v>
      </c>
      <c r="Y210" s="70">
        <f>X210*'Расчет субсидий'!AG210</f>
        <v>-1.9047619047619047</v>
      </c>
      <c r="Z210" s="55">
        <f t="shared" si="62"/>
        <v>-33.235025659079845</v>
      </c>
      <c r="AA210" s="27" t="s">
        <v>367</v>
      </c>
      <c r="AB210" s="27" t="s">
        <v>367</v>
      </c>
      <c r="AC210" s="27" t="s">
        <v>367</v>
      </c>
      <c r="AD210" s="27" t="s">
        <v>367</v>
      </c>
      <c r="AE210" s="27" t="s">
        <v>367</v>
      </c>
      <c r="AF210" s="27" t="s">
        <v>367</v>
      </c>
      <c r="AG210" s="27" t="s">
        <v>367</v>
      </c>
      <c r="AH210" s="27" t="s">
        <v>367</v>
      </c>
      <c r="AI210" s="27" t="s">
        <v>367</v>
      </c>
      <c r="AJ210" s="54">
        <f t="shared" si="63"/>
        <v>-9.9071405162015793</v>
      </c>
    </row>
    <row r="211" spans="1:36" ht="15" customHeight="1">
      <c r="A211" s="33" t="s">
        <v>208</v>
      </c>
      <c r="B211" s="52">
        <f>'Расчет субсидий'!AX211</f>
        <v>-10.372727272727332</v>
      </c>
      <c r="C211" s="54">
        <f>'Расчет субсидий'!D211-1</f>
        <v>-0.11176403251039801</v>
      </c>
      <c r="D211" s="54">
        <f>C211*'Расчет субсидий'!E211</f>
        <v>-1.1176403251039801</v>
      </c>
      <c r="E211" s="55">
        <f t="shared" si="72"/>
        <v>-4.8677963261975981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4">
        <f>'Расчет субсидий'!P211-1</f>
        <v>-0.34861295098573986</v>
      </c>
      <c r="M211" s="54">
        <f>L211*'Расчет субсидий'!Q211</f>
        <v>-6.9722590197147971</v>
      </c>
      <c r="N211" s="55">
        <f t="shared" si="73"/>
        <v>-30.367136975223382</v>
      </c>
      <c r="O211" s="54">
        <f>'Расчет субсидий'!T211-1</f>
        <v>0.125</v>
      </c>
      <c r="P211" s="54">
        <f>O211*'Расчет субсидий'!U211</f>
        <v>1.875</v>
      </c>
      <c r="Q211" s="55">
        <f t="shared" si="74"/>
        <v>8.1664180386219964</v>
      </c>
      <c r="R211" s="54">
        <f>'Расчет субсидий'!X211-1</f>
        <v>0.16666666666666674</v>
      </c>
      <c r="S211" s="54">
        <f>R211*'Расчет субсидий'!Y211</f>
        <v>5.8333333333333357</v>
      </c>
      <c r="T211" s="55">
        <f t="shared" si="75"/>
        <v>25.406633897935112</v>
      </c>
      <c r="U211" s="60" t="s">
        <v>385</v>
      </c>
      <c r="V211" s="60" t="s">
        <v>385</v>
      </c>
      <c r="W211" s="61" t="s">
        <v>385</v>
      </c>
      <c r="X211" s="70">
        <f>'Расчет субсидий'!AF211-1</f>
        <v>-9.9999999999999978E-2</v>
      </c>
      <c r="Y211" s="70">
        <f>X211*'Расчет субсидий'!AG211</f>
        <v>-1.9999999999999996</v>
      </c>
      <c r="Z211" s="55">
        <f t="shared" si="62"/>
        <v>-8.7108459078634617</v>
      </c>
      <c r="AA211" s="27" t="s">
        <v>367</v>
      </c>
      <c r="AB211" s="27" t="s">
        <v>367</v>
      </c>
      <c r="AC211" s="27" t="s">
        <v>367</v>
      </c>
      <c r="AD211" s="27" t="s">
        <v>367</v>
      </c>
      <c r="AE211" s="27" t="s">
        <v>367</v>
      </c>
      <c r="AF211" s="27" t="s">
        <v>367</v>
      </c>
      <c r="AG211" s="27" t="s">
        <v>367</v>
      </c>
      <c r="AH211" s="27" t="s">
        <v>367</v>
      </c>
      <c r="AI211" s="27" t="s">
        <v>367</v>
      </c>
      <c r="AJ211" s="54">
        <f t="shared" si="63"/>
        <v>-2.3815660114854409</v>
      </c>
    </row>
    <row r="212" spans="1:36" ht="15" customHeight="1">
      <c r="A212" s="33" t="s">
        <v>209</v>
      </c>
      <c r="B212" s="52">
        <f>'Расчет субсидий'!AX212</f>
        <v>1.9454545454545453</v>
      </c>
      <c r="C212" s="54">
        <f>'Расчет субсидий'!D212-1</f>
        <v>2.7006763570475378E-2</v>
      </c>
      <c r="D212" s="54">
        <f>C212*'Расчет субсидий'!E212</f>
        <v>0.27006763570475378</v>
      </c>
      <c r="E212" s="55">
        <f t="shared" si="72"/>
        <v>0.10235944678516955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4">
        <f>'Расчет субсидий'!P212-1</f>
        <v>-0.12900579245991739</v>
      </c>
      <c r="M212" s="54">
        <f>L212*'Расчет субсидий'!Q212</f>
        <v>-2.5801158491983478</v>
      </c>
      <c r="N212" s="55">
        <f t="shared" si="73"/>
        <v>-0.97790033328655557</v>
      </c>
      <c r="O212" s="54">
        <f>'Расчет субсидий'!T212-1</f>
        <v>0.20833333333333326</v>
      </c>
      <c r="P212" s="54">
        <f>O212*'Расчет субсидий'!U212</f>
        <v>6.2499999999999982</v>
      </c>
      <c r="Q212" s="55">
        <f t="shared" si="74"/>
        <v>2.3688382383837361</v>
      </c>
      <c r="R212" s="54">
        <f>'Расчет субсидий'!X212-1</f>
        <v>2.6315789473684292E-2</v>
      </c>
      <c r="S212" s="54">
        <f>R212*'Расчет субсидий'!Y212</f>
        <v>0.52631578947368585</v>
      </c>
      <c r="T212" s="55">
        <f t="shared" si="75"/>
        <v>0.19948111481126266</v>
      </c>
      <c r="U212" s="60" t="s">
        <v>385</v>
      </c>
      <c r="V212" s="60" t="s">
        <v>385</v>
      </c>
      <c r="W212" s="61" t="s">
        <v>385</v>
      </c>
      <c r="X212" s="70">
        <f>'Расчет субсидий'!AF212-1</f>
        <v>3.3333333333333437E-2</v>
      </c>
      <c r="Y212" s="70">
        <f>X212*'Расчет субсидий'!AG212</f>
        <v>0.66666666666666874</v>
      </c>
      <c r="Z212" s="55">
        <f t="shared" si="62"/>
        <v>0.25267607876093268</v>
      </c>
      <c r="AA212" s="27" t="s">
        <v>367</v>
      </c>
      <c r="AB212" s="27" t="s">
        <v>367</v>
      </c>
      <c r="AC212" s="27" t="s">
        <v>367</v>
      </c>
      <c r="AD212" s="27" t="s">
        <v>367</v>
      </c>
      <c r="AE212" s="27" t="s">
        <v>367</v>
      </c>
      <c r="AF212" s="27" t="s">
        <v>367</v>
      </c>
      <c r="AG212" s="27" t="s">
        <v>367</v>
      </c>
      <c r="AH212" s="27" t="s">
        <v>367</v>
      </c>
      <c r="AI212" s="27" t="s">
        <v>367</v>
      </c>
      <c r="AJ212" s="54">
        <f t="shared" si="63"/>
        <v>5.1329342426467592</v>
      </c>
    </row>
    <row r="213" spans="1:36" ht="15" customHeight="1">
      <c r="A213" s="33" t="s">
        <v>210</v>
      </c>
      <c r="B213" s="52">
        <f>'Расчет субсидий'!AX213</f>
        <v>126.5454545454545</v>
      </c>
      <c r="C213" s="54">
        <f>'Расчет субсидий'!D213-1</f>
        <v>-0.17176809324762909</v>
      </c>
      <c r="D213" s="54">
        <f>C213*'Расчет субсидий'!E213</f>
        <v>-1.7176809324762909</v>
      </c>
      <c r="E213" s="55">
        <f t="shared" si="72"/>
        <v>-39.316227350315721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4">
        <f>'Расчет субсидий'!P213-1</f>
        <v>-0.45427963849016484</v>
      </c>
      <c r="M213" s="54">
        <f>L213*'Расчет субсидий'!Q213</f>
        <v>-9.0855927698032968</v>
      </c>
      <c r="N213" s="55">
        <f t="shared" si="73"/>
        <v>-207.96134147859368</v>
      </c>
      <c r="O213" s="54">
        <f>'Расчет субсидий'!T213-1</f>
        <v>0.28365591397849466</v>
      </c>
      <c r="P213" s="54">
        <f>O213*'Расчет субсидий'!U213</f>
        <v>8.5096774193548406</v>
      </c>
      <c r="Q213" s="55">
        <f t="shared" si="74"/>
        <v>194.77913841360112</v>
      </c>
      <c r="R213" s="54">
        <f>'Расчет субсидий'!X213-1</f>
        <v>0.20000000000000018</v>
      </c>
      <c r="S213" s="54">
        <f>R213*'Расчет субсидий'!Y213</f>
        <v>4.0000000000000036</v>
      </c>
      <c r="T213" s="55">
        <f t="shared" si="75"/>
        <v>91.556532082208321</v>
      </c>
      <c r="U213" s="60" t="s">
        <v>385</v>
      </c>
      <c r="V213" s="60" t="s">
        <v>385</v>
      </c>
      <c r="W213" s="61" t="s">
        <v>385</v>
      </c>
      <c r="X213" s="70">
        <f>'Расчет субсидий'!AF213-1</f>
        <v>0.19111111111111101</v>
      </c>
      <c r="Y213" s="70">
        <f>X213*'Расчет субсидий'!AG213</f>
        <v>3.8222222222222202</v>
      </c>
      <c r="Z213" s="55">
        <f t="shared" si="62"/>
        <v>87.487352878554489</v>
      </c>
      <c r="AA213" s="27" t="s">
        <v>367</v>
      </c>
      <c r="AB213" s="27" t="s">
        <v>367</v>
      </c>
      <c r="AC213" s="27" t="s">
        <v>367</v>
      </c>
      <c r="AD213" s="27" t="s">
        <v>367</v>
      </c>
      <c r="AE213" s="27" t="s">
        <v>367</v>
      </c>
      <c r="AF213" s="27" t="s">
        <v>367</v>
      </c>
      <c r="AG213" s="27" t="s">
        <v>367</v>
      </c>
      <c r="AH213" s="27" t="s">
        <v>367</v>
      </c>
      <c r="AI213" s="27" t="s">
        <v>367</v>
      </c>
      <c r="AJ213" s="54">
        <f t="shared" si="63"/>
        <v>5.5286259392974761</v>
      </c>
    </row>
    <row r="214" spans="1:36" ht="15" customHeight="1">
      <c r="A214" s="33" t="s">
        <v>211</v>
      </c>
      <c r="B214" s="52">
        <f>'Расчет субсидий'!AX214</f>
        <v>-32.972727272727269</v>
      </c>
      <c r="C214" s="54">
        <f>'Расчет субсидий'!D214-1</f>
        <v>0.20545202972777732</v>
      </c>
      <c r="D214" s="54">
        <f>C214*'Расчет субсидий'!E214</f>
        <v>2.0545202972777732</v>
      </c>
      <c r="E214" s="55">
        <f t="shared" si="72"/>
        <v>2.4697405826092731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4">
        <f>'Расчет субсидий'!P214-1</f>
        <v>-0.13710516693387342</v>
      </c>
      <c r="M214" s="54">
        <f>L214*'Расчет субсидий'!Q214</f>
        <v>-2.7421033386774685</v>
      </c>
      <c r="N214" s="55">
        <f t="shared" si="73"/>
        <v>-3.2962847367404251</v>
      </c>
      <c r="O214" s="54">
        <f>'Расчет субсидий'!T214-1</f>
        <v>-0.52032258064516124</v>
      </c>
      <c r="P214" s="54">
        <f>O214*'Расчет субсидий'!U214</f>
        <v>-5.2032258064516128</v>
      </c>
      <c r="Q214" s="55">
        <f t="shared" si="74"/>
        <v>-6.2548021315245226</v>
      </c>
      <c r="R214" s="54">
        <f>'Расчет субсидий'!X214-1</f>
        <v>-0.51520527116066905</v>
      </c>
      <c r="S214" s="54">
        <f>R214*'Расчет субсидий'!Y214</f>
        <v>-20.608210846426761</v>
      </c>
      <c r="T214" s="55">
        <f t="shared" si="75"/>
        <v>-24.773147644161462</v>
      </c>
      <c r="U214" s="60" t="s">
        <v>385</v>
      </c>
      <c r="V214" s="60" t="s">
        <v>385</v>
      </c>
      <c r="W214" s="61" t="s">
        <v>385</v>
      </c>
      <c r="X214" s="70">
        <f>'Расчет субсидий'!AF214-1</f>
        <v>-4.6511627906976716E-2</v>
      </c>
      <c r="Y214" s="70">
        <f>X214*'Расчет субсидий'!AG214</f>
        <v>-0.93023255813953432</v>
      </c>
      <c r="Z214" s="55">
        <f t="shared" si="62"/>
        <v>-1.1182333429101348</v>
      </c>
      <c r="AA214" s="27" t="s">
        <v>367</v>
      </c>
      <c r="AB214" s="27" t="s">
        <v>367</v>
      </c>
      <c r="AC214" s="27" t="s">
        <v>367</v>
      </c>
      <c r="AD214" s="27" t="s">
        <v>367</v>
      </c>
      <c r="AE214" s="27" t="s">
        <v>367</v>
      </c>
      <c r="AF214" s="27" t="s">
        <v>367</v>
      </c>
      <c r="AG214" s="27" t="s">
        <v>367</v>
      </c>
      <c r="AH214" s="27" t="s">
        <v>367</v>
      </c>
      <c r="AI214" s="27" t="s">
        <v>367</v>
      </c>
      <c r="AJ214" s="54">
        <f t="shared" si="63"/>
        <v>-27.429252252417601</v>
      </c>
    </row>
    <row r="215" spans="1:36" ht="15" customHeight="1">
      <c r="A215" s="33" t="s">
        <v>212</v>
      </c>
      <c r="B215" s="52">
        <f>'Расчет субсидий'!AX215</f>
        <v>-47.018181818181915</v>
      </c>
      <c r="C215" s="54">
        <f>'Расчет субсидий'!D215-1</f>
        <v>-1</v>
      </c>
      <c r="D215" s="54">
        <f>C215*'Расчет субсидий'!E215</f>
        <v>0</v>
      </c>
      <c r="E215" s="55">
        <f t="shared" si="72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4">
        <f>'Расчет субсидий'!P215-1</f>
        <v>-0.79630869985859942</v>
      </c>
      <c r="M215" s="54">
        <f>L215*'Расчет субсидий'!Q215</f>
        <v>-15.926173997171988</v>
      </c>
      <c r="N215" s="55">
        <f t="shared" si="73"/>
        <v>-143.46176953461679</v>
      </c>
      <c r="O215" s="54">
        <f>'Расчет субсидий'!T215-1</f>
        <v>0.23166666666666669</v>
      </c>
      <c r="P215" s="54">
        <f>O215*'Расчет субсидий'!U215</f>
        <v>5.791666666666667</v>
      </c>
      <c r="Q215" s="55">
        <f t="shared" si="74"/>
        <v>52.170894823966854</v>
      </c>
      <c r="R215" s="54">
        <f>'Расчет субсидий'!X215-1</f>
        <v>7.8947368421052655E-2</v>
      </c>
      <c r="S215" s="54">
        <f>R215*'Расчет субсидий'!Y215</f>
        <v>1.9736842105263164</v>
      </c>
      <c r="T215" s="55">
        <f t="shared" si="75"/>
        <v>17.778797933195829</v>
      </c>
      <c r="U215" s="60" t="s">
        <v>385</v>
      </c>
      <c r="V215" s="60" t="s">
        <v>385</v>
      </c>
      <c r="W215" s="61" t="s">
        <v>385</v>
      </c>
      <c r="X215" s="70">
        <f>'Расчет субсидий'!AF215-1</f>
        <v>0.14705882352941169</v>
      </c>
      <c r="Y215" s="70">
        <f>X215*'Расчет субсидий'!AG215</f>
        <v>2.9411764705882337</v>
      </c>
      <c r="Z215" s="55">
        <f t="shared" si="62"/>
        <v>26.493894959272193</v>
      </c>
      <c r="AA215" s="27" t="s">
        <v>367</v>
      </c>
      <c r="AB215" s="27" t="s">
        <v>367</v>
      </c>
      <c r="AC215" s="27" t="s">
        <v>367</v>
      </c>
      <c r="AD215" s="27" t="s">
        <v>367</v>
      </c>
      <c r="AE215" s="27" t="s">
        <v>367</v>
      </c>
      <c r="AF215" s="27" t="s">
        <v>367</v>
      </c>
      <c r="AG215" s="27" t="s">
        <v>367</v>
      </c>
      <c r="AH215" s="27" t="s">
        <v>367</v>
      </c>
      <c r="AI215" s="27" t="s">
        <v>367</v>
      </c>
      <c r="AJ215" s="54">
        <f t="shared" si="63"/>
        <v>-5.2196466493907714</v>
      </c>
    </row>
    <row r="216" spans="1:36" ht="15" customHeight="1">
      <c r="A216" s="33" t="s">
        <v>213</v>
      </c>
      <c r="B216" s="52">
        <f>'Расчет субсидий'!AX216</f>
        <v>20.272727272727479</v>
      </c>
      <c r="C216" s="54">
        <f>'Расчет субсидий'!D216-1</f>
        <v>-0.24822721504814516</v>
      </c>
      <c r="D216" s="54">
        <f>C216*'Расчет субсидий'!E216</f>
        <v>-2.4822721504814513</v>
      </c>
      <c r="E216" s="55">
        <f t="shared" si="72"/>
        <v>-44.827470888945584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4">
        <f>'Расчет субсидий'!P216-1</f>
        <v>-0.28658620216705533</v>
      </c>
      <c r="M216" s="54">
        <f>L216*'Расчет субсидий'!Q216</f>
        <v>-5.7317240433411065</v>
      </c>
      <c r="N216" s="55">
        <f t="shared" si="73"/>
        <v>-103.50947725313205</v>
      </c>
      <c r="O216" s="54">
        <f>'Расчет субсидий'!T216-1</f>
        <v>4.4406196213425009E-2</v>
      </c>
      <c r="P216" s="54">
        <f>O216*'Расчет субсидий'!U216</f>
        <v>0.66609294320137513</v>
      </c>
      <c r="Q216" s="55">
        <f t="shared" si="74"/>
        <v>12.029004158508707</v>
      </c>
      <c r="R216" s="54">
        <f>'Расчет субсидий'!X216-1</f>
        <v>0.21361867704280146</v>
      </c>
      <c r="S216" s="54">
        <f>R216*'Расчет субсидий'!Y216</f>
        <v>7.476653696498051</v>
      </c>
      <c r="T216" s="55">
        <f t="shared" si="75"/>
        <v>135.02124489512062</v>
      </c>
      <c r="U216" s="60" t="s">
        <v>385</v>
      </c>
      <c r="V216" s="60" t="s">
        <v>385</v>
      </c>
      <c r="W216" s="61" t="s">
        <v>385</v>
      </c>
      <c r="X216" s="70">
        <f>'Расчет субсидий'!AF216-1</f>
        <v>5.9691482226693404E-2</v>
      </c>
      <c r="Y216" s="70">
        <f>X216*'Расчет субсидий'!AG216</f>
        <v>1.1938296445338681</v>
      </c>
      <c r="Z216" s="55">
        <f t="shared" si="62"/>
        <v>21.559426361175753</v>
      </c>
      <c r="AA216" s="27" t="s">
        <v>367</v>
      </c>
      <c r="AB216" s="27" t="s">
        <v>367</v>
      </c>
      <c r="AC216" s="27" t="s">
        <v>367</v>
      </c>
      <c r="AD216" s="27" t="s">
        <v>367</v>
      </c>
      <c r="AE216" s="27" t="s">
        <v>367</v>
      </c>
      <c r="AF216" s="27" t="s">
        <v>367</v>
      </c>
      <c r="AG216" s="27" t="s">
        <v>367</v>
      </c>
      <c r="AH216" s="27" t="s">
        <v>367</v>
      </c>
      <c r="AI216" s="27" t="s">
        <v>367</v>
      </c>
      <c r="AJ216" s="54">
        <f t="shared" si="63"/>
        <v>1.1225800904107368</v>
      </c>
    </row>
    <row r="217" spans="1:36" ht="15" customHeight="1">
      <c r="A217" s="33" t="s">
        <v>214</v>
      </c>
      <c r="B217" s="52">
        <f>'Расчет субсидий'!AX217</f>
        <v>-17.354545454545473</v>
      </c>
      <c r="C217" s="54">
        <f>'Расчет субсидий'!D217-1</f>
        <v>0.23265052773743555</v>
      </c>
      <c r="D217" s="54">
        <f>C217*'Расчет субсидий'!E217</f>
        <v>2.3265052773743555</v>
      </c>
      <c r="E217" s="55">
        <f t="shared" si="72"/>
        <v>12.200776308144221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4">
        <f>'Расчет субсидий'!P217-1</f>
        <v>-0.53911857846586908</v>
      </c>
      <c r="M217" s="54">
        <f>L217*'Расчет субсидий'!Q217</f>
        <v>-10.782371569317382</v>
      </c>
      <c r="N217" s="55">
        <f t="shared" si="73"/>
        <v>-56.545456770682073</v>
      </c>
      <c r="O217" s="54">
        <f>'Расчет субсидий'!T217-1</f>
        <v>8.3826086956521717E-2</v>
      </c>
      <c r="P217" s="54">
        <f>O217*'Расчет субсидий'!U217</f>
        <v>2.5147826086956515</v>
      </c>
      <c r="Q217" s="55">
        <f t="shared" si="74"/>
        <v>13.188149784441674</v>
      </c>
      <c r="R217" s="54">
        <f>'Расчет субсидий'!X217-1</f>
        <v>0.10888888888888881</v>
      </c>
      <c r="S217" s="54">
        <f>R217*'Расчет субсидий'!Y217</f>
        <v>2.1777777777777763</v>
      </c>
      <c r="T217" s="55">
        <f t="shared" si="75"/>
        <v>11.420812053992437</v>
      </c>
      <c r="U217" s="60" t="s">
        <v>385</v>
      </c>
      <c r="V217" s="60" t="s">
        <v>385</v>
      </c>
      <c r="W217" s="61" t="s">
        <v>385</v>
      </c>
      <c r="X217" s="70">
        <f>'Расчет субсидий'!AF217-1</f>
        <v>2.2702702702702693E-2</v>
      </c>
      <c r="Y217" s="70">
        <f>X217*'Расчет субсидий'!AG217</f>
        <v>0.45405405405405386</v>
      </c>
      <c r="Z217" s="55">
        <f t="shared" si="62"/>
        <v>2.3811731695582696</v>
      </c>
      <c r="AA217" s="27" t="s">
        <v>367</v>
      </c>
      <c r="AB217" s="27" t="s">
        <v>367</v>
      </c>
      <c r="AC217" s="27" t="s">
        <v>367</v>
      </c>
      <c r="AD217" s="27" t="s">
        <v>367</v>
      </c>
      <c r="AE217" s="27" t="s">
        <v>367</v>
      </c>
      <c r="AF217" s="27" t="s">
        <v>367</v>
      </c>
      <c r="AG217" s="27" t="s">
        <v>367</v>
      </c>
      <c r="AH217" s="27" t="s">
        <v>367</v>
      </c>
      <c r="AI217" s="27" t="s">
        <v>367</v>
      </c>
      <c r="AJ217" s="54">
        <f t="shared" si="63"/>
        <v>-3.3092518514155449</v>
      </c>
    </row>
    <row r="218" spans="1:36" ht="15" customHeight="1">
      <c r="A218" s="33" t="s">
        <v>215</v>
      </c>
      <c r="B218" s="52">
        <f>'Расчет субсидий'!AX218</f>
        <v>-219.87272727272727</v>
      </c>
      <c r="C218" s="54">
        <f>'Расчет субсидий'!D218-1</f>
        <v>-1</v>
      </c>
      <c r="D218" s="54">
        <f>C218*'Расчет субсидий'!E218</f>
        <v>0</v>
      </c>
      <c r="E218" s="55">
        <f t="shared" si="72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4">
        <f>'Расчет субсидий'!P218-1</f>
        <v>-0.69996133522361126</v>
      </c>
      <c r="M218" s="54">
        <f>L218*'Расчет субсидий'!Q218</f>
        <v>-13.999226704472225</v>
      </c>
      <c r="N218" s="55">
        <f t="shared" si="73"/>
        <v>-92.907654810656524</v>
      </c>
      <c r="O218" s="54">
        <f>'Расчет субсидий'!T218-1</f>
        <v>-0.20709219858156036</v>
      </c>
      <c r="P218" s="54">
        <f>O218*'Расчет субсидий'!U218</f>
        <v>-8.2836879432624144</v>
      </c>
      <c r="Q218" s="55">
        <f t="shared" si="74"/>
        <v>-54.975752321087697</v>
      </c>
      <c r="R218" s="54">
        <f>'Расчет субсидий'!X218-1</f>
        <v>0.28645161290322574</v>
      </c>
      <c r="S218" s="54">
        <f>R218*'Расчет субсидий'!Y218</f>
        <v>2.8645161290322574</v>
      </c>
      <c r="T218" s="55">
        <f t="shared" si="75"/>
        <v>19.010726901841426</v>
      </c>
      <c r="U218" s="60" t="s">
        <v>385</v>
      </c>
      <c r="V218" s="60" t="s">
        <v>385</v>
      </c>
      <c r="W218" s="61" t="s">
        <v>385</v>
      </c>
      <c r="X218" s="70">
        <f>'Расчет субсидий'!AF218-1</f>
        <v>-0.68558951965065495</v>
      </c>
      <c r="Y218" s="70">
        <f>X218*'Расчет субсидий'!AG218</f>
        <v>-13.7117903930131</v>
      </c>
      <c r="Z218" s="55">
        <f t="shared" si="62"/>
        <v>-91.000047042824505</v>
      </c>
      <c r="AA218" s="27" t="s">
        <v>367</v>
      </c>
      <c r="AB218" s="27" t="s">
        <v>367</v>
      </c>
      <c r="AC218" s="27" t="s">
        <v>367</v>
      </c>
      <c r="AD218" s="27" t="s">
        <v>367</v>
      </c>
      <c r="AE218" s="27" t="s">
        <v>367</v>
      </c>
      <c r="AF218" s="27" t="s">
        <v>367</v>
      </c>
      <c r="AG218" s="27" t="s">
        <v>367</v>
      </c>
      <c r="AH218" s="27" t="s">
        <v>367</v>
      </c>
      <c r="AI218" s="27" t="s">
        <v>367</v>
      </c>
      <c r="AJ218" s="54">
        <f t="shared" si="63"/>
        <v>-33.130188911715479</v>
      </c>
    </row>
    <row r="219" spans="1:36" ht="15" customHeight="1">
      <c r="A219" s="32" t="s">
        <v>216</v>
      </c>
      <c r="B219" s="56"/>
      <c r="C219" s="57"/>
      <c r="D219" s="57"/>
      <c r="E219" s="58"/>
      <c r="F219" s="57"/>
      <c r="G219" s="57"/>
      <c r="H219" s="58"/>
      <c r="I219" s="58"/>
      <c r="J219" s="58"/>
      <c r="K219" s="58"/>
      <c r="L219" s="57"/>
      <c r="M219" s="57"/>
      <c r="N219" s="58"/>
      <c r="O219" s="57"/>
      <c r="P219" s="57"/>
      <c r="Q219" s="58"/>
      <c r="R219" s="57"/>
      <c r="S219" s="57"/>
      <c r="T219" s="58"/>
      <c r="U219" s="58"/>
      <c r="V219" s="58"/>
      <c r="W219" s="58"/>
      <c r="X219" s="72"/>
      <c r="Y219" s="72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</row>
    <row r="220" spans="1:36" ht="15" customHeight="1">
      <c r="A220" s="33" t="s">
        <v>217</v>
      </c>
      <c r="B220" s="52">
        <f>'Расчет субсидий'!AX220</f>
        <v>31.009090909090901</v>
      </c>
      <c r="C220" s="54">
        <f>'Расчет субсидий'!D220-1</f>
        <v>-1</v>
      </c>
      <c r="D220" s="54">
        <f>C220*'Расчет субсидий'!E220</f>
        <v>0</v>
      </c>
      <c r="E220" s="55">
        <f t="shared" ref="E220:E228" si="76">$B220*D220/$AJ220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4">
        <f>'Расчет субсидий'!P220-1</f>
        <v>-0.37146171693735497</v>
      </c>
      <c r="M220" s="54">
        <f>L220*'Расчет субсидий'!Q220</f>
        <v>-7.4292343387470989</v>
      </c>
      <c r="N220" s="55">
        <f t="shared" ref="N220:N228" si="77">$B220*M220/$AJ220</f>
        <v>-59.008186860682827</v>
      </c>
      <c r="O220" s="54">
        <f>'Расчет субсидий'!T220-1</f>
        <v>5.0000000000000044E-2</v>
      </c>
      <c r="P220" s="54">
        <f>O220*'Расчет субсидий'!U220</f>
        <v>1.0000000000000009</v>
      </c>
      <c r="Q220" s="55">
        <f t="shared" ref="Q220:Q228" si="78">$B220*P220/$AJ220</f>
        <v>7.9427009796859229</v>
      </c>
      <c r="R220" s="54">
        <f>'Расчет субсидий'!X220-1</f>
        <v>0.30000000000000004</v>
      </c>
      <c r="S220" s="54">
        <f>R220*'Расчет субсидий'!Y220</f>
        <v>9.0000000000000018</v>
      </c>
      <c r="T220" s="55">
        <f t="shared" ref="T220:T228" si="79">$B220*S220/$AJ220</f>
        <v>71.484308817173257</v>
      </c>
      <c r="U220" s="60" t="s">
        <v>385</v>
      </c>
      <c r="V220" s="60" t="s">
        <v>385</v>
      </c>
      <c r="W220" s="61" t="s">
        <v>385</v>
      </c>
      <c r="X220" s="70">
        <f>'Расчет субсидий'!AF220-1</f>
        <v>6.6666666666666652E-2</v>
      </c>
      <c r="Y220" s="70">
        <f>X220*'Расчет субсидий'!AG220</f>
        <v>1.333333333333333</v>
      </c>
      <c r="Z220" s="55">
        <f t="shared" si="62"/>
        <v>10.590267972914551</v>
      </c>
      <c r="AA220" s="27" t="s">
        <v>367</v>
      </c>
      <c r="AB220" s="27" t="s">
        <v>367</v>
      </c>
      <c r="AC220" s="27" t="s">
        <v>367</v>
      </c>
      <c r="AD220" s="27" t="s">
        <v>367</v>
      </c>
      <c r="AE220" s="27" t="s">
        <v>367</v>
      </c>
      <c r="AF220" s="27" t="s">
        <v>367</v>
      </c>
      <c r="AG220" s="27" t="s">
        <v>367</v>
      </c>
      <c r="AH220" s="27" t="s">
        <v>367</v>
      </c>
      <c r="AI220" s="27" t="s">
        <v>367</v>
      </c>
      <c r="AJ220" s="54">
        <f t="shared" si="63"/>
        <v>3.9040989945862368</v>
      </c>
    </row>
    <row r="221" spans="1:36" ht="15" customHeight="1">
      <c r="A221" s="33" t="s">
        <v>146</v>
      </c>
      <c r="B221" s="52">
        <f>'Расчет субсидий'!AX221</f>
        <v>21.454545454545439</v>
      </c>
      <c r="C221" s="54">
        <f>'Расчет субсидий'!D221-1</f>
        <v>-1</v>
      </c>
      <c r="D221" s="54">
        <f>C221*'Расчет субсидий'!E221</f>
        <v>0</v>
      </c>
      <c r="E221" s="55">
        <f t="shared" si="76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4">
        <f>'Расчет субсидий'!P221-1</f>
        <v>-0.39055103200151486</v>
      </c>
      <c r="M221" s="54">
        <f>L221*'Расчет субсидий'!Q221</f>
        <v>-7.8110206400302973</v>
      </c>
      <c r="N221" s="55">
        <f t="shared" si="77"/>
        <v>-43.591911094541821</v>
      </c>
      <c r="O221" s="54">
        <f>'Расчет субсидий'!T221-1</f>
        <v>0.20509274873524452</v>
      </c>
      <c r="P221" s="54">
        <f>O221*'Расчет субсидий'!U221</f>
        <v>6.1527824620573357</v>
      </c>
      <c r="Q221" s="55">
        <f t="shared" si="78"/>
        <v>34.337579995054163</v>
      </c>
      <c r="R221" s="54">
        <f>'Расчет субсидий'!X221-1</f>
        <v>0.16603773584905657</v>
      </c>
      <c r="S221" s="54">
        <f>R221*'Расчет субсидий'!Y221</f>
        <v>3.3207547169811313</v>
      </c>
      <c r="T221" s="55">
        <f t="shared" si="79"/>
        <v>18.532538967770591</v>
      </c>
      <c r="U221" s="60" t="s">
        <v>385</v>
      </c>
      <c r="V221" s="60" t="s">
        <v>385</v>
      </c>
      <c r="W221" s="61" t="s">
        <v>385</v>
      </c>
      <c r="X221" s="70">
        <f>'Расчет субсидий'!AF221-1</f>
        <v>0.10909090909090913</v>
      </c>
      <c r="Y221" s="70">
        <f>X221*'Расчет субсидий'!AG221</f>
        <v>2.1818181818181825</v>
      </c>
      <c r="Z221" s="55">
        <f t="shared" si="62"/>
        <v>12.176337586262504</v>
      </c>
      <c r="AA221" s="27" t="s">
        <v>367</v>
      </c>
      <c r="AB221" s="27" t="s">
        <v>367</v>
      </c>
      <c r="AC221" s="27" t="s">
        <v>367</v>
      </c>
      <c r="AD221" s="27" t="s">
        <v>367</v>
      </c>
      <c r="AE221" s="27" t="s">
        <v>367</v>
      </c>
      <c r="AF221" s="27" t="s">
        <v>367</v>
      </c>
      <c r="AG221" s="27" t="s">
        <v>367</v>
      </c>
      <c r="AH221" s="27" t="s">
        <v>367</v>
      </c>
      <c r="AI221" s="27" t="s">
        <v>367</v>
      </c>
      <c r="AJ221" s="54">
        <f t="shared" si="63"/>
        <v>3.8443347208263523</v>
      </c>
    </row>
    <row r="222" spans="1:36" ht="15" customHeight="1">
      <c r="A222" s="33" t="s">
        <v>218</v>
      </c>
      <c r="B222" s="52">
        <f>'Расчет субсидий'!AX222</f>
        <v>43.727272727272748</v>
      </c>
      <c r="C222" s="54">
        <f>'Расчет субсидий'!D222-1</f>
        <v>-1</v>
      </c>
      <c r="D222" s="54">
        <f>C222*'Расчет субсидий'!E222</f>
        <v>0</v>
      </c>
      <c r="E222" s="55">
        <f t="shared" si="76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4">
        <f>'Расчет субсидий'!P222-1</f>
        <v>-3.5249457700650799E-2</v>
      </c>
      <c r="M222" s="54">
        <f>L222*'Расчет субсидий'!Q222</f>
        <v>-0.70498915401301598</v>
      </c>
      <c r="N222" s="55">
        <f t="shared" si="77"/>
        <v>-6.2928532399683341</v>
      </c>
      <c r="O222" s="54">
        <f>'Расчет субсидий'!T222-1</f>
        <v>4.9315068493150704E-2</v>
      </c>
      <c r="P222" s="54">
        <f>O222*'Расчет субсидий'!U222</f>
        <v>0.73972602739726057</v>
      </c>
      <c r="Q222" s="55">
        <f t="shared" si="78"/>
        <v>6.6029204870715112</v>
      </c>
      <c r="R222" s="54">
        <f>'Расчет субсидий'!X222-1</f>
        <v>8.3333333333333259E-2</v>
      </c>
      <c r="S222" s="54">
        <f>R222*'Расчет субсидий'!Y222</f>
        <v>2.9166666666666643</v>
      </c>
      <c r="T222" s="55">
        <f t="shared" si="79"/>
        <v>26.034663340227915</v>
      </c>
      <c r="U222" s="60" t="s">
        <v>385</v>
      </c>
      <c r="V222" s="60" t="s">
        <v>385</v>
      </c>
      <c r="W222" s="61" t="s">
        <v>385</v>
      </c>
      <c r="X222" s="70">
        <f>'Расчет субсидий'!AF222-1</f>
        <v>9.7368421052631549E-2</v>
      </c>
      <c r="Y222" s="70">
        <f>X222*'Расчет субсидий'!AG222</f>
        <v>1.947368421052631</v>
      </c>
      <c r="Z222" s="55">
        <f t="shared" si="62"/>
        <v>17.382542139941656</v>
      </c>
      <c r="AA222" s="27" t="s">
        <v>367</v>
      </c>
      <c r="AB222" s="27" t="s">
        <v>367</v>
      </c>
      <c r="AC222" s="27" t="s">
        <v>367</v>
      </c>
      <c r="AD222" s="27" t="s">
        <v>367</v>
      </c>
      <c r="AE222" s="27" t="s">
        <v>367</v>
      </c>
      <c r="AF222" s="27" t="s">
        <v>367</v>
      </c>
      <c r="AG222" s="27" t="s">
        <v>367</v>
      </c>
      <c r="AH222" s="27" t="s">
        <v>367</v>
      </c>
      <c r="AI222" s="27" t="s">
        <v>367</v>
      </c>
      <c r="AJ222" s="54">
        <f t="shared" si="63"/>
        <v>4.8987719611035399</v>
      </c>
    </row>
    <row r="223" spans="1:36" ht="15" customHeight="1">
      <c r="A223" s="33" t="s">
        <v>219</v>
      </c>
      <c r="B223" s="52">
        <f>'Расчет субсидий'!AX223</f>
        <v>-86.390909090909076</v>
      </c>
      <c r="C223" s="54">
        <f>'Расчет субсидий'!D223-1</f>
        <v>-1</v>
      </c>
      <c r="D223" s="54">
        <f>C223*'Расчет субсидий'!E223</f>
        <v>0</v>
      </c>
      <c r="E223" s="55">
        <f t="shared" si="76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4">
        <f>'Расчет субсидий'!P223-1</f>
        <v>-0.46401862215838741</v>
      </c>
      <c r="M223" s="54">
        <f>L223*'Расчет субсидий'!Q223</f>
        <v>-9.2803724431677477</v>
      </c>
      <c r="N223" s="55">
        <f t="shared" si="77"/>
        <v>-74.636609741031009</v>
      </c>
      <c r="O223" s="54">
        <f>'Расчет субсидий'!T223-1</f>
        <v>0.14400000000000013</v>
      </c>
      <c r="P223" s="54">
        <f>O223*'Расчет субсидий'!U223</f>
        <v>3.6000000000000032</v>
      </c>
      <c r="Q223" s="55">
        <f t="shared" si="78"/>
        <v>28.952695240752327</v>
      </c>
      <c r="R223" s="54">
        <f>'Расчет субсидий'!X223-1</f>
        <v>-0.10400000000000009</v>
      </c>
      <c r="S223" s="54">
        <f>R223*'Расчет субсидий'!Y223</f>
        <v>-2.6000000000000023</v>
      </c>
      <c r="T223" s="55">
        <f t="shared" si="79"/>
        <v>-20.910279896098903</v>
      </c>
      <c r="U223" s="60" t="s">
        <v>385</v>
      </c>
      <c r="V223" s="60" t="s">
        <v>385</v>
      </c>
      <c r="W223" s="61" t="s">
        <v>385</v>
      </c>
      <c r="X223" s="70">
        <f>'Расчет субсидий'!AF223-1</f>
        <v>-0.12307692307692308</v>
      </c>
      <c r="Y223" s="70">
        <f>X223*'Расчет субсидий'!AG223</f>
        <v>-2.4615384615384617</v>
      </c>
      <c r="Z223" s="55">
        <f t="shared" si="62"/>
        <v>-19.796714694531488</v>
      </c>
      <c r="AA223" s="27" t="s">
        <v>367</v>
      </c>
      <c r="AB223" s="27" t="s">
        <v>367</v>
      </c>
      <c r="AC223" s="27" t="s">
        <v>367</v>
      </c>
      <c r="AD223" s="27" t="s">
        <v>367</v>
      </c>
      <c r="AE223" s="27" t="s">
        <v>367</v>
      </c>
      <c r="AF223" s="27" t="s">
        <v>367</v>
      </c>
      <c r="AG223" s="27" t="s">
        <v>367</v>
      </c>
      <c r="AH223" s="27" t="s">
        <v>367</v>
      </c>
      <c r="AI223" s="27" t="s">
        <v>367</v>
      </c>
      <c r="AJ223" s="54">
        <f t="shared" si="63"/>
        <v>-10.741910904706208</v>
      </c>
    </row>
    <row r="224" spans="1:36" ht="15" customHeight="1">
      <c r="A224" s="33" t="s">
        <v>220</v>
      </c>
      <c r="B224" s="52">
        <f>'Расчет субсидий'!AX224</f>
        <v>-60.781818181818181</v>
      </c>
      <c r="C224" s="54">
        <f>'Расчет субсидий'!D224-1</f>
        <v>-4.757015742641979E-3</v>
      </c>
      <c r="D224" s="54">
        <f>C224*'Расчет субсидий'!E224</f>
        <v>-4.757015742641979E-2</v>
      </c>
      <c r="E224" s="55">
        <f t="shared" si="76"/>
        <v>-0.10237241716811489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4">
        <f>'Расчет субсидий'!P224-1</f>
        <v>-0.38623404833016572</v>
      </c>
      <c r="M224" s="54">
        <f>L224*'Расчет субсидий'!Q224</f>
        <v>-7.724680966603314</v>
      </c>
      <c r="N224" s="55">
        <f t="shared" si="77"/>
        <v>-16.623747012544371</v>
      </c>
      <c r="O224" s="54">
        <f>'Расчет субсидий'!T224-1</f>
        <v>0.26200000000000001</v>
      </c>
      <c r="P224" s="54">
        <f>O224*'Расчет субсидий'!U224</f>
        <v>3.93</v>
      </c>
      <c r="Q224" s="55">
        <f t="shared" si="78"/>
        <v>8.4574788320386496</v>
      </c>
      <c r="R224" s="54">
        <f>'Расчет субсидий'!X224-1</f>
        <v>-0.76363636363636367</v>
      </c>
      <c r="S224" s="54">
        <f>R224*'Расчет субсидий'!Y224</f>
        <v>-26.727272727272727</v>
      </c>
      <c r="T224" s="55">
        <f t="shared" si="79"/>
        <v>-57.517899065911699</v>
      </c>
      <c r="U224" s="60" t="s">
        <v>385</v>
      </c>
      <c r="V224" s="60" t="s">
        <v>385</v>
      </c>
      <c r="W224" s="61" t="s">
        <v>385</v>
      </c>
      <c r="X224" s="70">
        <f>'Расчет субсидий'!AF224-1</f>
        <v>0.11627906976744184</v>
      </c>
      <c r="Y224" s="70">
        <f>X224*'Расчет субсидий'!AG224</f>
        <v>2.3255813953488369</v>
      </c>
      <c r="Z224" s="55">
        <f t="shared" si="62"/>
        <v>5.0047214817673522</v>
      </c>
      <c r="AA224" s="27" t="s">
        <v>367</v>
      </c>
      <c r="AB224" s="27" t="s">
        <v>367</v>
      </c>
      <c r="AC224" s="27" t="s">
        <v>367</v>
      </c>
      <c r="AD224" s="27" t="s">
        <v>367</v>
      </c>
      <c r="AE224" s="27" t="s">
        <v>367</v>
      </c>
      <c r="AF224" s="27" t="s">
        <v>367</v>
      </c>
      <c r="AG224" s="27" t="s">
        <v>367</v>
      </c>
      <c r="AH224" s="27" t="s">
        <v>367</v>
      </c>
      <c r="AI224" s="27" t="s">
        <v>367</v>
      </c>
      <c r="AJ224" s="54">
        <f t="shared" si="63"/>
        <v>-28.243942455953622</v>
      </c>
    </row>
    <row r="225" spans="1:36" ht="15" customHeight="1">
      <c r="A225" s="33" t="s">
        <v>221</v>
      </c>
      <c r="B225" s="52">
        <f>'Расчет субсидий'!AX225</f>
        <v>0</v>
      </c>
      <c r="C225" s="54">
        <f>'Расчет субсидий'!D225-1</f>
        <v>9.6547725812938578E-2</v>
      </c>
      <c r="D225" s="54">
        <f>C225*'Расчет субсидий'!E225</f>
        <v>0.96547725812938578</v>
      </c>
      <c r="E225" s="55">
        <f t="shared" si="76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4">
        <f>'Расчет субсидий'!P225-1</f>
        <v>-0.36437970821016508</v>
      </c>
      <c r="M225" s="54">
        <f>L225*'Расчет субсидий'!Q225</f>
        <v>-7.287594164203302</v>
      </c>
      <c r="N225" s="55">
        <f t="shared" si="77"/>
        <v>0</v>
      </c>
      <c r="O225" s="54">
        <f>'Расчет субсидий'!T225-1</f>
        <v>0</v>
      </c>
      <c r="P225" s="54">
        <f>O225*'Расчет субсидий'!U225</f>
        <v>0</v>
      </c>
      <c r="Q225" s="55">
        <f t="shared" si="78"/>
        <v>0</v>
      </c>
      <c r="R225" s="54">
        <f>'Расчет субсидий'!X225-1</f>
        <v>0</v>
      </c>
      <c r="S225" s="54">
        <f>R225*'Расчет субсидий'!Y225</f>
        <v>0</v>
      </c>
      <c r="T225" s="55">
        <f t="shared" si="79"/>
        <v>0</v>
      </c>
      <c r="U225" s="60" t="s">
        <v>385</v>
      </c>
      <c r="V225" s="60" t="s">
        <v>385</v>
      </c>
      <c r="W225" s="61" t="s">
        <v>385</v>
      </c>
      <c r="X225" s="70">
        <f>'Расчет субсидий'!AF225-1</f>
        <v>0</v>
      </c>
      <c r="Y225" s="70">
        <f>X225*'Расчет субсидий'!AG225</f>
        <v>0</v>
      </c>
      <c r="Z225" s="55">
        <f t="shared" si="62"/>
        <v>0</v>
      </c>
      <c r="AA225" s="27" t="s">
        <v>367</v>
      </c>
      <c r="AB225" s="27" t="s">
        <v>367</v>
      </c>
      <c r="AC225" s="27" t="s">
        <v>367</v>
      </c>
      <c r="AD225" s="27" t="s">
        <v>367</v>
      </c>
      <c r="AE225" s="27" t="s">
        <v>367</v>
      </c>
      <c r="AF225" s="27" t="s">
        <v>367</v>
      </c>
      <c r="AG225" s="27" t="s">
        <v>367</v>
      </c>
      <c r="AH225" s="27" t="s">
        <v>367</v>
      </c>
      <c r="AI225" s="27" t="s">
        <v>367</v>
      </c>
      <c r="AJ225" s="54">
        <f t="shared" si="63"/>
        <v>-6.3221169060739157</v>
      </c>
    </row>
    <row r="226" spans="1:36" ht="15" customHeight="1">
      <c r="A226" s="33" t="s">
        <v>222</v>
      </c>
      <c r="B226" s="52">
        <f>'Расчет субсидий'!AX226</f>
        <v>-274.11818181818182</v>
      </c>
      <c r="C226" s="54">
        <f>'Расчет субсидий'!D226-1</f>
        <v>-1</v>
      </c>
      <c r="D226" s="54">
        <f>C226*'Расчет субсидий'!E226</f>
        <v>0</v>
      </c>
      <c r="E226" s="55">
        <f t="shared" si="76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4">
        <f>'Расчет субсидий'!P226-1</f>
        <v>-0.45973263775676554</v>
      </c>
      <c r="M226" s="54">
        <f>L226*'Расчет субсидий'!Q226</f>
        <v>-9.1946527551353103</v>
      </c>
      <c r="N226" s="55">
        <f t="shared" si="77"/>
        <v>-100.31034658009816</v>
      </c>
      <c r="O226" s="54">
        <f>'Расчет субсидий'!T226-1</f>
        <v>-8.9918533604887885E-2</v>
      </c>
      <c r="P226" s="54">
        <f>O226*'Расчет субсидий'!U226</f>
        <v>-2.6975560081466368</v>
      </c>
      <c r="Q226" s="55">
        <f t="shared" si="78"/>
        <v>-29.429363490131404</v>
      </c>
      <c r="R226" s="54">
        <f>'Расчет субсидий'!X226-1</f>
        <v>-0.6328125</v>
      </c>
      <c r="S226" s="54">
        <f>R226*'Расчет субсидий'!Y226</f>
        <v>-12.65625</v>
      </c>
      <c r="T226" s="55">
        <f t="shared" si="79"/>
        <v>-138.0751245005211</v>
      </c>
      <c r="U226" s="60" t="s">
        <v>385</v>
      </c>
      <c r="V226" s="60" t="s">
        <v>385</v>
      </c>
      <c r="W226" s="61" t="s">
        <v>385</v>
      </c>
      <c r="X226" s="70">
        <f>'Расчет субсидий'!AF226-1</f>
        <v>-2.8888888888888853E-2</v>
      </c>
      <c r="Y226" s="70">
        <f>X226*'Расчет субсидий'!AG226</f>
        <v>-0.57777777777777706</v>
      </c>
      <c r="Z226" s="55">
        <f t="shared" si="62"/>
        <v>-6.303347247431188</v>
      </c>
      <c r="AA226" s="27" t="s">
        <v>367</v>
      </c>
      <c r="AB226" s="27" t="s">
        <v>367</v>
      </c>
      <c r="AC226" s="27" t="s">
        <v>367</v>
      </c>
      <c r="AD226" s="27" t="s">
        <v>367</v>
      </c>
      <c r="AE226" s="27" t="s">
        <v>367</v>
      </c>
      <c r="AF226" s="27" t="s">
        <v>367</v>
      </c>
      <c r="AG226" s="27" t="s">
        <v>367</v>
      </c>
      <c r="AH226" s="27" t="s">
        <v>367</v>
      </c>
      <c r="AI226" s="27" t="s">
        <v>367</v>
      </c>
      <c r="AJ226" s="54">
        <f t="shared" si="63"/>
        <v>-25.126236541059722</v>
      </c>
    </row>
    <row r="227" spans="1:36" ht="15" customHeight="1">
      <c r="A227" s="33" t="s">
        <v>223</v>
      </c>
      <c r="B227" s="52">
        <f>'Расчет субсидий'!AX227</f>
        <v>24.909090909090764</v>
      </c>
      <c r="C227" s="54">
        <f>'Расчет субсидий'!D227-1</f>
        <v>-1</v>
      </c>
      <c r="D227" s="54">
        <f>C227*'Расчет субсидий'!E227</f>
        <v>0</v>
      </c>
      <c r="E227" s="55">
        <f t="shared" si="76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4">
        <f>'Расчет субсидий'!P227-1</f>
        <v>3.8061506565307601E-2</v>
      </c>
      <c r="M227" s="54">
        <f>L227*'Расчет субсидий'!Q227</f>
        <v>0.76123013130615202</v>
      </c>
      <c r="N227" s="55">
        <f t="shared" si="77"/>
        <v>9.9993010120093064</v>
      </c>
      <c r="O227" s="54">
        <f>'Расчет субсидий'!T227-1</f>
        <v>8.3333333333333259E-2</v>
      </c>
      <c r="P227" s="54">
        <f>O227*'Расчет субсидий'!U227</f>
        <v>2.0833333333333313</v>
      </c>
      <c r="Q227" s="55">
        <f t="shared" si="78"/>
        <v>27.366070064263553</v>
      </c>
      <c r="R227" s="54">
        <f>'Расчет субсидий'!X227-1</f>
        <v>9.9999999999999867E-2</v>
      </c>
      <c r="S227" s="54">
        <f>R227*'Расчет субсидий'!Y227</f>
        <v>2.4999999999999964</v>
      </c>
      <c r="T227" s="55">
        <f t="shared" si="79"/>
        <v>32.839284077116247</v>
      </c>
      <c r="U227" s="60" t="s">
        <v>385</v>
      </c>
      <c r="V227" s="60" t="s">
        <v>385</v>
      </c>
      <c r="W227" s="61" t="s">
        <v>385</v>
      </c>
      <c r="X227" s="70">
        <f>'Расчет субсидий'!AF227-1</f>
        <v>-0.17241379310344829</v>
      </c>
      <c r="Y227" s="70">
        <f>X227*'Расчет субсидий'!AG227</f>
        <v>-3.4482758620689657</v>
      </c>
      <c r="Z227" s="55">
        <f t="shared" si="62"/>
        <v>-45.29556424429834</v>
      </c>
      <c r="AA227" s="27" t="s">
        <v>367</v>
      </c>
      <c r="AB227" s="27" t="s">
        <v>367</v>
      </c>
      <c r="AC227" s="27" t="s">
        <v>367</v>
      </c>
      <c r="AD227" s="27" t="s">
        <v>367</v>
      </c>
      <c r="AE227" s="27" t="s">
        <v>367</v>
      </c>
      <c r="AF227" s="27" t="s">
        <v>367</v>
      </c>
      <c r="AG227" s="27" t="s">
        <v>367</v>
      </c>
      <c r="AH227" s="27" t="s">
        <v>367</v>
      </c>
      <c r="AI227" s="27" t="s">
        <v>367</v>
      </c>
      <c r="AJ227" s="54">
        <f t="shared" si="63"/>
        <v>1.896287602570514</v>
      </c>
    </row>
    <row r="228" spans="1:36" ht="15" customHeight="1">
      <c r="A228" s="33" t="s">
        <v>224</v>
      </c>
      <c r="B228" s="52">
        <f>'Расчет субсидий'!AX228</f>
        <v>2.3636363636362603</v>
      </c>
      <c r="C228" s="54">
        <f>'Расчет субсидий'!D228-1</f>
        <v>0.23875186253304492</v>
      </c>
      <c r="D228" s="54">
        <f>C228*'Расчет субсидий'!E228</f>
        <v>2.3875186253304492</v>
      </c>
      <c r="E228" s="55">
        <f t="shared" si="76"/>
        <v>33.495519712901782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4">
        <f>'Расчет субсидий'!P228-1</f>
        <v>-0.33427591399648626</v>
      </c>
      <c r="M228" s="54">
        <f>L228*'Расчет субсидий'!Q228</f>
        <v>-6.6855182799297257</v>
      </c>
      <c r="N228" s="55">
        <f t="shared" si="77"/>
        <v>-93.793994719248388</v>
      </c>
      <c r="O228" s="54">
        <f>'Расчет субсидий'!T228-1</f>
        <v>0.17884615384615388</v>
      </c>
      <c r="P228" s="54">
        <f>O228*'Расчет субсидий'!U228</f>
        <v>3.5769230769230775</v>
      </c>
      <c r="Q228" s="55">
        <f t="shared" si="78"/>
        <v>50.182183361198931</v>
      </c>
      <c r="R228" s="54">
        <f>'Расчет субсидий'!X228-1</f>
        <v>1.7073170731707332E-2</v>
      </c>
      <c r="S228" s="54">
        <f>R228*'Расчет субсидий'!Y228</f>
        <v>0.51219512195121997</v>
      </c>
      <c r="T228" s="55">
        <f t="shared" si="79"/>
        <v>7.185804383743676</v>
      </c>
      <c r="U228" s="60" t="s">
        <v>385</v>
      </c>
      <c r="V228" s="60" t="s">
        <v>385</v>
      </c>
      <c r="W228" s="61" t="s">
        <v>385</v>
      </c>
      <c r="X228" s="70">
        <f>'Расчет субсидий'!AF228-1</f>
        <v>1.8867924528301883E-2</v>
      </c>
      <c r="Y228" s="70">
        <f>X228*'Расчет субсидий'!AG228</f>
        <v>0.37735849056603765</v>
      </c>
      <c r="Z228" s="55">
        <f t="shared" si="62"/>
        <v>5.2941236250402586</v>
      </c>
      <c r="AA228" s="27" t="s">
        <v>367</v>
      </c>
      <c r="AB228" s="27" t="s">
        <v>367</v>
      </c>
      <c r="AC228" s="27" t="s">
        <v>367</v>
      </c>
      <c r="AD228" s="27" t="s">
        <v>367</v>
      </c>
      <c r="AE228" s="27" t="s">
        <v>367</v>
      </c>
      <c r="AF228" s="27" t="s">
        <v>367</v>
      </c>
      <c r="AG228" s="27" t="s">
        <v>367</v>
      </c>
      <c r="AH228" s="27" t="s">
        <v>367</v>
      </c>
      <c r="AI228" s="27" t="s">
        <v>367</v>
      </c>
      <c r="AJ228" s="54">
        <f t="shared" si="63"/>
        <v>0.16847703484105825</v>
      </c>
    </row>
    <row r="229" spans="1:36" ht="15" customHeight="1">
      <c r="A229" s="32" t="s">
        <v>225</v>
      </c>
      <c r="B229" s="56"/>
      <c r="C229" s="57"/>
      <c r="D229" s="57"/>
      <c r="E229" s="58"/>
      <c r="F229" s="57"/>
      <c r="G229" s="57"/>
      <c r="H229" s="58"/>
      <c r="I229" s="58"/>
      <c r="J229" s="58"/>
      <c r="K229" s="58"/>
      <c r="L229" s="57"/>
      <c r="M229" s="57"/>
      <c r="N229" s="58"/>
      <c r="O229" s="57"/>
      <c r="P229" s="57"/>
      <c r="Q229" s="58"/>
      <c r="R229" s="57"/>
      <c r="S229" s="57"/>
      <c r="T229" s="58"/>
      <c r="U229" s="58"/>
      <c r="V229" s="58"/>
      <c r="W229" s="58"/>
      <c r="X229" s="72"/>
      <c r="Y229" s="72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</row>
    <row r="230" spans="1:36" ht="15" customHeight="1">
      <c r="A230" s="33" t="s">
        <v>226</v>
      </c>
      <c r="B230" s="52">
        <f>'Расчет субсидий'!AX230</f>
        <v>21.081818181818335</v>
      </c>
      <c r="C230" s="54">
        <f>'Расчет субсидий'!D230-1</f>
        <v>-1</v>
      </c>
      <c r="D230" s="54">
        <f>C230*'Расчет субсидий'!E230</f>
        <v>0</v>
      </c>
      <c r="E230" s="55">
        <f t="shared" ref="E230:E237" si="80">$B230*D230/$AJ230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4">
        <f>'Расчет субсидий'!P230-1</f>
        <v>-0.46662392819937493</v>
      </c>
      <c r="M230" s="54">
        <f>L230*'Расчет субсидий'!Q230</f>
        <v>-9.3324785639874985</v>
      </c>
      <c r="N230" s="55">
        <f t="shared" ref="N230:N237" si="81">$B230*M230/$AJ230</f>
        <v>-161.54124636843426</v>
      </c>
      <c r="O230" s="54">
        <f>'Расчет субсидий'!T230-1</f>
        <v>0.2051807228915663</v>
      </c>
      <c r="P230" s="54">
        <f>O230*'Расчет субсидий'!U230</f>
        <v>4.1036144578313261</v>
      </c>
      <c r="Q230" s="55">
        <f t="shared" ref="Q230:Q237" si="82">$B230*P230/$AJ230</f>
        <v>71.031826067260695</v>
      </c>
      <c r="R230" s="54">
        <f>'Расчет субсидий'!X230-1</f>
        <v>0.26842105263157889</v>
      </c>
      <c r="S230" s="54">
        <f>R230*'Расчет субсидий'!Y230</f>
        <v>8.0526315789473664</v>
      </c>
      <c r="T230" s="55">
        <f t="shared" ref="T230:T237" si="83">$B230*S230/$AJ230</f>
        <v>139.38763779524419</v>
      </c>
      <c r="U230" s="60" t="s">
        <v>385</v>
      </c>
      <c r="V230" s="60" t="s">
        <v>385</v>
      </c>
      <c r="W230" s="61" t="s">
        <v>385</v>
      </c>
      <c r="X230" s="70">
        <f>'Расчет субсидий'!AF230-1</f>
        <v>-8.0291970802919721E-2</v>
      </c>
      <c r="Y230" s="70">
        <f>X230*'Расчет субсидий'!AG230</f>
        <v>-1.6058394160583944</v>
      </c>
      <c r="Z230" s="55">
        <f t="shared" si="62"/>
        <v>-27.796399312252323</v>
      </c>
      <c r="AA230" s="27" t="s">
        <v>367</v>
      </c>
      <c r="AB230" s="27" t="s">
        <v>367</v>
      </c>
      <c r="AC230" s="27" t="s">
        <v>367</v>
      </c>
      <c r="AD230" s="27" t="s">
        <v>367</v>
      </c>
      <c r="AE230" s="27" t="s">
        <v>367</v>
      </c>
      <c r="AF230" s="27" t="s">
        <v>367</v>
      </c>
      <c r="AG230" s="27" t="s">
        <v>367</v>
      </c>
      <c r="AH230" s="27" t="s">
        <v>367</v>
      </c>
      <c r="AI230" s="27" t="s">
        <v>367</v>
      </c>
      <c r="AJ230" s="54">
        <f t="shared" si="63"/>
        <v>1.2179280567327995</v>
      </c>
    </row>
    <row r="231" spans="1:36" ht="15" customHeight="1">
      <c r="A231" s="33" t="s">
        <v>227</v>
      </c>
      <c r="B231" s="52">
        <f>'Расчет субсидий'!AX231</f>
        <v>-30.609090909090924</v>
      </c>
      <c r="C231" s="54">
        <f>'Расчет субсидий'!D231-1</f>
        <v>-1</v>
      </c>
      <c r="D231" s="54">
        <f>C231*'Расчет субсидий'!E231</f>
        <v>0</v>
      </c>
      <c r="E231" s="55">
        <f t="shared" si="80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4">
        <f>'Расчет субсидий'!P231-1</f>
        <v>-0.62635379061371843</v>
      </c>
      <c r="M231" s="54">
        <f>L231*'Расчет субсидий'!Q231</f>
        <v>-12.527075812274369</v>
      </c>
      <c r="N231" s="55">
        <f t="shared" si="81"/>
        <v>-138.4607456731319</v>
      </c>
      <c r="O231" s="54">
        <f>'Расчет субсидий'!T231-1</f>
        <v>0.2540573770491803</v>
      </c>
      <c r="P231" s="54">
        <f>O231*'Расчет субсидий'!U231</f>
        <v>6.3514344262295079</v>
      </c>
      <c r="Q231" s="55">
        <f t="shared" si="82"/>
        <v>70.201885893278828</v>
      </c>
      <c r="R231" s="54">
        <f>'Расчет субсидий'!X231-1</f>
        <v>4.5454545454546302E-3</v>
      </c>
      <c r="S231" s="54">
        <f>R231*'Расчет субсидий'!Y231</f>
        <v>0.11363636363636576</v>
      </c>
      <c r="T231" s="55">
        <f t="shared" si="83"/>
        <v>1.2560134448342368</v>
      </c>
      <c r="U231" s="60" t="s">
        <v>385</v>
      </c>
      <c r="V231" s="60" t="s">
        <v>385</v>
      </c>
      <c r="W231" s="61" t="s">
        <v>385</v>
      </c>
      <c r="X231" s="70">
        <f>'Расчет субсидий'!AF231-1</f>
        <v>0.16463414634146334</v>
      </c>
      <c r="Y231" s="70">
        <f>X231*'Расчет субсидий'!AG231</f>
        <v>3.2926829268292668</v>
      </c>
      <c r="Z231" s="55">
        <f t="shared" si="62"/>
        <v>36.393755425927921</v>
      </c>
      <c r="AA231" s="27" t="s">
        <v>367</v>
      </c>
      <c r="AB231" s="27" t="s">
        <v>367</v>
      </c>
      <c r="AC231" s="27" t="s">
        <v>367</v>
      </c>
      <c r="AD231" s="27" t="s">
        <v>367</v>
      </c>
      <c r="AE231" s="27" t="s">
        <v>367</v>
      </c>
      <c r="AF231" s="27" t="s">
        <v>367</v>
      </c>
      <c r="AG231" s="27" t="s">
        <v>367</v>
      </c>
      <c r="AH231" s="27" t="s">
        <v>367</v>
      </c>
      <c r="AI231" s="27" t="s">
        <v>367</v>
      </c>
      <c r="AJ231" s="54">
        <f t="shared" si="63"/>
        <v>-2.7693220955792279</v>
      </c>
    </row>
    <row r="232" spans="1:36" ht="15" customHeight="1">
      <c r="A232" s="33" t="s">
        <v>228</v>
      </c>
      <c r="B232" s="52">
        <f>'Расчет субсидий'!AX232</f>
        <v>295.22727272727252</v>
      </c>
      <c r="C232" s="54">
        <f>'Расчет субсидий'!D232-1</f>
        <v>-1</v>
      </c>
      <c r="D232" s="54">
        <f>C232*'Расчет субсидий'!E232</f>
        <v>0</v>
      </c>
      <c r="E232" s="55">
        <f t="shared" si="80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4">
        <f>'Расчет субсидий'!P232-1</f>
        <v>-0.10597772618157475</v>
      </c>
      <c r="M232" s="54">
        <f>L232*'Расчет субсидий'!Q232</f>
        <v>-2.119554523631495</v>
      </c>
      <c r="N232" s="55">
        <f t="shared" si="81"/>
        <v>-60.052744453333965</v>
      </c>
      <c r="O232" s="54">
        <f>'Расчет субсидий'!T232-1</f>
        <v>0.22917763157894733</v>
      </c>
      <c r="P232" s="54">
        <f>O232*'Расчет субсидий'!U232</f>
        <v>3.4376644736842099</v>
      </c>
      <c r="Q232" s="55">
        <f t="shared" si="82"/>
        <v>97.398384355199738</v>
      </c>
      <c r="R232" s="54">
        <f>'Расчет субсидий'!X232-1</f>
        <v>0.22327272727272729</v>
      </c>
      <c r="S232" s="54">
        <f>R232*'Расчет субсидий'!Y232</f>
        <v>7.8145454545454553</v>
      </c>
      <c r="T232" s="55">
        <f t="shared" si="83"/>
        <v>221.4073268550512</v>
      </c>
      <c r="U232" s="60" t="s">
        <v>385</v>
      </c>
      <c r="V232" s="60" t="s">
        <v>385</v>
      </c>
      <c r="W232" s="61" t="s">
        <v>385</v>
      </c>
      <c r="X232" s="70">
        <f>'Расчет субсидий'!AF232-1</f>
        <v>6.4367816091954078E-2</v>
      </c>
      <c r="Y232" s="70">
        <f>X232*'Расчет субсидий'!AG232</f>
        <v>1.2873563218390816</v>
      </c>
      <c r="Z232" s="55">
        <f t="shared" si="62"/>
        <v>36.474305970355537</v>
      </c>
      <c r="AA232" s="27" t="s">
        <v>367</v>
      </c>
      <c r="AB232" s="27" t="s">
        <v>367</v>
      </c>
      <c r="AC232" s="27" t="s">
        <v>367</v>
      </c>
      <c r="AD232" s="27" t="s">
        <v>367</v>
      </c>
      <c r="AE232" s="27" t="s">
        <v>367</v>
      </c>
      <c r="AF232" s="27" t="s">
        <v>367</v>
      </c>
      <c r="AG232" s="27" t="s">
        <v>367</v>
      </c>
      <c r="AH232" s="27" t="s">
        <v>367</v>
      </c>
      <c r="AI232" s="27" t="s">
        <v>367</v>
      </c>
      <c r="AJ232" s="54">
        <f t="shared" si="63"/>
        <v>10.420011726437252</v>
      </c>
    </row>
    <row r="233" spans="1:36" ht="15" customHeight="1">
      <c r="A233" s="33" t="s">
        <v>229</v>
      </c>
      <c r="B233" s="52">
        <f>'Расчет субсидий'!AX233</f>
        <v>-221.5</v>
      </c>
      <c r="C233" s="54">
        <f>'Расчет субсидий'!D233-1</f>
        <v>-0.89289696699375554</v>
      </c>
      <c r="D233" s="54">
        <f>C233*'Расчет субсидий'!E233</f>
        <v>-8.9289696699375547</v>
      </c>
      <c r="E233" s="55">
        <f t="shared" si="80"/>
        <v>-160.73058281469017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4">
        <f>'Расчет субсидий'!P233-1</f>
        <v>-0.53332944538403215</v>
      </c>
      <c r="M233" s="54">
        <f>L233*'Расчет субсидий'!Q233</f>
        <v>-10.666588907680643</v>
      </c>
      <c r="N233" s="55">
        <f t="shared" si="81"/>
        <v>-192.00950559262111</v>
      </c>
      <c r="O233" s="54">
        <f>'Расчет субсидий'!T233-1</f>
        <v>0.20422360248447191</v>
      </c>
      <c r="P233" s="54">
        <f>O233*'Расчет субсидий'!U233</f>
        <v>3.0633540372670787</v>
      </c>
      <c r="Q233" s="55">
        <f t="shared" si="82"/>
        <v>55.143504567544923</v>
      </c>
      <c r="R233" s="54">
        <f>'Расчет субсидий'!X233-1</f>
        <v>0.18124999999999991</v>
      </c>
      <c r="S233" s="54">
        <f>R233*'Расчет субсидий'!Y233</f>
        <v>6.3437499999999964</v>
      </c>
      <c r="T233" s="55">
        <f t="shared" si="83"/>
        <v>114.19398569172439</v>
      </c>
      <c r="U233" s="60" t="s">
        <v>385</v>
      </c>
      <c r="V233" s="60" t="s">
        <v>385</v>
      </c>
      <c r="W233" s="61" t="s">
        <v>385</v>
      </c>
      <c r="X233" s="70">
        <f>'Расчет субсидий'!AF233-1</f>
        <v>-0.10582010582010581</v>
      </c>
      <c r="Y233" s="70">
        <f>X233*'Расчет субсидий'!AG233</f>
        <v>-2.1164021164021163</v>
      </c>
      <c r="Z233" s="55">
        <f t="shared" si="62"/>
        <v>-38.097401851958011</v>
      </c>
      <c r="AA233" s="27" t="s">
        <v>367</v>
      </c>
      <c r="AB233" s="27" t="s">
        <v>367</v>
      </c>
      <c r="AC233" s="27" t="s">
        <v>367</v>
      </c>
      <c r="AD233" s="27" t="s">
        <v>367</v>
      </c>
      <c r="AE233" s="27" t="s">
        <v>367</v>
      </c>
      <c r="AF233" s="27" t="s">
        <v>367</v>
      </c>
      <c r="AG233" s="27" t="s">
        <v>367</v>
      </c>
      <c r="AH233" s="27" t="s">
        <v>367</v>
      </c>
      <c r="AI233" s="27" t="s">
        <v>367</v>
      </c>
      <c r="AJ233" s="54">
        <f t="shared" si="63"/>
        <v>-12.304856656753241</v>
      </c>
    </row>
    <row r="234" spans="1:36" ht="15" customHeight="1">
      <c r="A234" s="33" t="s">
        <v>230</v>
      </c>
      <c r="B234" s="52">
        <f>'Расчет субсидий'!AX234</f>
        <v>-1.8181818181915332E-2</v>
      </c>
      <c r="C234" s="54">
        <f>'Расчет субсидий'!D234-1</f>
        <v>-1</v>
      </c>
      <c r="D234" s="54">
        <f>C234*'Расчет субсидий'!E234</f>
        <v>0</v>
      </c>
      <c r="E234" s="55">
        <f t="shared" si="80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4">
        <f>'Расчет субсидий'!P234-1</f>
        <v>9.3919251600196985E-2</v>
      </c>
      <c r="M234" s="54">
        <f>L234*'Расчет субсидий'!Q234</f>
        <v>1.8783850320039397</v>
      </c>
      <c r="N234" s="55">
        <f t="shared" si="81"/>
        <v>6.7461060985440628</v>
      </c>
      <c r="O234" s="54">
        <f>'Расчет субсидий'!T234-1</f>
        <v>-0.23956834532374094</v>
      </c>
      <c r="P234" s="54">
        <f>O234*'Расчет субсидий'!U234</f>
        <v>-4.7913669064748188</v>
      </c>
      <c r="Q234" s="55">
        <f t="shared" si="82"/>
        <v>-17.207904107736837</v>
      </c>
      <c r="R234" s="54">
        <f>'Расчет субсидий'!X234-1</f>
        <v>-4.7368421052631504E-2</v>
      </c>
      <c r="S234" s="54">
        <f>R234*'Расчет субсидий'!Y234</f>
        <v>-1.4210526315789451</v>
      </c>
      <c r="T234" s="55">
        <f t="shared" si="83"/>
        <v>-5.1036244757654696</v>
      </c>
      <c r="U234" s="60" t="s">
        <v>385</v>
      </c>
      <c r="V234" s="60" t="s">
        <v>385</v>
      </c>
      <c r="W234" s="61" t="s">
        <v>385</v>
      </c>
      <c r="X234" s="70">
        <f>'Расчет субсидий'!AF234-1</f>
        <v>0.21644859813084105</v>
      </c>
      <c r="Y234" s="70">
        <f>X234*'Расчет субсидий'!AG234</f>
        <v>4.328971962616821</v>
      </c>
      <c r="Z234" s="55">
        <f t="shared" si="62"/>
        <v>15.547240666776325</v>
      </c>
      <c r="AA234" s="27" t="s">
        <v>367</v>
      </c>
      <c r="AB234" s="27" t="s">
        <v>367</v>
      </c>
      <c r="AC234" s="27" t="s">
        <v>367</v>
      </c>
      <c r="AD234" s="27" t="s">
        <v>367</v>
      </c>
      <c r="AE234" s="27" t="s">
        <v>367</v>
      </c>
      <c r="AF234" s="27" t="s">
        <v>367</v>
      </c>
      <c r="AG234" s="27" t="s">
        <v>367</v>
      </c>
      <c r="AH234" s="27" t="s">
        <v>367</v>
      </c>
      <c r="AI234" s="27" t="s">
        <v>367</v>
      </c>
      <c r="AJ234" s="54">
        <f t="shared" si="63"/>
        <v>-5.0625434330031638E-3</v>
      </c>
    </row>
    <row r="235" spans="1:36" ht="15" customHeight="1">
      <c r="A235" s="33" t="s">
        <v>231</v>
      </c>
      <c r="B235" s="52">
        <f>'Расчет субсидий'!AX235</f>
        <v>-139.4454545454546</v>
      </c>
      <c r="C235" s="54">
        <f>'Расчет субсидий'!D235-1</f>
        <v>-1</v>
      </c>
      <c r="D235" s="54">
        <f>C235*'Расчет субсидий'!E235</f>
        <v>0</v>
      </c>
      <c r="E235" s="55">
        <f t="shared" si="80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4">
        <f>'Расчет субсидий'!P235-1</f>
        <v>-0.52290954305253345</v>
      </c>
      <c r="M235" s="54">
        <f>L235*'Расчет субсидий'!Q235</f>
        <v>-10.458190861050669</v>
      </c>
      <c r="N235" s="55">
        <f t="shared" si="81"/>
        <v>-199.51932863160701</v>
      </c>
      <c r="O235" s="54">
        <f>'Расчет субсидий'!T235-1</f>
        <v>0.14649122807017534</v>
      </c>
      <c r="P235" s="54">
        <f>O235*'Расчет субсидий'!U235</f>
        <v>2.9298245614035068</v>
      </c>
      <c r="Q235" s="55">
        <f t="shared" si="82"/>
        <v>55.894622431942636</v>
      </c>
      <c r="R235" s="54">
        <f>'Расчет субсидий'!X235-1</f>
        <v>0.18846153846153846</v>
      </c>
      <c r="S235" s="54">
        <f>R235*'Расчет субсидий'!Y235</f>
        <v>5.6538461538461533</v>
      </c>
      <c r="T235" s="55">
        <f t="shared" si="83"/>
        <v>107.86297589987278</v>
      </c>
      <c r="U235" s="60" t="s">
        <v>385</v>
      </c>
      <c r="V235" s="60" t="s">
        <v>385</v>
      </c>
      <c r="W235" s="61" t="s">
        <v>385</v>
      </c>
      <c r="X235" s="70">
        <f>'Расчет субсидий'!AF235-1</f>
        <v>-0.27173913043478259</v>
      </c>
      <c r="Y235" s="70">
        <f>X235*'Расчет субсидий'!AG235</f>
        <v>-5.4347826086956523</v>
      </c>
      <c r="Z235" s="55">
        <f t="shared" si="62"/>
        <v>-103.68372424566299</v>
      </c>
      <c r="AA235" s="27" t="s">
        <v>367</v>
      </c>
      <c r="AB235" s="27" t="s">
        <v>367</v>
      </c>
      <c r="AC235" s="27" t="s">
        <v>367</v>
      </c>
      <c r="AD235" s="27" t="s">
        <v>367</v>
      </c>
      <c r="AE235" s="27" t="s">
        <v>367</v>
      </c>
      <c r="AF235" s="27" t="s">
        <v>367</v>
      </c>
      <c r="AG235" s="27" t="s">
        <v>367</v>
      </c>
      <c r="AH235" s="27" t="s">
        <v>367</v>
      </c>
      <c r="AI235" s="27" t="s">
        <v>367</v>
      </c>
      <c r="AJ235" s="54">
        <f t="shared" si="63"/>
        <v>-7.3093027544966613</v>
      </c>
    </row>
    <row r="236" spans="1:36" ht="15" customHeight="1">
      <c r="A236" s="33" t="s">
        <v>232</v>
      </c>
      <c r="B236" s="52">
        <f>'Расчет субсидий'!AX236</f>
        <v>14.854545454545132</v>
      </c>
      <c r="C236" s="54">
        <f>'Расчет субсидий'!D236-1</f>
        <v>0.21431202391283377</v>
      </c>
      <c r="D236" s="54">
        <f>C236*'Расчет субсидий'!E236</f>
        <v>2.1431202391283377</v>
      </c>
      <c r="E236" s="55">
        <f t="shared" si="80"/>
        <v>85.902555645534562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4">
        <f>'Расчет субсидий'!P236-1</f>
        <v>-5.868465430016867E-2</v>
      </c>
      <c r="M236" s="54">
        <f>L236*'Расчет субсидий'!Q236</f>
        <v>-1.1736930860033734</v>
      </c>
      <c r="N236" s="55">
        <f t="shared" si="81"/>
        <v>-47.045067183067331</v>
      </c>
      <c r="O236" s="54">
        <f>'Расчет субсидий'!T236-1</f>
        <v>0.11739130434782608</v>
      </c>
      <c r="P236" s="54">
        <f>O236*'Расчет субсидий'!U236</f>
        <v>1.7608695652173911</v>
      </c>
      <c r="Q236" s="55">
        <f t="shared" si="82"/>
        <v>70.580825587339817</v>
      </c>
      <c r="R236" s="54">
        <f>'Расчет субсидий'!X236-1</f>
        <v>0.16285714285714303</v>
      </c>
      <c r="S236" s="54">
        <f>R236*'Расчет субсидий'!Y236</f>
        <v>5.7000000000000064</v>
      </c>
      <c r="T236" s="55">
        <f t="shared" si="83"/>
        <v>228.47274653087064</v>
      </c>
      <c r="U236" s="60" t="s">
        <v>385</v>
      </c>
      <c r="V236" s="60" t="s">
        <v>385</v>
      </c>
      <c r="W236" s="61" t="s">
        <v>385</v>
      </c>
      <c r="X236" s="70">
        <f>'Расчет субсидий'!AF236-1</f>
        <v>-0.40298507462686572</v>
      </c>
      <c r="Y236" s="70">
        <f>X236*'Расчет субсидий'!AG236</f>
        <v>-8.0597014925373145</v>
      </c>
      <c r="Z236" s="55">
        <f t="shared" si="62"/>
        <v>-323.05651512613252</v>
      </c>
      <c r="AA236" s="27" t="s">
        <v>367</v>
      </c>
      <c r="AB236" s="27" t="s">
        <v>367</v>
      </c>
      <c r="AC236" s="27" t="s">
        <v>367</v>
      </c>
      <c r="AD236" s="27" t="s">
        <v>367</v>
      </c>
      <c r="AE236" s="27" t="s">
        <v>367</v>
      </c>
      <c r="AF236" s="27" t="s">
        <v>367</v>
      </c>
      <c r="AG236" s="27" t="s">
        <v>367</v>
      </c>
      <c r="AH236" s="27" t="s">
        <v>367</v>
      </c>
      <c r="AI236" s="27" t="s">
        <v>367</v>
      </c>
      <c r="AJ236" s="54">
        <f t="shared" si="63"/>
        <v>0.37059522580504733</v>
      </c>
    </row>
    <row r="237" spans="1:36" ht="15" customHeight="1">
      <c r="A237" s="33" t="s">
        <v>233</v>
      </c>
      <c r="B237" s="52">
        <f>'Расчет субсидий'!AX237</f>
        <v>83.67272727272757</v>
      </c>
      <c r="C237" s="54">
        <f>'Расчет субсидий'!D237-1</f>
        <v>0.12379245454622168</v>
      </c>
      <c r="D237" s="54">
        <f>C237*'Расчет субсидий'!E237</f>
        <v>1.2379245454622168</v>
      </c>
      <c r="E237" s="55">
        <f t="shared" si="80"/>
        <v>22.47834084672143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4">
        <f>'Расчет субсидий'!P237-1</f>
        <v>-0.18296768904492888</v>
      </c>
      <c r="M237" s="54">
        <f>L237*'Расчет субсидий'!Q237</f>
        <v>-3.6593537808985777</v>
      </c>
      <c r="N237" s="55">
        <f t="shared" si="81"/>
        <v>-66.446862102620429</v>
      </c>
      <c r="O237" s="54">
        <f>'Расчет субсидий'!T237-1</f>
        <v>4.5801526717557328E-2</v>
      </c>
      <c r="P237" s="54">
        <f>O237*'Расчет субсидий'!U237</f>
        <v>0.45801526717557328</v>
      </c>
      <c r="Q237" s="55">
        <f t="shared" si="82"/>
        <v>8.3166807915022058</v>
      </c>
      <c r="R237" s="54">
        <f>'Расчет субсидий'!X237-1</f>
        <v>0.16428571428571437</v>
      </c>
      <c r="S237" s="54">
        <f>R237*'Расчет субсидий'!Y237</f>
        <v>6.5714285714285747</v>
      </c>
      <c r="T237" s="55">
        <f t="shared" si="83"/>
        <v>119.32456773712438</v>
      </c>
      <c r="U237" s="60" t="s">
        <v>385</v>
      </c>
      <c r="V237" s="60" t="s">
        <v>385</v>
      </c>
      <c r="W237" s="61" t="s">
        <v>385</v>
      </c>
      <c r="X237" s="70">
        <f>'Расчет субсидий'!AF237-1</f>
        <v>0</v>
      </c>
      <c r="Y237" s="70">
        <f>X237*'Расчет субсидий'!AG237</f>
        <v>0</v>
      </c>
      <c r="Z237" s="55">
        <f t="shared" si="62"/>
        <v>0</v>
      </c>
      <c r="AA237" s="27" t="s">
        <v>367</v>
      </c>
      <c r="AB237" s="27" t="s">
        <v>367</v>
      </c>
      <c r="AC237" s="27" t="s">
        <v>367</v>
      </c>
      <c r="AD237" s="27" t="s">
        <v>367</v>
      </c>
      <c r="AE237" s="27" t="s">
        <v>367</v>
      </c>
      <c r="AF237" s="27" t="s">
        <v>367</v>
      </c>
      <c r="AG237" s="27" t="s">
        <v>367</v>
      </c>
      <c r="AH237" s="27" t="s">
        <v>367</v>
      </c>
      <c r="AI237" s="27" t="s">
        <v>367</v>
      </c>
      <c r="AJ237" s="54">
        <f t="shared" si="63"/>
        <v>4.6080146031677867</v>
      </c>
    </row>
    <row r="238" spans="1:36" ht="15" customHeight="1">
      <c r="A238" s="32" t="s">
        <v>234</v>
      </c>
      <c r="B238" s="56"/>
      <c r="C238" s="57"/>
      <c r="D238" s="57"/>
      <c r="E238" s="58"/>
      <c r="F238" s="57"/>
      <c r="G238" s="57"/>
      <c r="H238" s="58"/>
      <c r="I238" s="58"/>
      <c r="J238" s="58"/>
      <c r="K238" s="58"/>
      <c r="L238" s="57"/>
      <c r="M238" s="57"/>
      <c r="N238" s="58"/>
      <c r="O238" s="57"/>
      <c r="P238" s="57"/>
      <c r="Q238" s="58"/>
      <c r="R238" s="57"/>
      <c r="S238" s="57"/>
      <c r="T238" s="58"/>
      <c r="U238" s="58"/>
      <c r="V238" s="58"/>
      <c r="W238" s="58"/>
      <c r="X238" s="72"/>
      <c r="Y238" s="72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</row>
    <row r="239" spans="1:36" ht="15" customHeight="1">
      <c r="A239" s="33" t="s">
        <v>235</v>
      </c>
      <c r="B239" s="52">
        <f>'Расчет субсидий'!AX239</f>
        <v>76.490909090909099</v>
      </c>
      <c r="C239" s="54">
        <f>'Расчет субсидий'!D239-1</f>
        <v>1.4705050619308935E-2</v>
      </c>
      <c r="D239" s="54">
        <f>C239*'Расчет субсидий'!E239</f>
        <v>0.14705050619308935</v>
      </c>
      <c r="E239" s="55">
        <f t="shared" ref="E239:E253" si="84">$B239*D239/$AJ239</f>
        <v>1.1854213932456756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4">
        <f>'Расчет субсидий'!P239-1</f>
        <v>-0.41939411301296281</v>
      </c>
      <c r="M239" s="54">
        <f>L239*'Расчет субсидий'!Q239</f>
        <v>-8.3878822602592571</v>
      </c>
      <c r="N239" s="55">
        <f t="shared" ref="N239:N253" si="85">$B239*M239/$AJ239</f>
        <v>-67.617414810398643</v>
      </c>
      <c r="O239" s="54">
        <f>'Расчет субсидий'!T239-1</f>
        <v>0.20523860021208895</v>
      </c>
      <c r="P239" s="54">
        <f>O239*'Расчет субсидий'!U239</f>
        <v>4.104772004241779</v>
      </c>
      <c r="Q239" s="55">
        <f t="shared" ref="Q239:Q253" si="86">$B239*P239/$AJ239</f>
        <v>33.089886421980964</v>
      </c>
      <c r="R239" s="54">
        <f>'Расчет субсидий'!X239-1</f>
        <v>0.30000000000000004</v>
      </c>
      <c r="S239" s="54">
        <f>R239*'Расчет субсидий'!Y239</f>
        <v>9.0000000000000018</v>
      </c>
      <c r="T239" s="55">
        <f t="shared" ref="T239:T253" si="87">$B239*S239/$AJ239</f>
        <v>72.551892648380857</v>
      </c>
      <c r="U239" s="60" t="s">
        <v>385</v>
      </c>
      <c r="V239" s="60" t="s">
        <v>385</v>
      </c>
      <c r="W239" s="61" t="s">
        <v>385</v>
      </c>
      <c r="X239" s="70">
        <f>'Расчет субсидий'!AF239-1</f>
        <v>0.23123456790123464</v>
      </c>
      <c r="Y239" s="70">
        <f>X239*'Расчет субсидий'!AG239</f>
        <v>4.6246913580246929</v>
      </c>
      <c r="Z239" s="55">
        <f t="shared" si="62"/>
        <v>37.281123437700238</v>
      </c>
      <c r="AA239" s="27" t="s">
        <v>367</v>
      </c>
      <c r="AB239" s="27" t="s">
        <v>367</v>
      </c>
      <c r="AC239" s="27" t="s">
        <v>367</v>
      </c>
      <c r="AD239" s="27" t="s">
        <v>367</v>
      </c>
      <c r="AE239" s="27" t="s">
        <v>367</v>
      </c>
      <c r="AF239" s="27" t="s">
        <v>367</v>
      </c>
      <c r="AG239" s="27" t="s">
        <v>367</v>
      </c>
      <c r="AH239" s="27" t="s">
        <v>367</v>
      </c>
      <c r="AI239" s="27" t="s">
        <v>367</v>
      </c>
      <c r="AJ239" s="54">
        <f t="shared" si="63"/>
        <v>9.4886316082003059</v>
      </c>
    </row>
    <row r="240" spans="1:36" ht="15" customHeight="1">
      <c r="A240" s="33" t="s">
        <v>236</v>
      </c>
      <c r="B240" s="52">
        <f>'Расчет субсидий'!AX240</f>
        <v>-26.790909090909281</v>
      </c>
      <c r="C240" s="54">
        <f>'Расчет субсидий'!D240-1</f>
        <v>-1</v>
      </c>
      <c r="D240" s="54">
        <f>C240*'Расчет субсидий'!E240</f>
        <v>0</v>
      </c>
      <c r="E240" s="55">
        <f t="shared" si="84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4">
        <f>'Расчет субсидий'!P240-1</f>
        <v>-0.5673001822442072</v>
      </c>
      <c r="M240" s="54">
        <f>L240*'Расчет субсидий'!Q240</f>
        <v>-11.346003644884144</v>
      </c>
      <c r="N240" s="55">
        <f t="shared" si="85"/>
        <v>-145.4902569627879</v>
      </c>
      <c r="O240" s="54">
        <f>'Расчет субсидий'!T240-1</f>
        <v>2.3255813953488413E-2</v>
      </c>
      <c r="P240" s="54">
        <f>O240*'Расчет субсидий'!U240</f>
        <v>0.23255813953488413</v>
      </c>
      <c r="Q240" s="55">
        <f t="shared" si="86"/>
        <v>2.9821022924643761</v>
      </c>
      <c r="R240" s="54">
        <f>'Расчет субсидий'!X240-1</f>
        <v>0.15417558886509619</v>
      </c>
      <c r="S240" s="54">
        <f>R240*'Расчет субсидий'!Y240</f>
        <v>6.1670235546038477</v>
      </c>
      <c r="T240" s="55">
        <f t="shared" si="87"/>
        <v>79.079988843423394</v>
      </c>
      <c r="U240" s="60" t="s">
        <v>385</v>
      </c>
      <c r="V240" s="60" t="s">
        <v>385</v>
      </c>
      <c r="W240" s="61" t="s">
        <v>385</v>
      </c>
      <c r="X240" s="70">
        <f>'Расчет субсидий'!AF240-1</f>
        <v>0.14285714285714279</v>
      </c>
      <c r="Y240" s="70">
        <f>X240*'Расчет субсидий'!AG240</f>
        <v>2.8571428571428559</v>
      </c>
      <c r="Z240" s="55">
        <f t="shared" ref="Z240:Z303" si="88">$B240*Y240/$AJ240</f>
        <v>36.637256735990825</v>
      </c>
      <c r="AA240" s="27" t="s">
        <v>367</v>
      </c>
      <c r="AB240" s="27" t="s">
        <v>367</v>
      </c>
      <c r="AC240" s="27" t="s">
        <v>367</v>
      </c>
      <c r="AD240" s="27" t="s">
        <v>367</v>
      </c>
      <c r="AE240" s="27" t="s">
        <v>367</v>
      </c>
      <c r="AF240" s="27" t="s">
        <v>367</v>
      </c>
      <c r="AG240" s="27" t="s">
        <v>367</v>
      </c>
      <c r="AH240" s="27" t="s">
        <v>367</v>
      </c>
      <c r="AI240" s="27" t="s">
        <v>367</v>
      </c>
      <c r="AJ240" s="54">
        <f t="shared" ref="AJ240:AJ303" si="89">D240+M240+P240+S240+Y240</f>
        <v>-2.0892790936025563</v>
      </c>
    </row>
    <row r="241" spans="1:36" ht="15" customHeight="1">
      <c r="A241" s="33" t="s">
        <v>237</v>
      </c>
      <c r="B241" s="52">
        <f>'Расчет субсидий'!AX241</f>
        <v>-95.436363636363694</v>
      </c>
      <c r="C241" s="54">
        <f>'Расчет субсидий'!D241-1</f>
        <v>-0.53238857396910078</v>
      </c>
      <c r="D241" s="54">
        <f>C241*'Расчет субсидий'!E241</f>
        <v>-5.3238857396910078</v>
      </c>
      <c r="E241" s="55">
        <f t="shared" si="84"/>
        <v>-47.534120676850179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4">
        <f>'Расчет субсидий'!P241-1</f>
        <v>-0.38879390736711217</v>
      </c>
      <c r="M241" s="54">
        <f>L241*'Расчет субсидий'!Q241</f>
        <v>-7.7758781473422438</v>
      </c>
      <c r="N241" s="55">
        <f t="shared" si="85"/>
        <v>-69.426645930553107</v>
      </c>
      <c r="O241" s="54">
        <f>'Расчет субсидий'!T241-1</f>
        <v>1.1624834874504497E-2</v>
      </c>
      <c r="P241" s="54">
        <f>O241*'Расчет субсидий'!U241</f>
        <v>0.29062087186261243</v>
      </c>
      <c r="Q241" s="55">
        <f t="shared" si="86"/>
        <v>2.5947979107325101</v>
      </c>
      <c r="R241" s="54">
        <f>'Расчет субсидий'!X241-1</f>
        <v>8.4805653710247286E-2</v>
      </c>
      <c r="S241" s="54">
        <f>R241*'Расчет субсидий'!Y241</f>
        <v>2.1201413427561819</v>
      </c>
      <c r="T241" s="55">
        <f t="shared" si="87"/>
        <v>18.929605060307065</v>
      </c>
      <c r="U241" s="60" t="s">
        <v>385</v>
      </c>
      <c r="V241" s="60" t="s">
        <v>385</v>
      </c>
      <c r="W241" s="61" t="s">
        <v>385</v>
      </c>
      <c r="X241" s="70">
        <f>'Расчет субсидий'!AF241-1</f>
        <v>0</v>
      </c>
      <c r="Y241" s="70">
        <f>X241*'Расчет субсидий'!AG241</f>
        <v>0</v>
      </c>
      <c r="Z241" s="55">
        <f t="shared" si="88"/>
        <v>0</v>
      </c>
      <c r="AA241" s="27" t="s">
        <v>367</v>
      </c>
      <c r="AB241" s="27" t="s">
        <v>367</v>
      </c>
      <c r="AC241" s="27" t="s">
        <v>367</v>
      </c>
      <c r="AD241" s="27" t="s">
        <v>367</v>
      </c>
      <c r="AE241" s="27" t="s">
        <v>367</v>
      </c>
      <c r="AF241" s="27" t="s">
        <v>367</v>
      </c>
      <c r="AG241" s="27" t="s">
        <v>367</v>
      </c>
      <c r="AH241" s="27" t="s">
        <v>367</v>
      </c>
      <c r="AI241" s="27" t="s">
        <v>367</v>
      </c>
      <c r="AJ241" s="54">
        <f t="shared" si="89"/>
        <v>-10.689001672414456</v>
      </c>
    </row>
    <row r="242" spans="1:36" ht="15" customHeight="1">
      <c r="A242" s="33" t="s">
        <v>238</v>
      </c>
      <c r="B242" s="52">
        <f>'Расчет субсидий'!AX242</f>
        <v>-19.609090909091037</v>
      </c>
      <c r="C242" s="54">
        <f>'Расчет субсидий'!D242-1</f>
        <v>-1</v>
      </c>
      <c r="D242" s="54">
        <f>C242*'Расчет субсидий'!E242</f>
        <v>0</v>
      </c>
      <c r="E242" s="55">
        <f t="shared" si="84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4">
        <f>'Расчет субсидий'!P242-1</f>
        <v>-0.48980810871350711</v>
      </c>
      <c r="M242" s="54">
        <f>L242*'Расчет субсидий'!Q242</f>
        <v>-9.7961621742701421</v>
      </c>
      <c r="N242" s="55">
        <f t="shared" si="85"/>
        <v>-119.74359486105278</v>
      </c>
      <c r="O242" s="54">
        <f>'Расчет субсидий'!T242-1</f>
        <v>8.2317073170731669E-2</v>
      </c>
      <c r="P242" s="54">
        <f>O242*'Расчет субсидий'!U242</f>
        <v>1.6463414634146334</v>
      </c>
      <c r="Q242" s="55">
        <f t="shared" si="86"/>
        <v>20.124089586416257</v>
      </c>
      <c r="R242" s="54">
        <f>'Расчет субсидий'!X242-1</f>
        <v>0.20796208530805682</v>
      </c>
      <c r="S242" s="54">
        <f>R242*'Расчет субсидий'!Y242</f>
        <v>6.2388625592417046</v>
      </c>
      <c r="T242" s="55">
        <f t="shared" si="87"/>
        <v>76.26086802133706</v>
      </c>
      <c r="U242" s="60" t="s">
        <v>385</v>
      </c>
      <c r="V242" s="60" t="s">
        <v>385</v>
      </c>
      <c r="W242" s="61" t="s">
        <v>385</v>
      </c>
      <c r="X242" s="70">
        <f>'Расчет субсидий'!AF242-1</f>
        <v>1.5337423312883347E-2</v>
      </c>
      <c r="Y242" s="70">
        <f>X242*'Расчет субсидий'!AG242</f>
        <v>0.30674846625766694</v>
      </c>
      <c r="Z242" s="55">
        <f t="shared" si="88"/>
        <v>3.7495463442084169</v>
      </c>
      <c r="AA242" s="27" t="s">
        <v>367</v>
      </c>
      <c r="AB242" s="27" t="s">
        <v>367</v>
      </c>
      <c r="AC242" s="27" t="s">
        <v>367</v>
      </c>
      <c r="AD242" s="27" t="s">
        <v>367</v>
      </c>
      <c r="AE242" s="27" t="s">
        <v>367</v>
      </c>
      <c r="AF242" s="27" t="s">
        <v>367</v>
      </c>
      <c r="AG242" s="27" t="s">
        <v>367</v>
      </c>
      <c r="AH242" s="27" t="s">
        <v>367</v>
      </c>
      <c r="AI242" s="27" t="s">
        <v>367</v>
      </c>
      <c r="AJ242" s="54">
        <f t="shared" si="89"/>
        <v>-1.6042096853561363</v>
      </c>
    </row>
    <row r="243" spans="1:36" ht="15" customHeight="1">
      <c r="A243" s="33" t="s">
        <v>239</v>
      </c>
      <c r="B243" s="52">
        <f>'Расчет субсидий'!AX243</f>
        <v>-1.4909090909090992</v>
      </c>
      <c r="C243" s="54">
        <f>'Расчет субсидий'!D243-1</f>
        <v>-1</v>
      </c>
      <c r="D243" s="54">
        <f>C243*'Расчет субсидий'!E243</f>
        <v>0</v>
      </c>
      <c r="E243" s="55">
        <f t="shared" si="84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4">
        <f>'Расчет субсидий'!P243-1</f>
        <v>-0.51209189842805314</v>
      </c>
      <c r="M243" s="54">
        <f>L243*'Расчет субсидий'!Q243</f>
        <v>-10.241837968561063</v>
      </c>
      <c r="N243" s="55">
        <f t="shared" si="85"/>
        <v>-78.680475412539309</v>
      </c>
      <c r="O243" s="54">
        <f>'Расчет субсидий'!T243-1</f>
        <v>8.5910652920962116E-2</v>
      </c>
      <c r="P243" s="54">
        <f>O243*'Расчет субсидий'!U243</f>
        <v>2.1477663230240527</v>
      </c>
      <c r="Q243" s="55">
        <f t="shared" si="86"/>
        <v>16.49970209344329</v>
      </c>
      <c r="R243" s="54">
        <f>'Расчет субсидий'!X243-1</f>
        <v>0.30000000000000004</v>
      </c>
      <c r="S243" s="54">
        <f>R243*'Расчет субсидий'!Y243</f>
        <v>7.5000000000000009</v>
      </c>
      <c r="T243" s="55">
        <f t="shared" si="87"/>
        <v>57.616959710304045</v>
      </c>
      <c r="U243" s="60" t="s">
        <v>385</v>
      </c>
      <c r="V243" s="60" t="s">
        <v>385</v>
      </c>
      <c r="W243" s="61" t="s">
        <v>385</v>
      </c>
      <c r="X243" s="70">
        <f>'Расчет субсидий'!AF243-1</f>
        <v>2.0000000000000018E-2</v>
      </c>
      <c r="Y243" s="70">
        <f>X243*'Расчет субсидий'!AG243</f>
        <v>0.40000000000000036</v>
      </c>
      <c r="Z243" s="55">
        <f t="shared" si="88"/>
        <v>3.0729045178828844</v>
      </c>
      <c r="AA243" s="27" t="s">
        <v>367</v>
      </c>
      <c r="AB243" s="27" t="s">
        <v>367</v>
      </c>
      <c r="AC243" s="27" t="s">
        <v>367</v>
      </c>
      <c r="AD243" s="27" t="s">
        <v>367</v>
      </c>
      <c r="AE243" s="27" t="s">
        <v>367</v>
      </c>
      <c r="AF243" s="27" t="s">
        <v>367</v>
      </c>
      <c r="AG243" s="27" t="s">
        <v>367</v>
      </c>
      <c r="AH243" s="27" t="s">
        <v>367</v>
      </c>
      <c r="AI243" s="27" t="s">
        <v>367</v>
      </c>
      <c r="AJ243" s="54">
        <f t="shared" si="89"/>
        <v>-0.19407164553700884</v>
      </c>
    </row>
    <row r="244" spans="1:36" ht="15" customHeight="1">
      <c r="A244" s="33" t="s">
        <v>240</v>
      </c>
      <c r="B244" s="52">
        <f>'Расчет субсидий'!AX244</f>
        <v>-76.163636363636215</v>
      </c>
      <c r="C244" s="54">
        <f>'Расчет субсидий'!D244-1</f>
        <v>-1</v>
      </c>
      <c r="D244" s="54">
        <f>C244*'Расчет субсидий'!E244</f>
        <v>0</v>
      </c>
      <c r="E244" s="55">
        <f t="shared" si="84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4">
        <f>'Расчет субсидий'!P244-1</f>
        <v>-0.55596848520885989</v>
      </c>
      <c r="M244" s="54">
        <f>L244*'Расчет субсидий'!Q244</f>
        <v>-11.119369704177197</v>
      </c>
      <c r="N244" s="55">
        <f t="shared" si="85"/>
        <v>-110.98713292406727</v>
      </c>
      <c r="O244" s="54">
        <f>'Расчет субсидий'!T244-1</f>
        <v>4.3071621954221095E-2</v>
      </c>
      <c r="P244" s="54">
        <f>O244*'Расчет субсидий'!U244</f>
        <v>1.7228648781688438</v>
      </c>
      <c r="Q244" s="55">
        <f t="shared" si="86"/>
        <v>17.196643184882923</v>
      </c>
      <c r="R244" s="54">
        <f>'Расчет субсидий'!X244-1</f>
        <v>0.2691891891891891</v>
      </c>
      <c r="S244" s="54">
        <f>R244*'Расчет субсидий'!Y244</f>
        <v>2.691891891891891</v>
      </c>
      <c r="T244" s="55">
        <f t="shared" si="87"/>
        <v>26.8689117432967</v>
      </c>
      <c r="U244" s="60" t="s">
        <v>385</v>
      </c>
      <c r="V244" s="60" t="s">
        <v>385</v>
      </c>
      <c r="W244" s="61" t="s">
        <v>385</v>
      </c>
      <c r="X244" s="70">
        <f>'Расчет субсидий'!AF244-1</f>
        <v>-4.629629629629628E-2</v>
      </c>
      <c r="Y244" s="70">
        <f>X244*'Расчет субсидий'!AG244</f>
        <v>-0.9259259259259256</v>
      </c>
      <c r="Z244" s="55">
        <f t="shared" si="88"/>
        <v>-9.2420583677485659</v>
      </c>
      <c r="AA244" s="27" t="s">
        <v>367</v>
      </c>
      <c r="AB244" s="27" t="s">
        <v>367</v>
      </c>
      <c r="AC244" s="27" t="s">
        <v>367</v>
      </c>
      <c r="AD244" s="27" t="s">
        <v>367</v>
      </c>
      <c r="AE244" s="27" t="s">
        <v>367</v>
      </c>
      <c r="AF244" s="27" t="s">
        <v>367</v>
      </c>
      <c r="AG244" s="27" t="s">
        <v>367</v>
      </c>
      <c r="AH244" s="27" t="s">
        <v>367</v>
      </c>
      <c r="AI244" s="27" t="s">
        <v>367</v>
      </c>
      <c r="AJ244" s="54">
        <f t="shared" si="89"/>
        <v>-7.630538860042388</v>
      </c>
    </row>
    <row r="245" spans="1:36" ht="15" customHeight="1">
      <c r="A245" s="33" t="s">
        <v>241</v>
      </c>
      <c r="B245" s="52">
        <f>'Расчет субсидий'!AX245</f>
        <v>89.709090909090946</v>
      </c>
      <c r="C245" s="54">
        <f>'Расчет субсидий'!D245-1</f>
        <v>-1</v>
      </c>
      <c r="D245" s="54">
        <f>C245*'Расчет субсидий'!E245</f>
        <v>0</v>
      </c>
      <c r="E245" s="55">
        <f t="shared" si="84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4">
        <f>'Расчет субсидий'!P245-1</f>
        <v>-0.37680981595092022</v>
      </c>
      <c r="M245" s="54">
        <f>L245*'Расчет субсидий'!Q245</f>
        <v>-7.5361963190184049</v>
      </c>
      <c r="N245" s="55">
        <f t="shared" si="85"/>
        <v>-91.503001085156043</v>
      </c>
      <c r="O245" s="54">
        <f>'Расчет субсидий'!T245-1</f>
        <v>0.13497536945812816</v>
      </c>
      <c r="P245" s="54">
        <f>O245*'Расчет субсидий'!U245</f>
        <v>3.3743842364532037</v>
      </c>
      <c r="Q245" s="55">
        <f t="shared" si="86"/>
        <v>40.971104172366886</v>
      </c>
      <c r="R245" s="54">
        <f>'Расчет субсидий'!X245-1</f>
        <v>0.30000000000000004</v>
      </c>
      <c r="S245" s="54">
        <f>R245*'Расчет субсидий'!Y245</f>
        <v>7.5000000000000009</v>
      </c>
      <c r="T245" s="55">
        <f t="shared" si="87"/>
        <v>91.063512558289858</v>
      </c>
      <c r="U245" s="60" t="s">
        <v>385</v>
      </c>
      <c r="V245" s="60" t="s">
        <v>385</v>
      </c>
      <c r="W245" s="61" t="s">
        <v>385</v>
      </c>
      <c r="X245" s="70">
        <f>'Расчет субсидий'!AF245-1</f>
        <v>0.20251308900523557</v>
      </c>
      <c r="Y245" s="70">
        <f>X245*'Расчет субсидий'!AG245</f>
        <v>4.0502617801047114</v>
      </c>
      <c r="Z245" s="55">
        <f t="shared" si="88"/>
        <v>49.177475263590239</v>
      </c>
      <c r="AA245" s="27" t="s">
        <v>367</v>
      </c>
      <c r="AB245" s="27" t="s">
        <v>367</v>
      </c>
      <c r="AC245" s="27" t="s">
        <v>367</v>
      </c>
      <c r="AD245" s="27" t="s">
        <v>367</v>
      </c>
      <c r="AE245" s="27" t="s">
        <v>367</v>
      </c>
      <c r="AF245" s="27" t="s">
        <v>367</v>
      </c>
      <c r="AG245" s="27" t="s">
        <v>367</v>
      </c>
      <c r="AH245" s="27" t="s">
        <v>367</v>
      </c>
      <c r="AI245" s="27" t="s">
        <v>367</v>
      </c>
      <c r="AJ245" s="54">
        <f t="shared" si="89"/>
        <v>7.3884496975395111</v>
      </c>
    </row>
    <row r="246" spans="1:36" ht="15" customHeight="1">
      <c r="A246" s="33" t="s">
        <v>242</v>
      </c>
      <c r="B246" s="52">
        <f>'Расчет субсидий'!AX246</f>
        <v>52.490909090909213</v>
      </c>
      <c r="C246" s="54">
        <f>'Расчет субсидий'!D246-1</f>
        <v>-1</v>
      </c>
      <c r="D246" s="54">
        <f>C246*'Расчет субсидий'!E246</f>
        <v>0</v>
      </c>
      <c r="E246" s="55">
        <f t="shared" si="84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4">
        <f>'Расчет субсидий'!P246-1</f>
        <v>-0.42325397869262138</v>
      </c>
      <c r="M246" s="54">
        <f>L246*'Расчет субсидий'!Q246</f>
        <v>-8.465079573852428</v>
      </c>
      <c r="N246" s="55">
        <f t="shared" si="85"/>
        <v>-91.934011229891041</v>
      </c>
      <c r="O246" s="54">
        <f>'Расчет субсидий'!T246-1</f>
        <v>6.8919434898816245E-2</v>
      </c>
      <c r="P246" s="54">
        <f>O246*'Расчет субсидий'!U246</f>
        <v>1.3783886979763249</v>
      </c>
      <c r="Q246" s="55">
        <f t="shared" si="86"/>
        <v>14.969829986044674</v>
      </c>
      <c r="R246" s="54">
        <f>'Расчет субсидий'!X246-1</f>
        <v>0.30000000000000004</v>
      </c>
      <c r="S246" s="54">
        <f>R246*'Расчет субсидий'!Y246</f>
        <v>9.0000000000000018</v>
      </c>
      <c r="T246" s="55">
        <f t="shared" si="87"/>
        <v>97.743452244060833</v>
      </c>
      <c r="U246" s="60" t="s">
        <v>385</v>
      </c>
      <c r="V246" s="60" t="s">
        <v>385</v>
      </c>
      <c r="W246" s="61" t="s">
        <v>385</v>
      </c>
      <c r="X246" s="70">
        <f>'Расчет субсидий'!AF246-1</f>
        <v>0.14599686028257453</v>
      </c>
      <c r="Y246" s="70">
        <f>X246*'Расчет субсидий'!AG246</f>
        <v>2.9199372056514905</v>
      </c>
      <c r="Z246" s="55">
        <f t="shared" si="88"/>
        <v>31.711638090694759</v>
      </c>
      <c r="AA246" s="27" t="s">
        <v>367</v>
      </c>
      <c r="AB246" s="27" t="s">
        <v>367</v>
      </c>
      <c r="AC246" s="27" t="s">
        <v>367</v>
      </c>
      <c r="AD246" s="27" t="s">
        <v>367</v>
      </c>
      <c r="AE246" s="27" t="s">
        <v>367</v>
      </c>
      <c r="AF246" s="27" t="s">
        <v>367</v>
      </c>
      <c r="AG246" s="27" t="s">
        <v>367</v>
      </c>
      <c r="AH246" s="27" t="s">
        <v>367</v>
      </c>
      <c r="AI246" s="27" t="s">
        <v>367</v>
      </c>
      <c r="AJ246" s="54">
        <f t="shared" si="89"/>
        <v>4.8332463297753891</v>
      </c>
    </row>
    <row r="247" spans="1:36" ht="15" customHeight="1">
      <c r="A247" s="33" t="s">
        <v>243</v>
      </c>
      <c r="B247" s="52">
        <f>'Расчет субсидий'!AX247</f>
        <v>-107.19090909090903</v>
      </c>
      <c r="C247" s="54">
        <f>'Расчет субсидий'!D247-1</f>
        <v>-0.1498166878272158</v>
      </c>
      <c r="D247" s="54">
        <f>C247*'Расчет субсидий'!E247</f>
        <v>-1.498166878272158</v>
      </c>
      <c r="E247" s="55">
        <f t="shared" si="84"/>
        <v>-16.2377679454729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4">
        <f>'Расчет субсидий'!P247-1</f>
        <v>-0.1286474054908725</v>
      </c>
      <c r="M247" s="54">
        <f>L247*'Расчет субсидий'!Q247</f>
        <v>-2.57294810981745</v>
      </c>
      <c r="N247" s="55">
        <f t="shared" si="85"/>
        <v>-27.88670270907517</v>
      </c>
      <c r="O247" s="54">
        <f>'Расчет субсидий'!T247-1</f>
        <v>-8.2380952380952444E-2</v>
      </c>
      <c r="P247" s="54">
        <f>O247*'Расчет субсидий'!U247</f>
        <v>-2.0595238095238111</v>
      </c>
      <c r="Q247" s="55">
        <f t="shared" si="86"/>
        <v>-22.321992417689042</v>
      </c>
      <c r="R247" s="54">
        <f>'Расчет субсидий'!X247-1</f>
        <v>0.30000000000000004</v>
      </c>
      <c r="S247" s="54">
        <f>R247*'Расчет субсидий'!Y247</f>
        <v>7.5000000000000009</v>
      </c>
      <c r="T247" s="55">
        <f t="shared" si="87"/>
        <v>81.288180480601667</v>
      </c>
      <c r="U247" s="60" t="s">
        <v>385</v>
      </c>
      <c r="V247" s="60" t="s">
        <v>385</v>
      </c>
      <c r="W247" s="61" t="s">
        <v>385</v>
      </c>
      <c r="X247" s="70">
        <f>'Расчет субсидий'!AF247-1</f>
        <v>-0.56296296296296289</v>
      </c>
      <c r="Y247" s="70">
        <f>X247*'Расчет субсидий'!AG247</f>
        <v>-11.259259259259258</v>
      </c>
      <c r="Z247" s="55">
        <f t="shared" si="88"/>
        <v>-122.03262649927359</v>
      </c>
      <c r="AA247" s="27" t="s">
        <v>367</v>
      </c>
      <c r="AB247" s="27" t="s">
        <v>367</v>
      </c>
      <c r="AC247" s="27" t="s">
        <v>367</v>
      </c>
      <c r="AD247" s="27" t="s">
        <v>367</v>
      </c>
      <c r="AE247" s="27" t="s">
        <v>367</v>
      </c>
      <c r="AF247" s="27" t="s">
        <v>367</v>
      </c>
      <c r="AG247" s="27" t="s">
        <v>367</v>
      </c>
      <c r="AH247" s="27" t="s">
        <v>367</v>
      </c>
      <c r="AI247" s="27" t="s">
        <v>367</v>
      </c>
      <c r="AJ247" s="54">
        <f t="shared" si="89"/>
        <v>-9.889898056872676</v>
      </c>
    </row>
    <row r="248" spans="1:36" ht="15" customHeight="1">
      <c r="A248" s="33" t="s">
        <v>244</v>
      </c>
      <c r="B248" s="52">
        <f>'Расчет субсидий'!AX248</f>
        <v>-25.86363636363626</v>
      </c>
      <c r="C248" s="54">
        <f>'Расчет субсидий'!D248-1</f>
        <v>-1</v>
      </c>
      <c r="D248" s="54">
        <f>C248*'Расчет субсидий'!E248</f>
        <v>0</v>
      </c>
      <c r="E248" s="55">
        <f t="shared" si="84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4">
        <f>'Расчет субсидий'!P248-1</f>
        <v>-0.45806761297401088</v>
      </c>
      <c r="M248" s="54">
        <f>L248*'Расчет субсидий'!Q248</f>
        <v>-9.1613522594802177</v>
      </c>
      <c r="N248" s="55">
        <f t="shared" si="85"/>
        <v>-80.587151552371296</v>
      </c>
      <c r="O248" s="54">
        <f>'Расчет субсидий'!T248-1</f>
        <v>2.5341130604288553E-2</v>
      </c>
      <c r="P248" s="54">
        <f>O248*'Расчет субсидий'!U248</f>
        <v>0.50682261208577106</v>
      </c>
      <c r="Q248" s="55">
        <f t="shared" si="86"/>
        <v>4.4582272893239923</v>
      </c>
      <c r="R248" s="54">
        <f>'Расчет субсидий'!X248-1</f>
        <v>0.19047619047619047</v>
      </c>
      <c r="S248" s="54">
        <f>R248*'Расчет субсидий'!Y248</f>
        <v>5.7142857142857135</v>
      </c>
      <c r="T248" s="55">
        <f t="shared" si="87"/>
        <v>50.265287899411049</v>
      </c>
      <c r="U248" s="60" t="s">
        <v>385</v>
      </c>
      <c r="V248" s="60" t="s">
        <v>385</v>
      </c>
      <c r="W248" s="61" t="s">
        <v>385</v>
      </c>
      <c r="X248" s="70">
        <f>'Расчет субсидий'!AF248-1</f>
        <v>0</v>
      </c>
      <c r="Y248" s="70">
        <f>X248*'Расчет субсидий'!AG248</f>
        <v>0</v>
      </c>
      <c r="Z248" s="55">
        <f t="shared" si="88"/>
        <v>0</v>
      </c>
      <c r="AA248" s="27" t="s">
        <v>367</v>
      </c>
      <c r="AB248" s="27" t="s">
        <v>367</v>
      </c>
      <c r="AC248" s="27" t="s">
        <v>367</v>
      </c>
      <c r="AD248" s="27" t="s">
        <v>367</v>
      </c>
      <c r="AE248" s="27" t="s">
        <v>367</v>
      </c>
      <c r="AF248" s="27" t="s">
        <v>367</v>
      </c>
      <c r="AG248" s="27" t="s">
        <v>367</v>
      </c>
      <c r="AH248" s="27" t="s">
        <v>367</v>
      </c>
      <c r="AI248" s="27" t="s">
        <v>367</v>
      </c>
      <c r="AJ248" s="54">
        <f t="shared" si="89"/>
        <v>-2.940243933108734</v>
      </c>
    </row>
    <row r="249" spans="1:36" ht="15" customHeight="1">
      <c r="A249" s="33" t="s">
        <v>245</v>
      </c>
      <c r="B249" s="52">
        <f>'Расчет субсидий'!AX249</f>
        <v>49.927272727272566</v>
      </c>
      <c r="C249" s="54">
        <f>'Расчет субсидий'!D249-1</f>
        <v>-4.6012269938650263E-2</v>
      </c>
      <c r="D249" s="54">
        <f>C249*'Расчет субсидий'!E249</f>
        <v>-0.46012269938650263</v>
      </c>
      <c r="E249" s="55">
        <f t="shared" si="84"/>
        <v>-5.7326255197800986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4">
        <f>'Расчет субсидий'!P249-1</f>
        <v>-1.5950355125687876E-2</v>
      </c>
      <c r="M249" s="54">
        <f>L249*'Расчет субсидий'!Q249</f>
        <v>-0.31900710251375752</v>
      </c>
      <c r="N249" s="55">
        <f t="shared" si="85"/>
        <v>-3.9744795449122705</v>
      </c>
      <c r="O249" s="54">
        <f>'Расчет субсидий'!T249-1</f>
        <v>-0.11006630500301384</v>
      </c>
      <c r="P249" s="54">
        <f>O249*'Расчет субсидий'!U249</f>
        <v>-1.1006630500301384</v>
      </c>
      <c r="Q249" s="55">
        <f t="shared" si="86"/>
        <v>-13.713057620705728</v>
      </c>
      <c r="R249" s="54">
        <f>'Расчет субсидий'!X249-1</f>
        <v>0.14860187219697196</v>
      </c>
      <c r="S249" s="54">
        <f>R249*'Расчет субсидий'!Y249</f>
        <v>5.9440748878788785</v>
      </c>
      <c r="T249" s="55">
        <f t="shared" si="87"/>
        <v>74.056671055725033</v>
      </c>
      <c r="U249" s="60" t="s">
        <v>385</v>
      </c>
      <c r="V249" s="60" t="s">
        <v>385</v>
      </c>
      <c r="W249" s="61" t="s">
        <v>385</v>
      </c>
      <c r="X249" s="70">
        <f>'Расчет субсидий'!AF249-1</f>
        <v>-2.8462998102466441E-3</v>
      </c>
      <c r="Y249" s="70">
        <f>X249*'Расчет субсидий'!AG249</f>
        <v>-5.6925996204932883E-2</v>
      </c>
      <c r="Z249" s="55">
        <f t="shared" si="88"/>
        <v>-0.70923564305437981</v>
      </c>
      <c r="AA249" s="27" t="s">
        <v>367</v>
      </c>
      <c r="AB249" s="27" t="s">
        <v>367</v>
      </c>
      <c r="AC249" s="27" t="s">
        <v>367</v>
      </c>
      <c r="AD249" s="27" t="s">
        <v>367</v>
      </c>
      <c r="AE249" s="27" t="s">
        <v>367</v>
      </c>
      <c r="AF249" s="27" t="s">
        <v>367</v>
      </c>
      <c r="AG249" s="27" t="s">
        <v>367</v>
      </c>
      <c r="AH249" s="27" t="s">
        <v>367</v>
      </c>
      <c r="AI249" s="27" t="s">
        <v>367</v>
      </c>
      <c r="AJ249" s="54">
        <f t="shared" si="89"/>
        <v>4.0073560397435468</v>
      </c>
    </row>
    <row r="250" spans="1:36" ht="15" customHeight="1">
      <c r="A250" s="33" t="s">
        <v>246</v>
      </c>
      <c r="B250" s="52">
        <f>'Расчет субсидий'!AX250</f>
        <v>-22.790909090909281</v>
      </c>
      <c r="C250" s="54">
        <f>'Расчет субсидий'!D250-1</f>
        <v>-1</v>
      </c>
      <c r="D250" s="54">
        <f>C250*'Расчет субсидий'!E250</f>
        <v>0</v>
      </c>
      <c r="E250" s="55">
        <f t="shared" si="84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4">
        <f>'Расчет субсидий'!P250-1</f>
        <v>-0.30232444812630954</v>
      </c>
      <c r="M250" s="54">
        <f>L250*'Расчет субсидий'!Q250</f>
        <v>-6.0464889625261904</v>
      </c>
      <c r="N250" s="55">
        <f t="shared" si="85"/>
        <v>-97.496949393629862</v>
      </c>
      <c r="O250" s="54">
        <f>'Расчет субсидий'!T250-1</f>
        <v>3.8232882328823159E-2</v>
      </c>
      <c r="P250" s="54">
        <f>O250*'Расчет субсидий'!U250</f>
        <v>1.1469864698646948</v>
      </c>
      <c r="Q250" s="55">
        <f t="shared" si="86"/>
        <v>18.494647472382933</v>
      </c>
      <c r="R250" s="54">
        <f>'Расчет субсидий'!X250-1</f>
        <v>0.15083798882681543</v>
      </c>
      <c r="S250" s="54">
        <f>R250*'Расчет субсидий'!Y250</f>
        <v>3.0167597765363086</v>
      </c>
      <c r="T250" s="55">
        <f t="shared" si="87"/>
        <v>48.643911712825627</v>
      </c>
      <c r="U250" s="60" t="s">
        <v>385</v>
      </c>
      <c r="V250" s="60" t="s">
        <v>385</v>
      </c>
      <c r="W250" s="61" t="s">
        <v>385</v>
      </c>
      <c r="X250" s="70">
        <f>'Расчет субсидий'!AF250-1</f>
        <v>2.3465703971119023E-2</v>
      </c>
      <c r="Y250" s="70">
        <f>X250*'Расчет субсидий'!AG250</f>
        <v>0.46931407942238046</v>
      </c>
      <c r="Z250" s="55">
        <f t="shared" si="88"/>
        <v>7.567481117512024</v>
      </c>
      <c r="AA250" s="27" t="s">
        <v>367</v>
      </c>
      <c r="AB250" s="27" t="s">
        <v>367</v>
      </c>
      <c r="AC250" s="27" t="s">
        <v>367</v>
      </c>
      <c r="AD250" s="27" t="s">
        <v>367</v>
      </c>
      <c r="AE250" s="27" t="s">
        <v>367</v>
      </c>
      <c r="AF250" s="27" t="s">
        <v>367</v>
      </c>
      <c r="AG250" s="27" t="s">
        <v>367</v>
      </c>
      <c r="AH250" s="27" t="s">
        <v>367</v>
      </c>
      <c r="AI250" s="27" t="s">
        <v>367</v>
      </c>
      <c r="AJ250" s="54">
        <f t="shared" si="89"/>
        <v>-1.4134286367028066</v>
      </c>
    </row>
    <row r="251" spans="1:36" ht="15" customHeight="1">
      <c r="A251" s="33" t="s">
        <v>247</v>
      </c>
      <c r="B251" s="52">
        <f>'Расчет субсидий'!AX251</f>
        <v>50.700000000000045</v>
      </c>
      <c r="C251" s="54">
        <f>'Расчет субсидий'!D251-1</f>
        <v>-1</v>
      </c>
      <c r="D251" s="54">
        <f>C251*'Расчет субсидий'!E251</f>
        <v>0</v>
      </c>
      <c r="E251" s="55">
        <f t="shared" si="84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4">
        <f>'Расчет субсидий'!P251-1</f>
        <v>-0.39046529366895499</v>
      </c>
      <c r="M251" s="54">
        <f>L251*'Расчет субсидий'!Q251</f>
        <v>-7.8093058733790999</v>
      </c>
      <c r="N251" s="55">
        <f t="shared" si="85"/>
        <v>-61.64442681300762</v>
      </c>
      <c r="O251" s="54">
        <f>'Расчет субсидий'!T251-1</f>
        <v>0.12535816618911166</v>
      </c>
      <c r="P251" s="54">
        <f>O251*'Расчет субсидий'!U251</f>
        <v>2.5071633237822333</v>
      </c>
      <c r="Q251" s="55">
        <f t="shared" si="86"/>
        <v>19.790830136132911</v>
      </c>
      <c r="R251" s="54">
        <f>'Расчет субсидий'!X251-1</f>
        <v>0.21720930232558144</v>
      </c>
      <c r="S251" s="54">
        <f>R251*'Расчет субсидий'!Y251</f>
        <v>6.5162790697674433</v>
      </c>
      <c r="T251" s="55">
        <f t="shared" si="87"/>
        <v>51.437643078974403</v>
      </c>
      <c r="U251" s="60" t="s">
        <v>385</v>
      </c>
      <c r="V251" s="60" t="s">
        <v>385</v>
      </c>
      <c r="W251" s="61" t="s">
        <v>385</v>
      </c>
      <c r="X251" s="70">
        <f>'Расчет субсидий'!AF251-1</f>
        <v>0.26043478260869568</v>
      </c>
      <c r="Y251" s="70">
        <f>X251*'Расчет субсидий'!AG251</f>
        <v>5.2086956521739136</v>
      </c>
      <c r="Z251" s="55">
        <f t="shared" si="88"/>
        <v>41.115953597900365</v>
      </c>
      <c r="AA251" s="27" t="s">
        <v>367</v>
      </c>
      <c r="AB251" s="27" t="s">
        <v>367</v>
      </c>
      <c r="AC251" s="27" t="s">
        <v>367</v>
      </c>
      <c r="AD251" s="27" t="s">
        <v>367</v>
      </c>
      <c r="AE251" s="27" t="s">
        <v>367</v>
      </c>
      <c r="AF251" s="27" t="s">
        <v>367</v>
      </c>
      <c r="AG251" s="27" t="s">
        <v>367</v>
      </c>
      <c r="AH251" s="27" t="s">
        <v>367</v>
      </c>
      <c r="AI251" s="27" t="s">
        <v>367</v>
      </c>
      <c r="AJ251" s="54">
        <f t="shared" si="89"/>
        <v>6.4228321723444903</v>
      </c>
    </row>
    <row r="252" spans="1:36" ht="15" customHeight="1">
      <c r="A252" s="33" t="s">
        <v>248</v>
      </c>
      <c r="B252" s="52">
        <f>'Расчет субсидий'!AX252</f>
        <v>21.709090909090833</v>
      </c>
      <c r="C252" s="54">
        <f>'Расчет субсидий'!D252-1</f>
        <v>-1</v>
      </c>
      <c r="D252" s="54">
        <f>C252*'Расчет субсидий'!E252</f>
        <v>0</v>
      </c>
      <c r="E252" s="55">
        <f t="shared" si="84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4">
        <f>'Расчет субсидий'!P252-1</f>
        <v>-0.29515786278081346</v>
      </c>
      <c r="M252" s="54">
        <f>L252*'Расчет субсидий'!Q252</f>
        <v>-5.9031572556162697</v>
      </c>
      <c r="N252" s="55">
        <f t="shared" si="85"/>
        <v>-46.209051103435904</v>
      </c>
      <c r="O252" s="54">
        <f>'Расчет субсидий'!T252-1</f>
        <v>4.705882352941182E-2</v>
      </c>
      <c r="P252" s="54">
        <f>O252*'Расчет субсидий'!U252</f>
        <v>1.1764705882352955</v>
      </c>
      <c r="Q252" s="55">
        <f t="shared" si="86"/>
        <v>9.2092395949188894</v>
      </c>
      <c r="R252" s="54">
        <f>'Расчет субсидий'!X252-1</f>
        <v>0.30000000000000004</v>
      </c>
      <c r="S252" s="54">
        <f>R252*'Расчет субсидий'!Y252</f>
        <v>7.5000000000000009</v>
      </c>
      <c r="T252" s="55">
        <f t="shared" si="87"/>
        <v>58.70890241760786</v>
      </c>
      <c r="U252" s="60" t="s">
        <v>385</v>
      </c>
      <c r="V252" s="60" t="s">
        <v>385</v>
      </c>
      <c r="W252" s="61" t="s">
        <v>385</v>
      </c>
      <c r="X252" s="70">
        <f>'Расчет субсидий'!AF252-1</f>
        <v>0</v>
      </c>
      <c r="Y252" s="70">
        <f>X252*'Расчет субсидий'!AG252</f>
        <v>0</v>
      </c>
      <c r="Z252" s="55">
        <f t="shared" si="88"/>
        <v>0</v>
      </c>
      <c r="AA252" s="27" t="s">
        <v>367</v>
      </c>
      <c r="AB252" s="27" t="s">
        <v>367</v>
      </c>
      <c r="AC252" s="27" t="s">
        <v>367</v>
      </c>
      <c r="AD252" s="27" t="s">
        <v>367</v>
      </c>
      <c r="AE252" s="27" t="s">
        <v>367</v>
      </c>
      <c r="AF252" s="27" t="s">
        <v>367</v>
      </c>
      <c r="AG252" s="27" t="s">
        <v>367</v>
      </c>
      <c r="AH252" s="27" t="s">
        <v>367</v>
      </c>
      <c r="AI252" s="27" t="s">
        <v>367</v>
      </c>
      <c r="AJ252" s="54">
        <f t="shared" si="89"/>
        <v>2.7733133326190265</v>
      </c>
    </row>
    <row r="253" spans="1:36" ht="15" customHeight="1">
      <c r="A253" s="33" t="s">
        <v>249</v>
      </c>
      <c r="B253" s="52">
        <f>'Расчет субсидий'!AX253</f>
        <v>-12.254545454545337</v>
      </c>
      <c r="C253" s="54">
        <f>'Расчет субсидий'!D253-1</f>
        <v>-0.11183456755623855</v>
      </c>
      <c r="D253" s="54">
        <f>C253*'Расчет субсидий'!E253</f>
        <v>-1.1183456755623855</v>
      </c>
      <c r="E253" s="55">
        <f t="shared" si="84"/>
        <v>-10.458717927277974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4">
        <f>'Расчет субсидий'!P253-1</f>
        <v>-0.39297502139277118</v>
      </c>
      <c r="M253" s="54">
        <f>L253*'Расчет субсидий'!Q253</f>
        <v>-7.8595004278554237</v>
      </c>
      <c r="N253" s="55">
        <f t="shared" si="85"/>
        <v>-73.501690774566754</v>
      </c>
      <c r="O253" s="54">
        <f>'Расчет субсидий'!T253-1</f>
        <v>0.21778757668711646</v>
      </c>
      <c r="P253" s="54">
        <f>O253*'Расчет субсидий'!U253</f>
        <v>6.5336273006134942</v>
      </c>
      <c r="Q253" s="55">
        <f t="shared" si="86"/>
        <v>61.102185551632914</v>
      </c>
      <c r="R253" s="54">
        <f>'Расчет субсидий'!X253-1</f>
        <v>0.24899999999999989</v>
      </c>
      <c r="S253" s="54">
        <f>R253*'Расчет субсидий'!Y253</f>
        <v>4.9799999999999978</v>
      </c>
      <c r="T253" s="55">
        <f t="shared" si="87"/>
        <v>46.572733651115925</v>
      </c>
      <c r="U253" s="60" t="s">
        <v>385</v>
      </c>
      <c r="V253" s="60" t="s">
        <v>385</v>
      </c>
      <c r="W253" s="61" t="s">
        <v>385</v>
      </c>
      <c r="X253" s="70">
        <f>'Расчет субсидий'!AF253-1</f>
        <v>-0.19230769230769229</v>
      </c>
      <c r="Y253" s="70">
        <f>X253*'Расчет субсидий'!AG253</f>
        <v>-3.8461538461538458</v>
      </c>
      <c r="Z253" s="55">
        <f t="shared" si="88"/>
        <v>-35.969055955449448</v>
      </c>
      <c r="AA253" s="27" t="s">
        <v>367</v>
      </c>
      <c r="AB253" s="27" t="s">
        <v>367</v>
      </c>
      <c r="AC253" s="27" t="s">
        <v>367</v>
      </c>
      <c r="AD253" s="27" t="s">
        <v>367</v>
      </c>
      <c r="AE253" s="27" t="s">
        <v>367</v>
      </c>
      <c r="AF253" s="27" t="s">
        <v>367</v>
      </c>
      <c r="AG253" s="27" t="s">
        <v>367</v>
      </c>
      <c r="AH253" s="27" t="s">
        <v>367</v>
      </c>
      <c r="AI253" s="27" t="s">
        <v>367</v>
      </c>
      <c r="AJ253" s="54">
        <f t="shared" si="89"/>
        <v>-1.3103726489581629</v>
      </c>
    </row>
    <row r="254" spans="1:36" ht="15" customHeight="1">
      <c r="A254" s="32" t="s">
        <v>250</v>
      </c>
      <c r="B254" s="56"/>
      <c r="C254" s="57"/>
      <c r="D254" s="57"/>
      <c r="E254" s="58"/>
      <c r="F254" s="57"/>
      <c r="G254" s="57"/>
      <c r="H254" s="58"/>
      <c r="I254" s="58"/>
      <c r="J254" s="58"/>
      <c r="K254" s="58"/>
      <c r="L254" s="57"/>
      <c r="M254" s="57"/>
      <c r="N254" s="58"/>
      <c r="O254" s="57"/>
      <c r="P254" s="57"/>
      <c r="Q254" s="58"/>
      <c r="R254" s="57"/>
      <c r="S254" s="57"/>
      <c r="T254" s="58"/>
      <c r="U254" s="58"/>
      <c r="V254" s="58"/>
      <c r="W254" s="58"/>
      <c r="X254" s="72"/>
      <c r="Y254" s="72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</row>
    <row r="255" spans="1:36" ht="15" customHeight="1">
      <c r="A255" s="33" t="s">
        <v>251</v>
      </c>
      <c r="B255" s="52">
        <f>'Расчет субсидий'!AX255</f>
        <v>-70.309090909090969</v>
      </c>
      <c r="C255" s="54">
        <f>'Расчет субсидий'!D255-1</f>
        <v>-1</v>
      </c>
      <c r="D255" s="54">
        <f>C255*'Расчет субсидий'!E255</f>
        <v>0</v>
      </c>
      <c r="E255" s="55">
        <f t="shared" ref="E255:E261" si="90">$B255*D255/$AJ255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4">
        <f>'Расчет субсидий'!P255-1</f>
        <v>-0.50801620859760399</v>
      </c>
      <c r="M255" s="54">
        <f>L255*'Расчет субсидий'!Q255</f>
        <v>-10.16032417195208</v>
      </c>
      <c r="N255" s="55">
        <f t="shared" ref="N255:N261" si="91">$B255*M255/$AJ255</f>
        <v>-120.40273300013047</v>
      </c>
      <c r="O255" s="54">
        <f>'Расчет субсидий'!T255-1</f>
        <v>7.7862595419847302E-2</v>
      </c>
      <c r="P255" s="54">
        <f>O255*'Расчет субсидий'!U255</f>
        <v>1.9465648854961826</v>
      </c>
      <c r="Q255" s="55">
        <f t="shared" ref="Q255:Q261" si="92">$B255*P255/$AJ255</f>
        <v>23.067347872897358</v>
      </c>
      <c r="R255" s="54">
        <f>'Расчет субсидий'!X255-1</f>
        <v>0.10322580645161294</v>
      </c>
      <c r="S255" s="54">
        <f>R255*'Расчет субсидий'!Y255</f>
        <v>2.5806451612903238</v>
      </c>
      <c r="T255" s="55">
        <f t="shared" ref="T255:T261" si="93">$B255*S255/$AJ255</f>
        <v>30.581379596200442</v>
      </c>
      <c r="U255" s="60" t="s">
        <v>385</v>
      </c>
      <c r="V255" s="60" t="s">
        <v>385</v>
      </c>
      <c r="W255" s="61" t="s">
        <v>385</v>
      </c>
      <c r="X255" s="70">
        <f>'Расчет субсидий'!AF255-1</f>
        <v>-1.5000000000000013E-2</v>
      </c>
      <c r="Y255" s="70">
        <f>X255*'Расчет субсидий'!AG255</f>
        <v>-0.30000000000000027</v>
      </c>
      <c r="Z255" s="55">
        <f t="shared" si="88"/>
        <v>-3.5550853780583025</v>
      </c>
      <c r="AA255" s="27" t="s">
        <v>367</v>
      </c>
      <c r="AB255" s="27" t="s">
        <v>367</v>
      </c>
      <c r="AC255" s="27" t="s">
        <v>367</v>
      </c>
      <c r="AD255" s="27" t="s">
        <v>367</v>
      </c>
      <c r="AE255" s="27" t="s">
        <v>367</v>
      </c>
      <c r="AF255" s="27" t="s">
        <v>367</v>
      </c>
      <c r="AG255" s="27" t="s">
        <v>367</v>
      </c>
      <c r="AH255" s="27" t="s">
        <v>367</v>
      </c>
      <c r="AI255" s="27" t="s">
        <v>367</v>
      </c>
      <c r="AJ255" s="54">
        <f t="shared" si="89"/>
        <v>-5.9331141251655737</v>
      </c>
    </row>
    <row r="256" spans="1:36" ht="15" customHeight="1">
      <c r="A256" s="33" t="s">
        <v>252</v>
      </c>
      <c r="B256" s="52">
        <f>'Расчет субсидий'!AX256</f>
        <v>-2.7272727272702468E-2</v>
      </c>
      <c r="C256" s="54">
        <f>'Расчет субсидий'!D256-1</f>
        <v>-1</v>
      </c>
      <c r="D256" s="54">
        <f>C256*'Расчет субсидий'!E256</f>
        <v>0</v>
      </c>
      <c r="E256" s="55">
        <f t="shared" si="90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4">
        <f>'Расчет субсидий'!P256-1</f>
        <v>-0.21209666531659244</v>
      </c>
      <c r="M256" s="54">
        <f>L256*'Расчет субсидий'!Q256</f>
        <v>-4.2419333063318483</v>
      </c>
      <c r="N256" s="55">
        <f t="shared" si="91"/>
        <v>-20.771264874364931</v>
      </c>
      <c r="O256" s="54">
        <f>'Расчет субсидий'!T256-1</f>
        <v>0</v>
      </c>
      <c r="P256" s="54">
        <f>O256*'Расчет субсидий'!U256</f>
        <v>0</v>
      </c>
      <c r="Q256" s="55">
        <f t="shared" si="92"/>
        <v>0</v>
      </c>
      <c r="R256" s="54">
        <f>'Расчет субсидий'!X256-1</f>
        <v>0</v>
      </c>
      <c r="S256" s="54">
        <f>R256*'Расчет субсидий'!Y256</f>
        <v>0</v>
      </c>
      <c r="T256" s="55">
        <f t="shared" si="93"/>
        <v>0</v>
      </c>
      <c r="U256" s="60" t="s">
        <v>385</v>
      </c>
      <c r="V256" s="60" t="s">
        <v>385</v>
      </c>
      <c r="W256" s="61" t="s">
        <v>385</v>
      </c>
      <c r="X256" s="70">
        <f>'Расчет субсидий'!AF256-1</f>
        <v>0.21181818181818168</v>
      </c>
      <c r="Y256" s="70">
        <f>X256*'Расчет субсидий'!AG256</f>
        <v>4.2363636363636337</v>
      </c>
      <c r="Z256" s="55">
        <f t="shared" si="88"/>
        <v>20.743992147092229</v>
      </c>
      <c r="AA256" s="27" t="s">
        <v>367</v>
      </c>
      <c r="AB256" s="27" t="s">
        <v>367</v>
      </c>
      <c r="AC256" s="27" t="s">
        <v>367</v>
      </c>
      <c r="AD256" s="27" t="s">
        <v>367</v>
      </c>
      <c r="AE256" s="27" t="s">
        <v>367</v>
      </c>
      <c r="AF256" s="27" t="s">
        <v>367</v>
      </c>
      <c r="AG256" s="27" t="s">
        <v>367</v>
      </c>
      <c r="AH256" s="27" t="s">
        <v>367</v>
      </c>
      <c r="AI256" s="27" t="s">
        <v>367</v>
      </c>
      <c r="AJ256" s="54">
        <f t="shared" si="89"/>
        <v>-5.5696699682146189E-3</v>
      </c>
    </row>
    <row r="257" spans="1:36" ht="15" customHeight="1">
      <c r="A257" s="33" t="s">
        <v>253</v>
      </c>
      <c r="B257" s="52">
        <f>'Расчет субсидий'!AX257</f>
        <v>-54.972727272727298</v>
      </c>
      <c r="C257" s="54">
        <f>'Расчет субсидий'!D257-1</f>
        <v>-1</v>
      </c>
      <c r="D257" s="54">
        <f>C257*'Расчет субсидий'!E257</f>
        <v>0</v>
      </c>
      <c r="E257" s="55">
        <f t="shared" si="90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4">
        <f>'Расчет субсидий'!P257-1</f>
        <v>-0.38430815656341522</v>
      </c>
      <c r="M257" s="54">
        <f>L257*'Расчет субсидий'!Q257</f>
        <v>-7.6861631312683043</v>
      </c>
      <c r="N257" s="55">
        <f t="shared" si="91"/>
        <v>-84.046276518107817</v>
      </c>
      <c r="O257" s="54">
        <f>'Расчет субсидий'!T257-1</f>
        <v>8.9171974522292974E-2</v>
      </c>
      <c r="P257" s="54">
        <f>O257*'Расчет субсидий'!U257</f>
        <v>2.2292993630573243</v>
      </c>
      <c r="Q257" s="55">
        <f t="shared" si="92"/>
        <v>24.376832433719144</v>
      </c>
      <c r="R257" s="54">
        <f>'Расчет субсидий'!X257-1</f>
        <v>2.0689655172413834E-2</v>
      </c>
      <c r="S257" s="54">
        <f>R257*'Расчет субсидий'!Y257</f>
        <v>0.51724137931034586</v>
      </c>
      <c r="T257" s="55">
        <f t="shared" si="93"/>
        <v>5.6559054562964253</v>
      </c>
      <c r="U257" s="60" t="s">
        <v>385</v>
      </c>
      <c r="V257" s="60" t="s">
        <v>385</v>
      </c>
      <c r="W257" s="61" t="s">
        <v>385</v>
      </c>
      <c r="X257" s="70">
        <f>'Расчет субсидий'!AF257-1</f>
        <v>-4.3859649122807154E-3</v>
      </c>
      <c r="Y257" s="70">
        <f>X257*'Расчет субсидий'!AG257</f>
        <v>-8.7719298245614308E-2</v>
      </c>
      <c r="Z257" s="55">
        <f t="shared" si="88"/>
        <v>-0.95918864463506726</v>
      </c>
      <c r="AA257" s="27" t="s">
        <v>367</v>
      </c>
      <c r="AB257" s="27" t="s">
        <v>367</v>
      </c>
      <c r="AC257" s="27" t="s">
        <v>367</v>
      </c>
      <c r="AD257" s="27" t="s">
        <v>367</v>
      </c>
      <c r="AE257" s="27" t="s">
        <v>367</v>
      </c>
      <c r="AF257" s="27" t="s">
        <v>367</v>
      </c>
      <c r="AG257" s="27" t="s">
        <v>367</v>
      </c>
      <c r="AH257" s="27" t="s">
        <v>367</v>
      </c>
      <c r="AI257" s="27" t="s">
        <v>367</v>
      </c>
      <c r="AJ257" s="54">
        <f t="shared" si="89"/>
        <v>-5.0273416871462473</v>
      </c>
    </row>
    <row r="258" spans="1:36" ht="15" customHeight="1">
      <c r="A258" s="33" t="s">
        <v>254</v>
      </c>
      <c r="B258" s="52">
        <f>'Расчет субсидий'!AX258</f>
        <v>24.25454545454545</v>
      </c>
      <c r="C258" s="54">
        <f>'Расчет субсидий'!D258-1</f>
        <v>0</v>
      </c>
      <c r="D258" s="54">
        <f>C258*'Расчет субсидий'!E258</f>
        <v>0</v>
      </c>
      <c r="E258" s="55">
        <f t="shared" si="90"/>
        <v>0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4">
        <f>'Расчет субсидий'!P258-1</f>
        <v>0.27550590280292608</v>
      </c>
      <c r="M258" s="54">
        <f>L258*'Расчет субсидий'!Q258</f>
        <v>5.5101180560585217</v>
      </c>
      <c r="N258" s="55">
        <f t="shared" si="91"/>
        <v>15.231674860910504</v>
      </c>
      <c r="O258" s="54">
        <f>'Расчет субсидий'!T258-1</f>
        <v>9.5477386934673447E-2</v>
      </c>
      <c r="P258" s="54">
        <f>O258*'Расчет субсидий'!U258</f>
        <v>0.95477386934673447</v>
      </c>
      <c r="Q258" s="55">
        <f t="shared" si="92"/>
        <v>2.639291027093821</v>
      </c>
      <c r="R258" s="54">
        <f>'Расчет субсидий'!X258-1</f>
        <v>0.15897435897435908</v>
      </c>
      <c r="S258" s="54">
        <f>R258*'Расчет субсидий'!Y258</f>
        <v>6.358974358974363</v>
      </c>
      <c r="T258" s="55">
        <f t="shared" si="93"/>
        <v>17.578176891920947</v>
      </c>
      <c r="U258" s="60" t="s">
        <v>385</v>
      </c>
      <c r="V258" s="60" t="s">
        <v>385</v>
      </c>
      <c r="W258" s="61" t="s">
        <v>385</v>
      </c>
      <c r="X258" s="70">
        <f>'Расчет субсидий'!AF258-1</f>
        <v>-0.20248447204968945</v>
      </c>
      <c r="Y258" s="70">
        <f>X258*'Расчет субсидий'!AG258</f>
        <v>-4.0496894409937889</v>
      </c>
      <c r="Z258" s="55">
        <f t="shared" si="88"/>
        <v>-11.194597325379824</v>
      </c>
      <c r="AA258" s="27" t="s">
        <v>367</v>
      </c>
      <c r="AB258" s="27" t="s">
        <v>367</v>
      </c>
      <c r="AC258" s="27" t="s">
        <v>367</v>
      </c>
      <c r="AD258" s="27" t="s">
        <v>367</v>
      </c>
      <c r="AE258" s="27" t="s">
        <v>367</v>
      </c>
      <c r="AF258" s="27" t="s">
        <v>367</v>
      </c>
      <c r="AG258" s="27" t="s">
        <v>367</v>
      </c>
      <c r="AH258" s="27" t="s">
        <v>367</v>
      </c>
      <c r="AI258" s="27" t="s">
        <v>367</v>
      </c>
      <c r="AJ258" s="54">
        <f t="shared" si="89"/>
        <v>8.7741768433858311</v>
      </c>
    </row>
    <row r="259" spans="1:36" ht="15" customHeight="1">
      <c r="A259" s="33" t="s">
        <v>255</v>
      </c>
      <c r="B259" s="52">
        <f>'Расчет субсидий'!AX259</f>
        <v>229.24545454545432</v>
      </c>
      <c r="C259" s="54">
        <f>'Расчет субсидий'!D259-1</f>
        <v>8.4548969072165026E-2</v>
      </c>
      <c r="D259" s="54">
        <f>C259*'Расчет субсидий'!E259</f>
        <v>0.84548969072165026</v>
      </c>
      <c r="E259" s="55">
        <f t="shared" si="90"/>
        <v>15.545051669621854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4">
        <f>'Расчет субсидий'!P259-1</f>
        <v>0.24101011187607568</v>
      </c>
      <c r="M259" s="54">
        <f>L259*'Расчет субсидий'!Q259</f>
        <v>4.8202022375215137</v>
      </c>
      <c r="N259" s="55">
        <f t="shared" si="91"/>
        <v>88.623544039127907</v>
      </c>
      <c r="O259" s="54">
        <f>'Расчет субсидий'!T259-1</f>
        <v>0.1688135593220339</v>
      </c>
      <c r="P259" s="54">
        <f>O259*'Расчет субсидий'!U259</f>
        <v>1.688135593220339</v>
      </c>
      <c r="Q259" s="55">
        <f t="shared" si="92"/>
        <v>31.037817858594423</v>
      </c>
      <c r="R259" s="54">
        <f>'Расчет субсидий'!X259-1</f>
        <v>1.3402061855670055E-2</v>
      </c>
      <c r="S259" s="54">
        <f>R259*'Расчет субсидий'!Y259</f>
        <v>0.53608247422680222</v>
      </c>
      <c r="T259" s="55">
        <f t="shared" si="93"/>
        <v>9.856335154035456</v>
      </c>
      <c r="U259" s="60" t="s">
        <v>385</v>
      </c>
      <c r="V259" s="60" t="s">
        <v>385</v>
      </c>
      <c r="W259" s="61" t="s">
        <v>385</v>
      </c>
      <c r="X259" s="70">
        <f>'Расчет субсидий'!AF259-1</f>
        <v>0.22893333333333321</v>
      </c>
      <c r="Y259" s="70">
        <f>X259*'Расчет субсидий'!AG259</f>
        <v>4.5786666666666642</v>
      </c>
      <c r="Z259" s="55">
        <f t="shared" si="88"/>
        <v>84.182705824074674</v>
      </c>
      <c r="AA259" s="27" t="s">
        <v>367</v>
      </c>
      <c r="AB259" s="27" t="s">
        <v>367</v>
      </c>
      <c r="AC259" s="27" t="s">
        <v>367</v>
      </c>
      <c r="AD259" s="27" t="s">
        <v>367</v>
      </c>
      <c r="AE259" s="27" t="s">
        <v>367</v>
      </c>
      <c r="AF259" s="27" t="s">
        <v>367</v>
      </c>
      <c r="AG259" s="27" t="s">
        <v>367</v>
      </c>
      <c r="AH259" s="27" t="s">
        <v>367</v>
      </c>
      <c r="AI259" s="27" t="s">
        <v>367</v>
      </c>
      <c r="AJ259" s="54">
        <f t="shared" si="89"/>
        <v>12.46857666235697</v>
      </c>
    </row>
    <row r="260" spans="1:36" ht="15" customHeight="1">
      <c r="A260" s="33" t="s">
        <v>256</v>
      </c>
      <c r="B260" s="52">
        <f>'Расчет субсидий'!AX260</f>
        <v>-22.936363636363694</v>
      </c>
      <c r="C260" s="54">
        <f>'Расчет субсидий'!D260-1</f>
        <v>-2.1281386618746345E-2</v>
      </c>
      <c r="D260" s="54">
        <f>C260*'Расчет субсидий'!E260</f>
        <v>-0.21281386618746345</v>
      </c>
      <c r="E260" s="55">
        <f t="shared" si="90"/>
        <v>-2.7075552691832749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4">
        <f>'Расчет субсидий'!P260-1</f>
        <v>-0.35888153665074229</v>
      </c>
      <c r="M260" s="54">
        <f>L260*'Расчет субсидий'!Q260</f>
        <v>-7.1776307330148459</v>
      </c>
      <c r="N260" s="55">
        <f t="shared" si="91"/>
        <v>-91.31844771010968</v>
      </c>
      <c r="O260" s="54">
        <f>'Расчет субсидий'!T260-1</f>
        <v>0.14708994708994716</v>
      </c>
      <c r="P260" s="54">
        <f>O260*'Расчет субсидий'!U260</f>
        <v>3.677248677248679</v>
      </c>
      <c r="Q260" s="55">
        <f t="shared" si="92"/>
        <v>46.78432947320988</v>
      </c>
      <c r="R260" s="54">
        <f>'Расчет субсидий'!X260-1</f>
        <v>9.9082568807339344E-2</v>
      </c>
      <c r="S260" s="54">
        <f>R260*'Расчет субсидий'!Y260</f>
        <v>2.4770642201834834</v>
      </c>
      <c r="T260" s="55">
        <f t="shared" si="93"/>
        <v>31.514808699332008</v>
      </c>
      <c r="U260" s="60" t="s">
        <v>385</v>
      </c>
      <c r="V260" s="60" t="s">
        <v>385</v>
      </c>
      <c r="W260" s="61" t="s">
        <v>385</v>
      </c>
      <c r="X260" s="70">
        <f>'Расчет субсидий'!AF260-1</f>
        <v>-2.8333333333333321E-2</v>
      </c>
      <c r="Y260" s="70">
        <f>X260*'Расчет субсидий'!AG260</f>
        <v>-0.56666666666666643</v>
      </c>
      <c r="Z260" s="55">
        <f t="shared" si="88"/>
        <v>-7.209498829612623</v>
      </c>
      <c r="AA260" s="27" t="s">
        <v>367</v>
      </c>
      <c r="AB260" s="27" t="s">
        <v>367</v>
      </c>
      <c r="AC260" s="27" t="s">
        <v>367</v>
      </c>
      <c r="AD260" s="27" t="s">
        <v>367</v>
      </c>
      <c r="AE260" s="27" t="s">
        <v>367</v>
      </c>
      <c r="AF260" s="27" t="s">
        <v>367</v>
      </c>
      <c r="AG260" s="27" t="s">
        <v>367</v>
      </c>
      <c r="AH260" s="27" t="s">
        <v>367</v>
      </c>
      <c r="AI260" s="27" t="s">
        <v>367</v>
      </c>
      <c r="AJ260" s="54">
        <f t="shared" si="89"/>
        <v>-1.8027983684368136</v>
      </c>
    </row>
    <row r="261" spans="1:36" ht="15" customHeight="1">
      <c r="A261" s="33" t="s">
        <v>257</v>
      </c>
      <c r="B261" s="52">
        <f>'Расчет субсидий'!AX261</f>
        <v>11.981818181818142</v>
      </c>
      <c r="C261" s="54">
        <f>'Расчет субсидий'!D261-1</f>
        <v>7.2485366239519067E-2</v>
      </c>
      <c r="D261" s="54">
        <f>C261*'Расчет субсидий'!E261</f>
        <v>0.72485366239519067</v>
      </c>
      <c r="E261" s="55">
        <f t="shared" si="90"/>
        <v>2.220221738116785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4">
        <f>'Расчет субсидий'!P261-1</f>
        <v>0.11490858324160325</v>
      </c>
      <c r="M261" s="54">
        <f>L261*'Расчет субсидий'!Q261</f>
        <v>2.2981716648320649</v>
      </c>
      <c r="N261" s="55">
        <f t="shared" si="91"/>
        <v>7.0392838622402287</v>
      </c>
      <c r="O261" s="54">
        <f>'Расчет субсидий'!T261-1</f>
        <v>2.0895522388059806E-2</v>
      </c>
      <c r="P261" s="54">
        <f>O261*'Расчет субсидий'!U261</f>
        <v>0.31343283582089709</v>
      </c>
      <c r="Q261" s="55">
        <f t="shared" si="92"/>
        <v>0.96004260119161144</v>
      </c>
      <c r="R261" s="54">
        <f>'Расчет субсидий'!X261-1</f>
        <v>1.6438356164383494E-2</v>
      </c>
      <c r="S261" s="54">
        <f>R261*'Расчет субсидий'!Y261</f>
        <v>0.57534246575342229</v>
      </c>
      <c r="T261" s="55">
        <f t="shared" si="93"/>
        <v>1.7622699802695172</v>
      </c>
      <c r="U261" s="60" t="s">
        <v>385</v>
      </c>
      <c r="V261" s="60" t="s">
        <v>385</v>
      </c>
      <c r="W261" s="61" t="s">
        <v>385</v>
      </c>
      <c r="X261" s="70">
        <f>'Расчет субсидий'!AF261-1</f>
        <v>0</v>
      </c>
      <c r="Y261" s="70">
        <f>X261*'Расчет субсидий'!AG261</f>
        <v>0</v>
      </c>
      <c r="Z261" s="55">
        <f t="shared" si="88"/>
        <v>0</v>
      </c>
      <c r="AA261" s="27" t="s">
        <v>367</v>
      </c>
      <c r="AB261" s="27" t="s">
        <v>367</v>
      </c>
      <c r="AC261" s="27" t="s">
        <v>367</v>
      </c>
      <c r="AD261" s="27" t="s">
        <v>367</v>
      </c>
      <c r="AE261" s="27" t="s">
        <v>367</v>
      </c>
      <c r="AF261" s="27" t="s">
        <v>367</v>
      </c>
      <c r="AG261" s="27" t="s">
        <v>367</v>
      </c>
      <c r="AH261" s="27" t="s">
        <v>367</v>
      </c>
      <c r="AI261" s="27" t="s">
        <v>367</v>
      </c>
      <c r="AJ261" s="54">
        <f t="shared" si="89"/>
        <v>3.9118006288015748</v>
      </c>
    </row>
    <row r="262" spans="1:36" ht="15" customHeight="1">
      <c r="A262" s="32" t="s">
        <v>258</v>
      </c>
      <c r="B262" s="56"/>
      <c r="C262" s="57"/>
      <c r="D262" s="57"/>
      <c r="E262" s="58"/>
      <c r="F262" s="57"/>
      <c r="G262" s="57"/>
      <c r="H262" s="58"/>
      <c r="I262" s="58"/>
      <c r="J262" s="58"/>
      <c r="K262" s="58"/>
      <c r="L262" s="57"/>
      <c r="M262" s="57"/>
      <c r="N262" s="58"/>
      <c r="O262" s="57"/>
      <c r="P262" s="57"/>
      <c r="Q262" s="58"/>
      <c r="R262" s="57"/>
      <c r="S262" s="57"/>
      <c r="T262" s="58"/>
      <c r="U262" s="58"/>
      <c r="V262" s="58"/>
      <c r="W262" s="58"/>
      <c r="X262" s="72"/>
      <c r="Y262" s="72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</row>
    <row r="263" spans="1:36" ht="15" customHeight="1">
      <c r="A263" s="33" t="s">
        <v>259</v>
      </c>
      <c r="B263" s="52">
        <f>'Расчет субсидий'!AX263</f>
        <v>30.036363636363603</v>
      </c>
      <c r="C263" s="54">
        <f>'Расчет субсидий'!D263-1</f>
        <v>-1</v>
      </c>
      <c r="D263" s="54">
        <f>C263*'Расчет субсидий'!E263</f>
        <v>0</v>
      </c>
      <c r="E263" s="55">
        <f t="shared" ref="E263:E279" si="94">$B263*D263/$AJ263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4">
        <f>'Расчет субсидий'!P263-1</f>
        <v>0.27472546476437509</v>
      </c>
      <c r="M263" s="54">
        <f>L263*'Расчет субсидий'!Q263</f>
        <v>5.4945092952875019</v>
      </c>
      <c r="N263" s="55">
        <f t="shared" ref="N263:N279" si="95">$B263*M263/$AJ263</f>
        <v>15.826387592738591</v>
      </c>
      <c r="O263" s="54">
        <f>'Расчет субсидий'!T263-1</f>
        <v>0</v>
      </c>
      <c r="P263" s="54">
        <f>O263*'Расчет субсидий'!U263</f>
        <v>0</v>
      </c>
      <c r="Q263" s="55">
        <f t="shared" ref="Q263:Q279" si="96">$B263*P263/$AJ263</f>
        <v>0</v>
      </c>
      <c r="R263" s="54">
        <f>'Расчет субсидий'!X263-1</f>
        <v>0</v>
      </c>
      <c r="S263" s="54">
        <f>R263*'Расчет субсидий'!Y263</f>
        <v>0</v>
      </c>
      <c r="T263" s="55">
        <f t="shared" ref="T263:T279" si="97">$B263*S263/$AJ263</f>
        <v>0</v>
      </c>
      <c r="U263" s="60" t="s">
        <v>385</v>
      </c>
      <c r="V263" s="60" t="s">
        <v>385</v>
      </c>
      <c r="W263" s="61" t="s">
        <v>385</v>
      </c>
      <c r="X263" s="70">
        <f>'Расчет субсидий'!AF263-1</f>
        <v>0.24666666666666659</v>
      </c>
      <c r="Y263" s="70">
        <f>X263*'Расчет субсидий'!AG263</f>
        <v>4.9333333333333318</v>
      </c>
      <c r="Z263" s="55">
        <f t="shared" si="88"/>
        <v>14.209976043625012</v>
      </c>
      <c r="AA263" s="27" t="s">
        <v>367</v>
      </c>
      <c r="AB263" s="27" t="s">
        <v>367</v>
      </c>
      <c r="AC263" s="27" t="s">
        <v>367</v>
      </c>
      <c r="AD263" s="27" t="s">
        <v>367</v>
      </c>
      <c r="AE263" s="27" t="s">
        <v>367</v>
      </c>
      <c r="AF263" s="27" t="s">
        <v>367</v>
      </c>
      <c r="AG263" s="27" t="s">
        <v>367</v>
      </c>
      <c r="AH263" s="27" t="s">
        <v>367</v>
      </c>
      <c r="AI263" s="27" t="s">
        <v>367</v>
      </c>
      <c r="AJ263" s="54">
        <f t="shared" si="89"/>
        <v>10.427842628620834</v>
      </c>
    </row>
    <row r="264" spans="1:36" ht="15" customHeight="1">
      <c r="A264" s="33" t="s">
        <v>260</v>
      </c>
      <c r="B264" s="52">
        <f>'Расчет субсидий'!AX264</f>
        <v>4.1818181818181301</v>
      </c>
      <c r="C264" s="54">
        <f>'Расчет субсидий'!D264-1</f>
        <v>-1</v>
      </c>
      <c r="D264" s="54">
        <f>C264*'Расчет субсидий'!E264</f>
        <v>0</v>
      </c>
      <c r="E264" s="55">
        <f t="shared" si="94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4">
        <f>'Расчет субсидий'!P264-1</f>
        <v>-7.1203663947330798E-2</v>
      </c>
      <c r="M264" s="54">
        <f>L264*'Расчет субсидий'!Q264</f>
        <v>-1.424073278946616</v>
      </c>
      <c r="N264" s="55">
        <f t="shared" si="95"/>
        <v>-6.7395736583376129</v>
      </c>
      <c r="O264" s="54">
        <f>'Расчет субсидий'!T264-1</f>
        <v>0</v>
      </c>
      <c r="P264" s="54">
        <f>O264*'Расчет субсидий'!U264</f>
        <v>0</v>
      </c>
      <c r="Q264" s="55">
        <f t="shared" si="96"/>
        <v>0</v>
      </c>
      <c r="R264" s="54">
        <f>'Расчет субсидий'!X264-1</f>
        <v>7.6923076923076872E-2</v>
      </c>
      <c r="S264" s="54">
        <f>R264*'Расчет субсидий'!Y264</f>
        <v>2.3076923076923062</v>
      </c>
      <c r="T264" s="55">
        <f t="shared" si="97"/>
        <v>10.921391840155742</v>
      </c>
      <c r="U264" s="60" t="s">
        <v>385</v>
      </c>
      <c r="V264" s="60" t="s">
        <v>385</v>
      </c>
      <c r="W264" s="61" t="s">
        <v>385</v>
      </c>
      <c r="X264" s="70">
        <f>'Расчет субсидий'!AF264-1</f>
        <v>0</v>
      </c>
      <c r="Y264" s="70">
        <f>X264*'Расчет субсидий'!AG264</f>
        <v>0</v>
      </c>
      <c r="Z264" s="55">
        <f t="shared" si="88"/>
        <v>0</v>
      </c>
      <c r="AA264" s="27" t="s">
        <v>367</v>
      </c>
      <c r="AB264" s="27" t="s">
        <v>367</v>
      </c>
      <c r="AC264" s="27" t="s">
        <v>367</v>
      </c>
      <c r="AD264" s="27" t="s">
        <v>367</v>
      </c>
      <c r="AE264" s="27" t="s">
        <v>367</v>
      </c>
      <c r="AF264" s="27" t="s">
        <v>367</v>
      </c>
      <c r="AG264" s="27" t="s">
        <v>367</v>
      </c>
      <c r="AH264" s="27" t="s">
        <v>367</v>
      </c>
      <c r="AI264" s="27" t="s">
        <v>367</v>
      </c>
      <c r="AJ264" s="54">
        <f t="shared" si="89"/>
        <v>0.8836190287456902</v>
      </c>
    </row>
    <row r="265" spans="1:36" ht="15" customHeight="1">
      <c r="A265" s="33" t="s">
        <v>261</v>
      </c>
      <c r="B265" s="52">
        <f>'Расчет субсидий'!AX265</f>
        <v>-25.109090909090924</v>
      </c>
      <c r="C265" s="54">
        <f>'Расчет субсидий'!D265-1</f>
        <v>-1</v>
      </c>
      <c r="D265" s="54">
        <f>C265*'Расчет субсидий'!E265</f>
        <v>0</v>
      </c>
      <c r="E265" s="55">
        <f t="shared" si="94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4">
        <f>'Расчет субсидий'!P265-1</f>
        <v>-0.38832298874469173</v>
      </c>
      <c r="M265" s="54">
        <f>L265*'Расчет субсидий'!Q265</f>
        <v>-7.7664597748938347</v>
      </c>
      <c r="N265" s="55">
        <f t="shared" si="95"/>
        <v>-29.900445232319761</v>
      </c>
      <c r="O265" s="54">
        <f>'Расчет субсидий'!T265-1</f>
        <v>0</v>
      </c>
      <c r="P265" s="54">
        <f>O265*'Расчет субсидий'!U265</f>
        <v>0</v>
      </c>
      <c r="Q265" s="55">
        <f t="shared" si="96"/>
        <v>0</v>
      </c>
      <c r="R265" s="54">
        <f>'Расчет субсидий'!X265-1</f>
        <v>1.3071895424836555E-2</v>
      </c>
      <c r="S265" s="54">
        <f>R265*'Расчет субсидий'!Y265</f>
        <v>0.52287581699346219</v>
      </c>
      <c r="T265" s="55">
        <f t="shared" si="97"/>
        <v>2.0130432890230456</v>
      </c>
      <c r="U265" s="60" t="s">
        <v>385</v>
      </c>
      <c r="V265" s="60" t="s">
        <v>385</v>
      </c>
      <c r="W265" s="61" t="s">
        <v>385</v>
      </c>
      <c r="X265" s="70">
        <f>'Расчет субсидий'!AF265-1</f>
        <v>3.6082474226804218E-2</v>
      </c>
      <c r="Y265" s="70">
        <f>X265*'Расчет субсидий'!AG265</f>
        <v>0.72164948453608435</v>
      </c>
      <c r="Z265" s="55">
        <f t="shared" si="88"/>
        <v>2.7783110342057928</v>
      </c>
      <c r="AA265" s="27" t="s">
        <v>367</v>
      </c>
      <c r="AB265" s="27" t="s">
        <v>367</v>
      </c>
      <c r="AC265" s="27" t="s">
        <v>367</v>
      </c>
      <c r="AD265" s="27" t="s">
        <v>367</v>
      </c>
      <c r="AE265" s="27" t="s">
        <v>367</v>
      </c>
      <c r="AF265" s="27" t="s">
        <v>367</v>
      </c>
      <c r="AG265" s="27" t="s">
        <v>367</v>
      </c>
      <c r="AH265" s="27" t="s">
        <v>367</v>
      </c>
      <c r="AI265" s="27" t="s">
        <v>367</v>
      </c>
      <c r="AJ265" s="54">
        <f t="shared" si="89"/>
        <v>-6.5219344733642881</v>
      </c>
    </row>
    <row r="266" spans="1:36" ht="15" customHeight="1">
      <c r="A266" s="33" t="s">
        <v>262</v>
      </c>
      <c r="B266" s="52">
        <f>'Расчет субсидий'!AX266</f>
        <v>-87.409090909090878</v>
      </c>
      <c r="C266" s="54">
        <f>'Расчет субсидий'!D266-1</f>
        <v>-1</v>
      </c>
      <c r="D266" s="54">
        <f>C266*'Расчет субсидий'!E266</f>
        <v>0</v>
      </c>
      <c r="E266" s="55">
        <f t="shared" si="94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4">
        <f>'Расчет субсидий'!P266-1</f>
        <v>-0.48596631916599842</v>
      </c>
      <c r="M266" s="54">
        <f>L266*'Расчет субсидий'!Q266</f>
        <v>-9.7193263833199683</v>
      </c>
      <c r="N266" s="55">
        <f t="shared" si="95"/>
        <v>-97.6869887253945</v>
      </c>
      <c r="O266" s="54">
        <f>'Расчет субсидий'!T266-1</f>
        <v>3.5135135135134998E-2</v>
      </c>
      <c r="P266" s="54">
        <f>O266*'Расчет субсидий'!U266</f>
        <v>0.70270270270269997</v>
      </c>
      <c r="Q266" s="55">
        <f t="shared" si="96"/>
        <v>7.0627231033242532</v>
      </c>
      <c r="R266" s="54">
        <f>'Расчет субсидий'!X266-1</f>
        <v>2.4999999999999911E-2</v>
      </c>
      <c r="S266" s="54">
        <f>R266*'Расчет субсидий'!Y266</f>
        <v>0.74999999999999734</v>
      </c>
      <c r="T266" s="55">
        <f t="shared" si="97"/>
        <v>7.5380986968172348</v>
      </c>
      <c r="U266" s="60" t="s">
        <v>385</v>
      </c>
      <c r="V266" s="60" t="s">
        <v>385</v>
      </c>
      <c r="W266" s="61" t="s">
        <v>385</v>
      </c>
      <c r="X266" s="70">
        <f>'Расчет субсидий'!AF266-1</f>
        <v>-2.1505376344086002E-2</v>
      </c>
      <c r="Y266" s="70">
        <f>X266*'Расчет субсидий'!AG266</f>
        <v>-0.43010752688172005</v>
      </c>
      <c r="Z266" s="55">
        <f t="shared" si="88"/>
        <v>-4.3229239838378524</v>
      </c>
      <c r="AA266" s="27" t="s">
        <v>367</v>
      </c>
      <c r="AB266" s="27" t="s">
        <v>367</v>
      </c>
      <c r="AC266" s="27" t="s">
        <v>367</v>
      </c>
      <c r="AD266" s="27" t="s">
        <v>367</v>
      </c>
      <c r="AE266" s="27" t="s">
        <v>367</v>
      </c>
      <c r="AF266" s="27" t="s">
        <v>367</v>
      </c>
      <c r="AG266" s="27" t="s">
        <v>367</v>
      </c>
      <c r="AH266" s="27" t="s">
        <v>367</v>
      </c>
      <c r="AI266" s="27" t="s">
        <v>367</v>
      </c>
      <c r="AJ266" s="54">
        <f t="shared" si="89"/>
        <v>-8.696731207498992</v>
      </c>
    </row>
    <row r="267" spans="1:36" ht="15" customHeight="1">
      <c r="A267" s="33" t="s">
        <v>263</v>
      </c>
      <c r="B267" s="52">
        <f>'Расчет субсидий'!AX267</f>
        <v>-30.718181818181847</v>
      </c>
      <c r="C267" s="54">
        <f>'Расчет субсидий'!D267-1</f>
        <v>0.20224039247751424</v>
      </c>
      <c r="D267" s="54">
        <f>C267*'Расчет субсидий'!E267</f>
        <v>2.0224039247751424</v>
      </c>
      <c r="E267" s="55">
        <f t="shared" si="94"/>
        <v>9.8602097728043461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4">
        <f>'Расчет субсидий'!P267-1</f>
        <v>-0.44948015122873342</v>
      </c>
      <c r="M267" s="54">
        <f>L267*'Расчет субсидий'!Q267</f>
        <v>-8.9896030245746683</v>
      </c>
      <c r="N267" s="55">
        <f t="shared" si="95"/>
        <v>-43.828718146103213</v>
      </c>
      <c r="O267" s="54">
        <f>'Расчет субсидий'!T267-1</f>
        <v>0</v>
      </c>
      <c r="P267" s="54">
        <f>O267*'Расчет субсидий'!U267</f>
        <v>0</v>
      </c>
      <c r="Q267" s="55">
        <f t="shared" si="96"/>
        <v>0</v>
      </c>
      <c r="R267" s="54">
        <f>'Расчет субсидий'!X267-1</f>
        <v>2.2222222222222143E-2</v>
      </c>
      <c r="S267" s="54">
        <f>R267*'Расчет субсидий'!Y267</f>
        <v>0.6666666666666643</v>
      </c>
      <c r="T267" s="55">
        <f t="shared" si="97"/>
        <v>3.250326555117026</v>
      </c>
      <c r="U267" s="60" t="s">
        <v>385</v>
      </c>
      <c r="V267" s="60" t="s">
        <v>385</v>
      </c>
      <c r="W267" s="61" t="s">
        <v>385</v>
      </c>
      <c r="X267" s="70">
        <f>'Расчет субсидий'!AF267-1</f>
        <v>0</v>
      </c>
      <c r="Y267" s="70">
        <f>X267*'Расчет субсидий'!AG267</f>
        <v>0</v>
      </c>
      <c r="Z267" s="55">
        <f t="shared" si="88"/>
        <v>0</v>
      </c>
      <c r="AA267" s="27" t="s">
        <v>367</v>
      </c>
      <c r="AB267" s="27" t="s">
        <v>367</v>
      </c>
      <c r="AC267" s="27" t="s">
        <v>367</v>
      </c>
      <c r="AD267" s="27" t="s">
        <v>367</v>
      </c>
      <c r="AE267" s="27" t="s">
        <v>367</v>
      </c>
      <c r="AF267" s="27" t="s">
        <v>367</v>
      </c>
      <c r="AG267" s="27" t="s">
        <v>367</v>
      </c>
      <c r="AH267" s="27" t="s">
        <v>367</v>
      </c>
      <c r="AI267" s="27" t="s">
        <v>367</v>
      </c>
      <c r="AJ267" s="54">
        <f t="shared" si="89"/>
        <v>-6.3005324331328616</v>
      </c>
    </row>
    <row r="268" spans="1:36" ht="15" customHeight="1">
      <c r="A268" s="33" t="s">
        <v>264</v>
      </c>
      <c r="B268" s="52">
        <f>'Расчет субсидий'!AX268</f>
        <v>-17.136363636363626</v>
      </c>
      <c r="C268" s="54">
        <f>'Расчет субсидий'!D268-1</f>
        <v>-1</v>
      </c>
      <c r="D268" s="54">
        <f>C268*'Расчет субсидий'!E268</f>
        <v>0</v>
      </c>
      <c r="E268" s="55">
        <f t="shared" si="94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4">
        <f>'Расчет субсидий'!P268-1</f>
        <v>-0.48819768280371134</v>
      </c>
      <c r="M268" s="54">
        <f>L268*'Расчет субсидий'!Q268</f>
        <v>-9.7639536560742268</v>
      </c>
      <c r="N268" s="55">
        <f t="shared" si="95"/>
        <v>-60.76398374691923</v>
      </c>
      <c r="O268" s="54">
        <f>'Расчет субсидий'!T268-1</f>
        <v>-4.3750000000000067E-2</v>
      </c>
      <c r="P268" s="54">
        <f>O268*'Расчет субсидий'!U268</f>
        <v>-0.656250000000001</v>
      </c>
      <c r="Q268" s="55">
        <f t="shared" si="96"/>
        <v>-4.0840386731156215</v>
      </c>
      <c r="R268" s="54">
        <f>'Расчет субсидий'!X268-1</f>
        <v>0.21389830508474583</v>
      </c>
      <c r="S268" s="54">
        <f>R268*'Расчет субсидий'!Y268</f>
        <v>7.4864406779661046</v>
      </c>
      <c r="T268" s="55">
        <f t="shared" si="97"/>
        <v>46.59034400426583</v>
      </c>
      <c r="U268" s="60" t="s">
        <v>385</v>
      </c>
      <c r="V268" s="60" t="s">
        <v>385</v>
      </c>
      <c r="W268" s="61" t="s">
        <v>385</v>
      </c>
      <c r="X268" s="70">
        <f>'Расчет субсидий'!AF268-1</f>
        <v>9.009009009008917E-3</v>
      </c>
      <c r="Y268" s="70">
        <f>X268*'Расчет субсидий'!AG268</f>
        <v>0.18018018018017834</v>
      </c>
      <c r="Z268" s="55">
        <f t="shared" si="88"/>
        <v>1.1213147794053913</v>
      </c>
      <c r="AA268" s="27" t="s">
        <v>367</v>
      </c>
      <c r="AB268" s="27" t="s">
        <v>367</v>
      </c>
      <c r="AC268" s="27" t="s">
        <v>367</v>
      </c>
      <c r="AD268" s="27" t="s">
        <v>367</v>
      </c>
      <c r="AE268" s="27" t="s">
        <v>367</v>
      </c>
      <c r="AF268" s="27" t="s">
        <v>367</v>
      </c>
      <c r="AG268" s="27" t="s">
        <v>367</v>
      </c>
      <c r="AH268" s="27" t="s">
        <v>367</v>
      </c>
      <c r="AI268" s="27" t="s">
        <v>367</v>
      </c>
      <c r="AJ268" s="54">
        <f t="shared" si="89"/>
        <v>-2.7535827979279457</v>
      </c>
    </row>
    <row r="269" spans="1:36" ht="15" customHeight="1">
      <c r="A269" s="33" t="s">
        <v>265</v>
      </c>
      <c r="B269" s="52">
        <f>'Расчет субсидий'!AX269</f>
        <v>-17.527272727272702</v>
      </c>
      <c r="C269" s="54">
        <f>'Расчет субсидий'!D269-1</f>
        <v>-1</v>
      </c>
      <c r="D269" s="54">
        <f>C269*'Расчет субсидий'!E269</f>
        <v>0</v>
      </c>
      <c r="E269" s="55">
        <f t="shared" si="94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4">
        <f>'Расчет субсидий'!P269-1</f>
        <v>-0.46647575172757272</v>
      </c>
      <c r="M269" s="54">
        <f>L269*'Расчет субсидий'!Q269</f>
        <v>-9.3295150345514539</v>
      </c>
      <c r="N269" s="55">
        <f t="shared" si="95"/>
        <v>-67.86397599074833</v>
      </c>
      <c r="O269" s="54">
        <f>'Расчет субсидий'!T269-1</f>
        <v>0.26249999999999996</v>
      </c>
      <c r="P269" s="54">
        <f>O269*'Расчет субсидий'!U269</f>
        <v>5.2499999999999991</v>
      </c>
      <c r="Q269" s="55">
        <f t="shared" si="96"/>
        <v>38.189109791016939</v>
      </c>
      <c r="R269" s="54">
        <f>'Расчет субсидий'!X269-1</f>
        <v>3.8461538461538547E-2</v>
      </c>
      <c r="S269" s="54">
        <f>R269*'Расчет субсидий'!Y269</f>
        <v>1.1538461538461564</v>
      </c>
      <c r="T269" s="55">
        <f t="shared" si="97"/>
        <v>8.3932109430806658</v>
      </c>
      <c r="U269" s="60" t="s">
        <v>385</v>
      </c>
      <c r="V269" s="60" t="s">
        <v>385</v>
      </c>
      <c r="W269" s="61" t="s">
        <v>385</v>
      </c>
      <c r="X269" s="70">
        <f>'Расчет субсидий'!AF269-1</f>
        <v>2.5806451612903292E-2</v>
      </c>
      <c r="Y269" s="70">
        <f>X269*'Расчет субсидий'!AG269</f>
        <v>0.51612903225806583</v>
      </c>
      <c r="Z269" s="55">
        <f t="shared" si="88"/>
        <v>3.7543825293780198</v>
      </c>
      <c r="AA269" s="27" t="s">
        <v>367</v>
      </c>
      <c r="AB269" s="27" t="s">
        <v>367</v>
      </c>
      <c r="AC269" s="27" t="s">
        <v>367</v>
      </c>
      <c r="AD269" s="27" t="s">
        <v>367</v>
      </c>
      <c r="AE269" s="27" t="s">
        <v>367</v>
      </c>
      <c r="AF269" s="27" t="s">
        <v>367</v>
      </c>
      <c r="AG269" s="27" t="s">
        <v>367</v>
      </c>
      <c r="AH269" s="27" t="s">
        <v>367</v>
      </c>
      <c r="AI269" s="27" t="s">
        <v>367</v>
      </c>
      <c r="AJ269" s="54">
        <f t="shared" si="89"/>
        <v>-2.4095398484472326</v>
      </c>
    </row>
    <row r="270" spans="1:36" ht="15" customHeight="1">
      <c r="A270" s="33" t="s">
        <v>266</v>
      </c>
      <c r="B270" s="52">
        <f>'Расчет субсидий'!AX270</f>
        <v>-100.79999999999995</v>
      </c>
      <c r="C270" s="54">
        <f>'Расчет субсидий'!D270-1</f>
        <v>-1</v>
      </c>
      <c r="D270" s="54">
        <f>C270*'Расчет субсидий'!E270</f>
        <v>0</v>
      </c>
      <c r="E270" s="55">
        <f t="shared" si="94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4">
        <f>'Расчет субсидий'!P270-1</f>
        <v>-0.63257421716144779</v>
      </c>
      <c r="M270" s="54">
        <f>L270*'Расчет субсидий'!Q270</f>
        <v>-12.651484343228956</v>
      </c>
      <c r="N270" s="55">
        <f t="shared" si="95"/>
        <v>-96.124385171491724</v>
      </c>
      <c r="O270" s="54">
        <f>'Расчет субсидий'!T270-1</f>
        <v>0</v>
      </c>
      <c r="P270" s="54">
        <f>O270*'Расчет субсидий'!U270</f>
        <v>0</v>
      </c>
      <c r="Q270" s="55">
        <f t="shared" si="96"/>
        <v>0</v>
      </c>
      <c r="R270" s="54">
        <f>'Расчет субсидий'!X270-1</f>
        <v>-3.0769230769230771E-2</v>
      </c>
      <c r="S270" s="54">
        <f>R270*'Расчет субсидий'!Y270</f>
        <v>-0.61538461538461542</v>
      </c>
      <c r="T270" s="55">
        <f t="shared" si="97"/>
        <v>-4.675614828508234</v>
      </c>
      <c r="U270" s="60" t="s">
        <v>385</v>
      </c>
      <c r="V270" s="60" t="s">
        <v>385</v>
      </c>
      <c r="W270" s="61" t="s">
        <v>385</v>
      </c>
      <c r="X270" s="70">
        <f>'Расчет субсидий'!AF270-1</f>
        <v>0</v>
      </c>
      <c r="Y270" s="70">
        <f>X270*'Расчет субсидий'!AG270</f>
        <v>0</v>
      </c>
      <c r="Z270" s="55">
        <f t="shared" si="88"/>
        <v>0</v>
      </c>
      <c r="AA270" s="27" t="s">
        <v>367</v>
      </c>
      <c r="AB270" s="27" t="s">
        <v>367</v>
      </c>
      <c r="AC270" s="27" t="s">
        <v>367</v>
      </c>
      <c r="AD270" s="27" t="s">
        <v>367</v>
      </c>
      <c r="AE270" s="27" t="s">
        <v>367</v>
      </c>
      <c r="AF270" s="27" t="s">
        <v>367</v>
      </c>
      <c r="AG270" s="27" t="s">
        <v>367</v>
      </c>
      <c r="AH270" s="27" t="s">
        <v>367</v>
      </c>
      <c r="AI270" s="27" t="s">
        <v>367</v>
      </c>
      <c r="AJ270" s="54">
        <f t="shared" si="89"/>
        <v>-13.266868958613571</v>
      </c>
    </row>
    <row r="271" spans="1:36" ht="15" customHeight="1">
      <c r="A271" s="33" t="s">
        <v>267</v>
      </c>
      <c r="B271" s="52">
        <f>'Расчет субсидий'!AX271</f>
        <v>-125.39999999999998</v>
      </c>
      <c r="C271" s="54">
        <f>'Расчет субсидий'!D271-1</f>
        <v>-1</v>
      </c>
      <c r="D271" s="54">
        <f>C271*'Расчет субсидий'!E271</f>
        <v>0</v>
      </c>
      <c r="E271" s="55">
        <f t="shared" si="94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4">
        <f>'Расчет субсидий'!P271-1</f>
        <v>-0.50026954177897576</v>
      </c>
      <c r="M271" s="54">
        <f>L271*'Расчет субсидий'!Q271</f>
        <v>-10.005390835579515</v>
      </c>
      <c r="N271" s="55">
        <f t="shared" si="95"/>
        <v>-57.016756491915721</v>
      </c>
      <c r="O271" s="54">
        <f>'Расчет субсидий'!T271-1</f>
        <v>0</v>
      </c>
      <c r="P271" s="54">
        <f>O271*'Расчет субсидий'!U271</f>
        <v>0</v>
      </c>
      <c r="Q271" s="55">
        <f t="shared" si="96"/>
        <v>0</v>
      </c>
      <c r="R271" s="54">
        <f>'Расчет субсидий'!X271-1</f>
        <v>-0.4</v>
      </c>
      <c r="S271" s="54">
        <f>R271*'Расчет субсидий'!Y271</f>
        <v>-12</v>
      </c>
      <c r="T271" s="55">
        <f t="shared" si="97"/>
        <v>-68.383243508084263</v>
      </c>
      <c r="U271" s="60" t="s">
        <v>385</v>
      </c>
      <c r="V271" s="60" t="s">
        <v>385</v>
      </c>
      <c r="W271" s="61" t="s">
        <v>385</v>
      </c>
      <c r="X271" s="70">
        <f>'Расчет субсидий'!AF271-1</f>
        <v>0</v>
      </c>
      <c r="Y271" s="70">
        <f>X271*'Расчет субсидий'!AG271</f>
        <v>0</v>
      </c>
      <c r="Z271" s="55">
        <f t="shared" si="88"/>
        <v>0</v>
      </c>
      <c r="AA271" s="27" t="s">
        <v>367</v>
      </c>
      <c r="AB271" s="27" t="s">
        <v>367</v>
      </c>
      <c r="AC271" s="27" t="s">
        <v>367</v>
      </c>
      <c r="AD271" s="27" t="s">
        <v>367</v>
      </c>
      <c r="AE271" s="27" t="s">
        <v>367</v>
      </c>
      <c r="AF271" s="27" t="s">
        <v>367</v>
      </c>
      <c r="AG271" s="27" t="s">
        <v>367</v>
      </c>
      <c r="AH271" s="27" t="s">
        <v>367</v>
      </c>
      <c r="AI271" s="27" t="s">
        <v>367</v>
      </c>
      <c r="AJ271" s="54">
        <f t="shared" si="89"/>
        <v>-22.005390835579515</v>
      </c>
    </row>
    <row r="272" spans="1:36" ht="15" customHeight="1">
      <c r="A272" s="33" t="s">
        <v>268</v>
      </c>
      <c r="B272" s="52">
        <f>'Расчет субсидий'!AX272</f>
        <v>2.1909090909091447</v>
      </c>
      <c r="C272" s="54">
        <f>'Расчет субсидий'!D272-1</f>
        <v>-1</v>
      </c>
      <c r="D272" s="54">
        <f>C272*'Расчет субсидий'!E272</f>
        <v>0</v>
      </c>
      <c r="E272" s="55">
        <f t="shared" si="94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4">
        <f>'Расчет субсидий'!P272-1</f>
        <v>-0.30695930161072171</v>
      </c>
      <c r="M272" s="54">
        <f>L272*'Расчет субсидий'!Q272</f>
        <v>-6.1391860322144343</v>
      </c>
      <c r="N272" s="55">
        <f t="shared" si="95"/>
        <v>-40.955367998109814</v>
      </c>
      <c r="O272" s="54">
        <f>'Расчет субсидий'!T272-1</f>
        <v>5.7142857142857828E-3</v>
      </c>
      <c r="P272" s="54">
        <f>O272*'Расчет субсидий'!U272</f>
        <v>8.5714285714286742E-2</v>
      </c>
      <c r="Q272" s="55">
        <f t="shared" si="96"/>
        <v>0.57181197893387514</v>
      </c>
      <c r="R272" s="54">
        <f>'Расчет субсидий'!X272-1</f>
        <v>3.7500000000000089E-2</v>
      </c>
      <c r="S272" s="54">
        <f>R272*'Расчет субсидий'!Y272</f>
        <v>1.3125000000000031</v>
      </c>
      <c r="T272" s="55">
        <f t="shared" si="97"/>
        <v>8.755870927424878</v>
      </c>
      <c r="U272" s="60" t="s">
        <v>385</v>
      </c>
      <c r="V272" s="60" t="s">
        <v>385</v>
      </c>
      <c r="W272" s="61" t="s">
        <v>385</v>
      </c>
      <c r="X272" s="70">
        <f>'Расчет субсидий'!AF272-1</f>
        <v>0.25346938775510197</v>
      </c>
      <c r="Y272" s="70">
        <f>X272*'Расчет субсидий'!AG272</f>
        <v>5.0693877551020394</v>
      </c>
      <c r="Z272" s="55">
        <f t="shared" si="88"/>
        <v>33.818594182660199</v>
      </c>
      <c r="AA272" s="27" t="s">
        <v>367</v>
      </c>
      <c r="AB272" s="27" t="s">
        <v>367</v>
      </c>
      <c r="AC272" s="27" t="s">
        <v>367</v>
      </c>
      <c r="AD272" s="27" t="s">
        <v>367</v>
      </c>
      <c r="AE272" s="27" t="s">
        <v>367</v>
      </c>
      <c r="AF272" s="27" t="s">
        <v>367</v>
      </c>
      <c r="AG272" s="27" t="s">
        <v>367</v>
      </c>
      <c r="AH272" s="27" t="s">
        <v>367</v>
      </c>
      <c r="AI272" s="27" t="s">
        <v>367</v>
      </c>
      <c r="AJ272" s="54">
        <f t="shared" si="89"/>
        <v>0.3284160086018959</v>
      </c>
    </row>
    <row r="273" spans="1:36" ht="15" customHeight="1">
      <c r="A273" s="33" t="s">
        <v>269</v>
      </c>
      <c r="B273" s="52">
        <f>'Расчет субсидий'!AX273</f>
        <v>-59.554545454545405</v>
      </c>
      <c r="C273" s="54">
        <f>'Расчет субсидий'!D273-1</f>
        <v>-1</v>
      </c>
      <c r="D273" s="54">
        <f>C273*'Расчет субсидий'!E273</f>
        <v>0</v>
      </c>
      <c r="E273" s="55">
        <f t="shared" si="94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4">
        <f>'Расчет субсидий'!P273-1</f>
        <v>-0.65949730094466941</v>
      </c>
      <c r="M273" s="54">
        <f>L273*'Расчет субсидий'!Q273</f>
        <v>-13.189946018893387</v>
      </c>
      <c r="N273" s="55">
        <f t="shared" si="95"/>
        <v>-88.738801078704967</v>
      </c>
      <c r="O273" s="54">
        <f>'Расчет субсидий'!T273-1</f>
        <v>1.9230769230769162E-2</v>
      </c>
      <c r="P273" s="54">
        <f>O273*'Расчет субсидий'!U273</f>
        <v>0.48076923076922906</v>
      </c>
      <c r="Q273" s="55">
        <f t="shared" si="96"/>
        <v>3.2345003590524142</v>
      </c>
      <c r="R273" s="54">
        <f>'Расчет субсидий'!X273-1</f>
        <v>0.14772727272727249</v>
      </c>
      <c r="S273" s="54">
        <f>R273*'Расчет субсидий'!Y273</f>
        <v>3.6931818181818121</v>
      </c>
      <c r="T273" s="55">
        <f t="shared" si="97"/>
        <v>24.846843667266317</v>
      </c>
      <c r="U273" s="60" t="s">
        <v>385</v>
      </c>
      <c r="V273" s="60" t="s">
        <v>385</v>
      </c>
      <c r="W273" s="61" t="s">
        <v>385</v>
      </c>
      <c r="X273" s="70">
        <f>'Расчет субсидий'!AF273-1</f>
        <v>8.1967213114753079E-3</v>
      </c>
      <c r="Y273" s="70">
        <f>X273*'Расчет субсидий'!AG273</f>
        <v>0.16393442622950616</v>
      </c>
      <c r="Z273" s="55">
        <f t="shared" si="88"/>
        <v>1.1029115978408133</v>
      </c>
      <c r="AA273" s="27" t="s">
        <v>367</v>
      </c>
      <c r="AB273" s="27" t="s">
        <v>367</v>
      </c>
      <c r="AC273" s="27" t="s">
        <v>367</v>
      </c>
      <c r="AD273" s="27" t="s">
        <v>367</v>
      </c>
      <c r="AE273" s="27" t="s">
        <v>367</v>
      </c>
      <c r="AF273" s="27" t="s">
        <v>367</v>
      </c>
      <c r="AG273" s="27" t="s">
        <v>367</v>
      </c>
      <c r="AH273" s="27" t="s">
        <v>367</v>
      </c>
      <c r="AI273" s="27" t="s">
        <v>367</v>
      </c>
      <c r="AJ273" s="54">
        <f t="shared" si="89"/>
        <v>-8.8520605437128381</v>
      </c>
    </row>
    <row r="274" spans="1:36" ht="15" customHeight="1">
      <c r="A274" s="33" t="s">
        <v>270</v>
      </c>
      <c r="B274" s="52">
        <f>'Расчет субсидий'!AX274</f>
        <v>-52.600000000000023</v>
      </c>
      <c r="C274" s="54">
        <f>'Расчет субсидий'!D274-1</f>
        <v>-1</v>
      </c>
      <c r="D274" s="54">
        <f>C274*'Расчет субсидий'!E274</f>
        <v>0</v>
      </c>
      <c r="E274" s="55">
        <f t="shared" si="94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4">
        <f>'Расчет субсидий'!P274-1</f>
        <v>-0.48345544788466088</v>
      </c>
      <c r="M274" s="54">
        <f>L274*'Расчет субсидий'!Q274</f>
        <v>-9.6691089576932185</v>
      </c>
      <c r="N274" s="55">
        <f t="shared" si="95"/>
        <v>-78.301380627068525</v>
      </c>
      <c r="O274" s="54">
        <f>'Расчет субсидий'!T274-1</f>
        <v>8.2352941176471184E-3</v>
      </c>
      <c r="P274" s="54">
        <f>O274*'Расчет субсидий'!U274</f>
        <v>0.16470588235294237</v>
      </c>
      <c r="Q274" s="55">
        <f t="shared" si="96"/>
        <v>1.3338041842390929</v>
      </c>
      <c r="R274" s="54">
        <f>'Расчет субсидий'!X274-1</f>
        <v>4.9019607843137303E-2</v>
      </c>
      <c r="S274" s="54">
        <f>R274*'Расчет субсидий'!Y274</f>
        <v>1.4705882352941191</v>
      </c>
      <c r="T274" s="55">
        <f t="shared" si="97"/>
        <v>11.908965930706112</v>
      </c>
      <c r="U274" s="60" t="s">
        <v>385</v>
      </c>
      <c r="V274" s="60" t="s">
        <v>385</v>
      </c>
      <c r="W274" s="61" t="s">
        <v>385</v>
      </c>
      <c r="X274" s="70">
        <f>'Расчет субсидий'!AF274-1</f>
        <v>7.6923076923076872E-2</v>
      </c>
      <c r="Y274" s="70">
        <f>X274*'Расчет субсидий'!AG274</f>
        <v>1.5384615384615374</v>
      </c>
      <c r="Z274" s="55">
        <f t="shared" si="88"/>
        <v>12.458610512123299</v>
      </c>
      <c r="AA274" s="27" t="s">
        <v>367</v>
      </c>
      <c r="AB274" s="27" t="s">
        <v>367</v>
      </c>
      <c r="AC274" s="27" t="s">
        <v>367</v>
      </c>
      <c r="AD274" s="27" t="s">
        <v>367</v>
      </c>
      <c r="AE274" s="27" t="s">
        <v>367</v>
      </c>
      <c r="AF274" s="27" t="s">
        <v>367</v>
      </c>
      <c r="AG274" s="27" t="s">
        <v>367</v>
      </c>
      <c r="AH274" s="27" t="s">
        <v>367</v>
      </c>
      <c r="AI274" s="27" t="s">
        <v>367</v>
      </c>
      <c r="AJ274" s="54">
        <f t="shared" si="89"/>
        <v>-6.4953533015846192</v>
      </c>
    </row>
    <row r="275" spans="1:36" ht="15" customHeight="1">
      <c r="A275" s="33" t="s">
        <v>271</v>
      </c>
      <c r="B275" s="52">
        <f>'Расчет субсидий'!AX275</f>
        <v>14.18181818181813</v>
      </c>
      <c r="C275" s="54">
        <f>'Расчет субсидий'!D275-1</f>
        <v>1.9121755404269081E-2</v>
      </c>
      <c r="D275" s="54">
        <f>C275*'Расчет субсидий'!E275</f>
        <v>0.19121755404269081</v>
      </c>
      <c r="E275" s="55">
        <f t="shared" si="94"/>
        <v>1.4847244585294632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4">
        <f>'Расчет субсидий'!P275-1</f>
        <v>8.3299083722167211E-2</v>
      </c>
      <c r="M275" s="54">
        <f>L275*'Расчет субсидий'!Q275</f>
        <v>1.6659816744433442</v>
      </c>
      <c r="N275" s="55">
        <f t="shared" si="95"/>
        <v>12.935652021548552</v>
      </c>
      <c r="O275" s="54">
        <f>'Расчет субсидий'!T275-1</f>
        <v>-0.11944444444444446</v>
      </c>
      <c r="P275" s="54">
        <f>O275*'Расчет субсидий'!U275</f>
        <v>-1.791666666666667</v>
      </c>
      <c r="Q275" s="55">
        <f t="shared" si="96"/>
        <v>-13.911543502632924</v>
      </c>
      <c r="R275" s="54">
        <f>'Расчет субсидий'!X275-1</f>
        <v>5.4545454545454453E-2</v>
      </c>
      <c r="S275" s="54">
        <f>R275*'Расчет субсидий'!Y275</f>
        <v>1.9090909090909058</v>
      </c>
      <c r="T275" s="55">
        <f t="shared" si="97"/>
        <v>14.823293711050699</v>
      </c>
      <c r="U275" s="60" t="s">
        <v>385</v>
      </c>
      <c r="V275" s="60" t="s">
        <v>385</v>
      </c>
      <c r="W275" s="61" t="s">
        <v>385</v>
      </c>
      <c r="X275" s="70">
        <f>'Расчет субсидий'!AF275-1</f>
        <v>-7.4074074074074181E-3</v>
      </c>
      <c r="Y275" s="70">
        <f>X275*'Расчет субсидий'!AG275</f>
        <v>-0.14814814814814836</v>
      </c>
      <c r="Z275" s="55">
        <f t="shared" si="88"/>
        <v>-1.1503085066776593</v>
      </c>
      <c r="AA275" s="27" t="s">
        <v>367</v>
      </c>
      <c r="AB275" s="27" t="s">
        <v>367</v>
      </c>
      <c r="AC275" s="27" t="s">
        <v>367</v>
      </c>
      <c r="AD275" s="27" t="s">
        <v>367</v>
      </c>
      <c r="AE275" s="27" t="s">
        <v>367</v>
      </c>
      <c r="AF275" s="27" t="s">
        <v>367</v>
      </c>
      <c r="AG275" s="27" t="s">
        <v>367</v>
      </c>
      <c r="AH275" s="27" t="s">
        <v>367</v>
      </c>
      <c r="AI275" s="27" t="s">
        <v>367</v>
      </c>
      <c r="AJ275" s="54">
        <f t="shared" si="89"/>
        <v>1.8264753227621255</v>
      </c>
    </row>
    <row r="276" spans="1:36" ht="15" customHeight="1">
      <c r="A276" s="33" t="s">
        <v>272</v>
      </c>
      <c r="B276" s="52">
        <f>'Расчет субсидий'!AX276</f>
        <v>-95.263636363636351</v>
      </c>
      <c r="C276" s="54">
        <f>'Расчет субсидий'!D276-1</f>
        <v>-0.2922558319909313</v>
      </c>
      <c r="D276" s="54">
        <f>C276*'Расчет субсидий'!E276</f>
        <v>-2.9225583199093128</v>
      </c>
      <c r="E276" s="55">
        <f t="shared" si="94"/>
        <v>-13.625789562633846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4">
        <f>'Расчет субсидий'!P276-1</f>
        <v>-0.33979963328107143</v>
      </c>
      <c r="M276" s="54">
        <f>L276*'Расчет субсидий'!Q276</f>
        <v>-6.7959926656214282</v>
      </c>
      <c r="N276" s="55">
        <f t="shared" si="95"/>
        <v>-31.684830821043814</v>
      </c>
      <c r="O276" s="54">
        <f>'Расчет субсидий'!T276-1</f>
        <v>0</v>
      </c>
      <c r="P276" s="54">
        <f>O276*'Расчет субсидий'!U276</f>
        <v>0</v>
      </c>
      <c r="Q276" s="55">
        <f t="shared" si="96"/>
        <v>0</v>
      </c>
      <c r="R276" s="54">
        <f>'Расчет субсидий'!X276-1</f>
        <v>-0.42857142857142849</v>
      </c>
      <c r="S276" s="54">
        <f>R276*'Расчет субсидий'!Y276</f>
        <v>-10.714285714285712</v>
      </c>
      <c r="T276" s="55">
        <f t="shared" si="97"/>
        <v>-49.9530159799587</v>
      </c>
      <c r="U276" s="60" t="s">
        <v>385</v>
      </c>
      <c r="V276" s="60" t="s">
        <v>385</v>
      </c>
      <c r="W276" s="61" t="s">
        <v>385</v>
      </c>
      <c r="X276" s="70">
        <f>'Расчет субсидий'!AF276-1</f>
        <v>0</v>
      </c>
      <c r="Y276" s="70">
        <f>X276*'Расчет субсидий'!AG276</f>
        <v>0</v>
      </c>
      <c r="Z276" s="55">
        <f t="shared" si="88"/>
        <v>0</v>
      </c>
      <c r="AA276" s="27" t="s">
        <v>367</v>
      </c>
      <c r="AB276" s="27" t="s">
        <v>367</v>
      </c>
      <c r="AC276" s="27" t="s">
        <v>367</v>
      </c>
      <c r="AD276" s="27" t="s">
        <v>367</v>
      </c>
      <c r="AE276" s="27" t="s">
        <v>367</v>
      </c>
      <c r="AF276" s="27" t="s">
        <v>367</v>
      </c>
      <c r="AG276" s="27" t="s">
        <v>367</v>
      </c>
      <c r="AH276" s="27" t="s">
        <v>367</v>
      </c>
      <c r="AI276" s="27" t="s">
        <v>367</v>
      </c>
      <c r="AJ276" s="54">
        <f t="shared" si="89"/>
        <v>-20.432836699816452</v>
      </c>
    </row>
    <row r="277" spans="1:36" ht="15" customHeight="1">
      <c r="A277" s="33" t="s">
        <v>273</v>
      </c>
      <c r="B277" s="52">
        <f>'Расчет субсидий'!AX277</f>
        <v>1.1363636363637397</v>
      </c>
      <c r="C277" s="54">
        <f>'Расчет субсидий'!D277-1</f>
        <v>-0.13501795269753769</v>
      </c>
      <c r="D277" s="54">
        <f>C277*'Расчет субсидий'!E277</f>
        <v>-1.3501795269753769</v>
      </c>
      <c r="E277" s="55">
        <f t="shared" si="94"/>
        <v>-9.6752348582929386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4">
        <f>'Расчет субсидий'!P277-1</f>
        <v>-0.26843874599327655</v>
      </c>
      <c r="M277" s="54">
        <f>L277*'Расчет субсидий'!Q277</f>
        <v>-5.3687749198655315</v>
      </c>
      <c r="N277" s="55">
        <f t="shared" si="95"/>
        <v>-38.47203813508807</v>
      </c>
      <c r="O277" s="54">
        <f>'Расчет субсидий'!T277-1</f>
        <v>-0.2831168831168831</v>
      </c>
      <c r="P277" s="54">
        <f>O277*'Расчет субсидий'!U277</f>
        <v>-1.4155844155844155</v>
      </c>
      <c r="Q277" s="55">
        <f t="shared" si="96"/>
        <v>-10.14391894476441</v>
      </c>
      <c r="R277" s="54">
        <f>'Расчет субсидий'!X277-1</f>
        <v>0.17500000000000004</v>
      </c>
      <c r="S277" s="54">
        <f>R277*'Расчет субсидий'!Y277</f>
        <v>7.8750000000000018</v>
      </c>
      <c r="T277" s="55">
        <f t="shared" si="97"/>
        <v>56.431365597536882</v>
      </c>
      <c r="U277" s="60" t="s">
        <v>385</v>
      </c>
      <c r="V277" s="60" t="s">
        <v>385</v>
      </c>
      <c r="W277" s="61" t="s">
        <v>385</v>
      </c>
      <c r="X277" s="70">
        <f>'Расчет субсидий'!AF277-1</f>
        <v>2.0905923344947785E-2</v>
      </c>
      <c r="Y277" s="70">
        <f>X277*'Расчет субсидий'!AG277</f>
        <v>0.41811846689895571</v>
      </c>
      <c r="Z277" s="55">
        <f t="shared" si="88"/>
        <v>2.9961899769722651</v>
      </c>
      <c r="AA277" s="27" t="s">
        <v>367</v>
      </c>
      <c r="AB277" s="27" t="s">
        <v>367</v>
      </c>
      <c r="AC277" s="27" t="s">
        <v>367</v>
      </c>
      <c r="AD277" s="27" t="s">
        <v>367</v>
      </c>
      <c r="AE277" s="27" t="s">
        <v>367</v>
      </c>
      <c r="AF277" s="27" t="s">
        <v>367</v>
      </c>
      <c r="AG277" s="27" t="s">
        <v>367</v>
      </c>
      <c r="AH277" s="27" t="s">
        <v>367</v>
      </c>
      <c r="AI277" s="27" t="s">
        <v>367</v>
      </c>
      <c r="AJ277" s="54">
        <f t="shared" si="89"/>
        <v>0.15857960447363428</v>
      </c>
    </row>
    <row r="278" spans="1:36" ht="15" customHeight="1">
      <c r="A278" s="33" t="s">
        <v>274</v>
      </c>
      <c r="B278" s="52">
        <f>'Расчет субсидий'!AX278</f>
        <v>0</v>
      </c>
      <c r="C278" s="54">
        <f>'Расчет субсидий'!D278-1</f>
        <v>-3.6323918154309909E-2</v>
      </c>
      <c r="D278" s="54">
        <f>C278*'Расчет субсидий'!E278</f>
        <v>-0.36323918154309909</v>
      </c>
      <c r="E278" s="55">
        <f t="shared" si="94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4">
        <f>'Расчет субсидий'!P278-1</f>
        <v>-9.6869872724086759E-2</v>
      </c>
      <c r="M278" s="54">
        <f>L278*'Расчет субсидий'!Q278</f>
        <v>-1.9373974544817352</v>
      </c>
      <c r="N278" s="55">
        <f t="shared" si="95"/>
        <v>0</v>
      </c>
      <c r="O278" s="54">
        <f>'Расчет субсидий'!T278-1</f>
        <v>0</v>
      </c>
      <c r="P278" s="54">
        <f>O278*'Расчет субсидий'!U278</f>
        <v>0</v>
      </c>
      <c r="Q278" s="55">
        <f t="shared" si="96"/>
        <v>0</v>
      </c>
      <c r="R278" s="54">
        <f>'Расчет субсидий'!X278-1</f>
        <v>-0.33333333333333337</v>
      </c>
      <c r="S278" s="54">
        <f>R278*'Расчет субсидий'!Y278</f>
        <v>-13.333333333333336</v>
      </c>
      <c r="T278" s="55">
        <f t="shared" si="97"/>
        <v>0</v>
      </c>
      <c r="U278" s="60" t="s">
        <v>385</v>
      </c>
      <c r="V278" s="60" t="s">
        <v>385</v>
      </c>
      <c r="W278" s="61" t="s">
        <v>385</v>
      </c>
      <c r="X278" s="70">
        <f>'Расчет субсидий'!AF278-1</f>
        <v>-0.19354838709677424</v>
      </c>
      <c r="Y278" s="70">
        <f>X278*'Расчет субсидий'!AG278</f>
        <v>-3.8709677419354849</v>
      </c>
      <c r="Z278" s="55">
        <f t="shared" si="88"/>
        <v>0</v>
      </c>
      <c r="AA278" s="27" t="s">
        <v>367</v>
      </c>
      <c r="AB278" s="27" t="s">
        <v>367</v>
      </c>
      <c r="AC278" s="27" t="s">
        <v>367</v>
      </c>
      <c r="AD278" s="27" t="s">
        <v>367</v>
      </c>
      <c r="AE278" s="27" t="s">
        <v>367</v>
      </c>
      <c r="AF278" s="27" t="s">
        <v>367</v>
      </c>
      <c r="AG278" s="27" t="s">
        <v>367</v>
      </c>
      <c r="AH278" s="27" t="s">
        <v>367</v>
      </c>
      <c r="AI278" s="27" t="s">
        <v>367</v>
      </c>
      <c r="AJ278" s="54">
        <f t="shared" si="89"/>
        <v>-19.504937711293653</v>
      </c>
    </row>
    <row r="279" spans="1:36" ht="15" customHeight="1">
      <c r="A279" s="33" t="s">
        <v>167</v>
      </c>
      <c r="B279" s="52">
        <f>'Расчет субсидий'!AX279</f>
        <v>-43.18181818181813</v>
      </c>
      <c r="C279" s="54">
        <f>'Расчет субсидий'!D279-1</f>
        <v>-1</v>
      </c>
      <c r="D279" s="54">
        <f>C279*'Расчет субсидий'!E279</f>
        <v>0</v>
      </c>
      <c r="E279" s="55">
        <f t="shared" si="94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4">
        <f>'Расчет субсидий'!P279-1</f>
        <v>-0.36802905102456729</v>
      </c>
      <c r="M279" s="54">
        <f>L279*'Расчет субсидий'!Q279</f>
        <v>-7.3605810204913453</v>
      </c>
      <c r="N279" s="55">
        <f t="shared" si="95"/>
        <v>-57.29173999860042</v>
      </c>
      <c r="O279" s="54">
        <f>'Расчет субсидий'!T279-1</f>
        <v>1.5823605706874355E-2</v>
      </c>
      <c r="P279" s="54">
        <f>O279*'Расчет субсидий'!U279</f>
        <v>0.39559014267185888</v>
      </c>
      <c r="Q279" s="55">
        <f t="shared" si="96"/>
        <v>3.0791112191918351</v>
      </c>
      <c r="R279" s="54">
        <f>'Расчет субсидий'!X279-1</f>
        <v>1.276595744680864E-2</v>
      </c>
      <c r="S279" s="54">
        <f>R279*'Расчет субсидий'!Y279</f>
        <v>0.319148936170216</v>
      </c>
      <c r="T279" s="55">
        <f t="shared" si="97"/>
        <v>2.4841242588038757</v>
      </c>
      <c r="U279" s="60" t="s">
        <v>385</v>
      </c>
      <c r="V279" s="60" t="s">
        <v>385</v>
      </c>
      <c r="W279" s="61" t="s">
        <v>385</v>
      </c>
      <c r="X279" s="70">
        <f>'Расчет субсидий'!AF279-1</f>
        <v>5.4901960784313752E-2</v>
      </c>
      <c r="Y279" s="70">
        <f>X279*'Расчет субсидий'!AG279</f>
        <v>1.098039215686275</v>
      </c>
      <c r="Z279" s="55">
        <f t="shared" si="88"/>
        <v>8.5466863387865857</v>
      </c>
      <c r="AA279" s="27" t="s">
        <v>367</v>
      </c>
      <c r="AB279" s="27" t="s">
        <v>367</v>
      </c>
      <c r="AC279" s="27" t="s">
        <v>367</v>
      </c>
      <c r="AD279" s="27" t="s">
        <v>367</v>
      </c>
      <c r="AE279" s="27" t="s">
        <v>367</v>
      </c>
      <c r="AF279" s="27" t="s">
        <v>367</v>
      </c>
      <c r="AG279" s="27" t="s">
        <v>367</v>
      </c>
      <c r="AH279" s="27" t="s">
        <v>367</v>
      </c>
      <c r="AI279" s="27" t="s">
        <v>367</v>
      </c>
      <c r="AJ279" s="54">
        <f t="shared" si="89"/>
        <v>-5.5478027259629954</v>
      </c>
    </row>
    <row r="280" spans="1:36" ht="15" customHeight="1">
      <c r="A280" s="32" t="s">
        <v>275</v>
      </c>
      <c r="B280" s="56"/>
      <c r="C280" s="57"/>
      <c r="D280" s="57"/>
      <c r="E280" s="58"/>
      <c r="F280" s="57"/>
      <c r="G280" s="57"/>
      <c r="H280" s="58"/>
      <c r="I280" s="58"/>
      <c r="J280" s="58"/>
      <c r="K280" s="58"/>
      <c r="L280" s="57"/>
      <c r="M280" s="57"/>
      <c r="N280" s="58"/>
      <c r="O280" s="57"/>
      <c r="P280" s="57"/>
      <c r="Q280" s="58"/>
      <c r="R280" s="57"/>
      <c r="S280" s="57"/>
      <c r="T280" s="58"/>
      <c r="U280" s="58"/>
      <c r="V280" s="58"/>
      <c r="W280" s="58"/>
      <c r="X280" s="72"/>
      <c r="Y280" s="72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</row>
    <row r="281" spans="1:36" ht="15" customHeight="1">
      <c r="A281" s="33" t="s">
        <v>71</v>
      </c>
      <c r="B281" s="52">
        <f>'Расчет субсидий'!AX281</f>
        <v>-94.027272727272702</v>
      </c>
      <c r="C281" s="54">
        <f>'Расчет субсидий'!D281-1</f>
        <v>0.20581693226718589</v>
      </c>
      <c r="D281" s="54">
        <f>C281*'Расчет субсидий'!E281</f>
        <v>2.0581693226718589</v>
      </c>
      <c r="E281" s="55">
        <f t="shared" ref="E281:E304" si="98">$B281*D281/$AJ281</f>
        <v>9.7515263778062913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4">
        <f>'Расчет субсидий'!P281-1</f>
        <v>-0.56483041693670333</v>
      </c>
      <c r="M281" s="54">
        <f>L281*'Расчет субсидий'!Q281</f>
        <v>-11.296608338734067</v>
      </c>
      <c r="N281" s="55">
        <f t="shared" ref="N281:N304" si="99">$B281*M281/$AJ281</f>
        <v>-53.522891912462356</v>
      </c>
      <c r="O281" s="54">
        <f>'Расчет субсидий'!T281-1</f>
        <v>0</v>
      </c>
      <c r="P281" s="54">
        <f>O281*'Расчет субсидий'!U281</f>
        <v>0</v>
      </c>
      <c r="Q281" s="55">
        <f t="shared" ref="Q281:Q304" si="100">$B281*P281/$AJ281</f>
        <v>0</v>
      </c>
      <c r="R281" s="54">
        <f>'Расчет субсидий'!X281-1</f>
        <v>-0.23571276595744683</v>
      </c>
      <c r="S281" s="54">
        <f>R281*'Расчет субсидий'!Y281</f>
        <v>-10.607074468085107</v>
      </c>
      <c r="T281" s="55">
        <f t="shared" ref="T281:T304" si="101">$B281*S281/$AJ281</f>
        <v>-50.255907192616625</v>
      </c>
      <c r="U281" s="60" t="s">
        <v>385</v>
      </c>
      <c r="V281" s="60" t="s">
        <v>385</v>
      </c>
      <c r="W281" s="61" t="s">
        <v>385</v>
      </c>
      <c r="X281" s="70">
        <f>'Расчет субсидий'!AF281-1</f>
        <v>0</v>
      </c>
      <c r="Y281" s="70">
        <f>X281*'Расчет субсидий'!AG281</f>
        <v>0</v>
      </c>
      <c r="Z281" s="55">
        <f t="shared" si="88"/>
        <v>0</v>
      </c>
      <c r="AA281" s="27" t="s">
        <v>367</v>
      </c>
      <c r="AB281" s="27" t="s">
        <v>367</v>
      </c>
      <c r="AC281" s="27" t="s">
        <v>367</v>
      </c>
      <c r="AD281" s="27" t="s">
        <v>367</v>
      </c>
      <c r="AE281" s="27" t="s">
        <v>367</v>
      </c>
      <c r="AF281" s="27" t="s">
        <v>367</v>
      </c>
      <c r="AG281" s="27" t="s">
        <v>367</v>
      </c>
      <c r="AH281" s="27" t="s">
        <v>367</v>
      </c>
      <c r="AI281" s="27" t="s">
        <v>367</v>
      </c>
      <c r="AJ281" s="54">
        <f t="shared" si="89"/>
        <v>-19.845513484147318</v>
      </c>
    </row>
    <row r="282" spans="1:36" ht="15" customHeight="1">
      <c r="A282" s="33" t="s">
        <v>276</v>
      </c>
      <c r="B282" s="52">
        <f>'Расчет субсидий'!AX282</f>
        <v>-9.6999999999999886</v>
      </c>
      <c r="C282" s="54">
        <f>'Расчет субсидий'!D282-1</f>
        <v>5.3573075149838445E-2</v>
      </c>
      <c r="D282" s="54">
        <f>C282*'Расчет субсидий'!E282</f>
        <v>0.53573075149838445</v>
      </c>
      <c r="E282" s="55">
        <f t="shared" si="98"/>
        <v>2.4468221131028778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4">
        <f>'Расчет субсидий'!P282-1</f>
        <v>-0.31297709923664119</v>
      </c>
      <c r="M282" s="54">
        <f>L282*'Расчет субсидий'!Q282</f>
        <v>-6.2595419847328237</v>
      </c>
      <c r="N282" s="55">
        <f t="shared" si="99"/>
        <v>-28.588961345420056</v>
      </c>
      <c r="O282" s="54">
        <f>'Расчет субсидий'!T282-1</f>
        <v>0</v>
      </c>
      <c r="P282" s="54">
        <f>O282*'Расчет субсидий'!U282</f>
        <v>0</v>
      </c>
      <c r="Q282" s="55">
        <f t="shared" si="100"/>
        <v>0</v>
      </c>
      <c r="R282" s="54">
        <f>'Расчет субсидий'!X282-1</f>
        <v>0</v>
      </c>
      <c r="S282" s="54">
        <f>R282*'Расчет субсидий'!Y282</f>
        <v>0</v>
      </c>
      <c r="T282" s="55">
        <f t="shared" si="101"/>
        <v>0</v>
      </c>
      <c r="U282" s="60" t="s">
        <v>385</v>
      </c>
      <c r="V282" s="60" t="s">
        <v>385</v>
      </c>
      <c r="W282" s="61" t="s">
        <v>385</v>
      </c>
      <c r="X282" s="70">
        <f>'Расчет субсидий'!AF282-1</f>
        <v>0.17999999999999994</v>
      </c>
      <c r="Y282" s="70">
        <f>X282*'Расчет субсидий'!AG282</f>
        <v>3.5999999999999988</v>
      </c>
      <c r="Z282" s="55">
        <f t="shared" si="88"/>
        <v>16.442139232317189</v>
      </c>
      <c r="AA282" s="27" t="s">
        <v>367</v>
      </c>
      <c r="AB282" s="27" t="s">
        <v>367</v>
      </c>
      <c r="AC282" s="27" t="s">
        <v>367</v>
      </c>
      <c r="AD282" s="27" t="s">
        <v>367</v>
      </c>
      <c r="AE282" s="27" t="s">
        <v>367</v>
      </c>
      <c r="AF282" s="27" t="s">
        <v>367</v>
      </c>
      <c r="AG282" s="27" t="s">
        <v>367</v>
      </c>
      <c r="AH282" s="27" t="s">
        <v>367</v>
      </c>
      <c r="AI282" s="27" t="s">
        <v>367</v>
      </c>
      <c r="AJ282" s="54">
        <f t="shared" si="89"/>
        <v>-2.1238112332344405</v>
      </c>
    </row>
    <row r="283" spans="1:36" ht="15" customHeight="1">
      <c r="A283" s="33" t="s">
        <v>277</v>
      </c>
      <c r="B283" s="52">
        <f>'Расчет субсидий'!AX283</f>
        <v>15.92727272727268</v>
      </c>
      <c r="C283" s="54">
        <f>'Расчет субсидий'!D283-1</f>
        <v>-1</v>
      </c>
      <c r="D283" s="54">
        <f>C283*'Расчет субсидий'!E283</f>
        <v>0</v>
      </c>
      <c r="E283" s="55">
        <f t="shared" si="98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4">
        <f>'Расчет субсидий'!P283-1</f>
        <v>0.18359660768959829</v>
      </c>
      <c r="M283" s="54">
        <f>L283*'Расчет субсидий'!Q283</f>
        <v>3.6719321537919658</v>
      </c>
      <c r="N283" s="55">
        <f t="shared" si="99"/>
        <v>15.92727272727268</v>
      </c>
      <c r="O283" s="54">
        <f>'Расчет субсидий'!T283-1</f>
        <v>0</v>
      </c>
      <c r="P283" s="54">
        <f>O283*'Расчет субсидий'!U283</f>
        <v>0</v>
      </c>
      <c r="Q283" s="55">
        <f t="shared" si="100"/>
        <v>0</v>
      </c>
      <c r="R283" s="54">
        <f>'Расчет субсидий'!X283-1</f>
        <v>0</v>
      </c>
      <c r="S283" s="54">
        <f>R283*'Расчет субсидий'!Y283</f>
        <v>0</v>
      </c>
      <c r="T283" s="55">
        <f t="shared" si="101"/>
        <v>0</v>
      </c>
      <c r="U283" s="60" t="s">
        <v>385</v>
      </c>
      <c r="V283" s="60" t="s">
        <v>385</v>
      </c>
      <c r="W283" s="61" t="s">
        <v>385</v>
      </c>
      <c r="X283" s="70">
        <f>'Расчет субсидий'!AF283-1</f>
        <v>0</v>
      </c>
      <c r="Y283" s="70">
        <f>X283*'Расчет субсидий'!AG283</f>
        <v>0</v>
      </c>
      <c r="Z283" s="55">
        <f t="shared" si="88"/>
        <v>0</v>
      </c>
      <c r="AA283" s="27" t="s">
        <v>367</v>
      </c>
      <c r="AB283" s="27" t="s">
        <v>367</v>
      </c>
      <c r="AC283" s="27" t="s">
        <v>367</v>
      </c>
      <c r="AD283" s="27" t="s">
        <v>367</v>
      </c>
      <c r="AE283" s="27" t="s">
        <v>367</v>
      </c>
      <c r="AF283" s="27" t="s">
        <v>367</v>
      </c>
      <c r="AG283" s="27" t="s">
        <v>367</v>
      </c>
      <c r="AH283" s="27" t="s">
        <v>367</v>
      </c>
      <c r="AI283" s="27" t="s">
        <v>367</v>
      </c>
      <c r="AJ283" s="54">
        <f t="shared" si="89"/>
        <v>3.6719321537919658</v>
      </c>
    </row>
    <row r="284" spans="1:36" ht="15" customHeight="1">
      <c r="A284" s="33" t="s">
        <v>53</v>
      </c>
      <c r="B284" s="52">
        <f>'Расчет субсидий'!AX284</f>
        <v>-3.1272727272727323</v>
      </c>
      <c r="C284" s="54">
        <f>'Расчет субсидий'!D284-1</f>
        <v>-0.29360134240496671</v>
      </c>
      <c r="D284" s="54">
        <f>C284*'Расчет субсидий'!E284</f>
        <v>-2.9360134240496674</v>
      </c>
      <c r="E284" s="55">
        <f t="shared" si="98"/>
        <v>-1.4903611347030008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4">
        <f>'Расчет субсидий'!P284-1</f>
        <v>-0.38269828372234382</v>
      </c>
      <c r="M284" s="54">
        <f>L284*'Расчет субсидий'!Q284</f>
        <v>-7.6539656744468765</v>
      </c>
      <c r="N284" s="55">
        <f t="shared" si="99"/>
        <v>-3.8852591320282386</v>
      </c>
      <c r="O284" s="54">
        <f>'Расчет субсидий'!T284-1</f>
        <v>8.180392156862748E-2</v>
      </c>
      <c r="P284" s="54">
        <f>O284*'Расчет субсидий'!U284</f>
        <v>2.8631372549019618</v>
      </c>
      <c r="Q284" s="55">
        <f t="shared" si="100"/>
        <v>1.4533681804970993</v>
      </c>
      <c r="R284" s="54">
        <f>'Расчет субсидий'!X284-1</f>
        <v>0</v>
      </c>
      <c r="S284" s="54">
        <f>R284*'Расчет субсидий'!Y284</f>
        <v>0</v>
      </c>
      <c r="T284" s="55">
        <f t="shared" si="101"/>
        <v>0</v>
      </c>
      <c r="U284" s="60" t="s">
        <v>385</v>
      </c>
      <c r="V284" s="60" t="s">
        <v>385</v>
      </c>
      <c r="W284" s="61" t="s">
        <v>385</v>
      </c>
      <c r="X284" s="70">
        <f>'Расчет субсидий'!AF284-1</f>
        <v>7.8305519897304166E-2</v>
      </c>
      <c r="Y284" s="70">
        <f>X284*'Расчет субсидий'!AG284</f>
        <v>1.5661103979460833</v>
      </c>
      <c r="Z284" s="55">
        <f t="shared" si="88"/>
        <v>0.79497935896140803</v>
      </c>
      <c r="AA284" s="27" t="s">
        <v>367</v>
      </c>
      <c r="AB284" s="27" t="s">
        <v>367</v>
      </c>
      <c r="AC284" s="27" t="s">
        <v>367</v>
      </c>
      <c r="AD284" s="27" t="s">
        <v>367</v>
      </c>
      <c r="AE284" s="27" t="s">
        <v>367</v>
      </c>
      <c r="AF284" s="27" t="s">
        <v>367</v>
      </c>
      <c r="AG284" s="27" t="s">
        <v>367</v>
      </c>
      <c r="AH284" s="27" t="s">
        <v>367</v>
      </c>
      <c r="AI284" s="27" t="s">
        <v>367</v>
      </c>
      <c r="AJ284" s="54">
        <f t="shared" si="89"/>
        <v>-6.1607314456484987</v>
      </c>
    </row>
    <row r="285" spans="1:36" ht="15" customHeight="1">
      <c r="A285" s="33" t="s">
        <v>278</v>
      </c>
      <c r="B285" s="52">
        <f>'Расчет субсидий'!AX285</f>
        <v>-88.363636363636374</v>
      </c>
      <c r="C285" s="54">
        <f>'Расчет субсидий'!D285-1</f>
        <v>-3.1859816806053542E-3</v>
      </c>
      <c r="D285" s="54">
        <f>C285*'Расчет субсидий'!E285</f>
        <v>-3.1859816806053542E-2</v>
      </c>
      <c r="E285" s="55">
        <f t="shared" si="98"/>
        <v>-0.15143711503263854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4">
        <f>'Расчет субсидий'!P285-1</f>
        <v>-0.71630866668658322</v>
      </c>
      <c r="M285" s="54">
        <f>L285*'Расчет субсидий'!Q285</f>
        <v>-14.326173333731663</v>
      </c>
      <c r="N285" s="55">
        <f t="shared" si="99"/>
        <v>-68.09563194681084</v>
      </c>
      <c r="O285" s="54">
        <f>'Расчет субсидий'!T285-1</f>
        <v>-0.13636363636363635</v>
      </c>
      <c r="P285" s="54">
        <f>O285*'Расчет субсидий'!U285</f>
        <v>-4.7727272727272725</v>
      </c>
      <c r="Q285" s="55">
        <f t="shared" si="100"/>
        <v>-22.685882138596639</v>
      </c>
      <c r="R285" s="54">
        <f>'Расчет субсидий'!X285-1</f>
        <v>0</v>
      </c>
      <c r="S285" s="54">
        <f>R285*'Расчет субсидий'!Y285</f>
        <v>0</v>
      </c>
      <c r="T285" s="55">
        <f t="shared" si="101"/>
        <v>0</v>
      </c>
      <c r="U285" s="60" t="s">
        <v>385</v>
      </c>
      <c r="V285" s="60" t="s">
        <v>385</v>
      </c>
      <c r="W285" s="61" t="s">
        <v>385</v>
      </c>
      <c r="X285" s="70">
        <f>'Расчет субсидий'!AF285-1</f>
        <v>2.7027027027026973E-2</v>
      </c>
      <c r="Y285" s="70">
        <f>X285*'Расчет субсидий'!AG285</f>
        <v>0.54054054054053946</v>
      </c>
      <c r="Z285" s="55">
        <f t="shared" si="88"/>
        <v>2.5693148368037328</v>
      </c>
      <c r="AA285" s="27" t="s">
        <v>367</v>
      </c>
      <c r="AB285" s="27" t="s">
        <v>367</v>
      </c>
      <c r="AC285" s="27" t="s">
        <v>367</v>
      </c>
      <c r="AD285" s="27" t="s">
        <v>367</v>
      </c>
      <c r="AE285" s="27" t="s">
        <v>367</v>
      </c>
      <c r="AF285" s="27" t="s">
        <v>367</v>
      </c>
      <c r="AG285" s="27" t="s">
        <v>367</v>
      </c>
      <c r="AH285" s="27" t="s">
        <v>367</v>
      </c>
      <c r="AI285" s="27" t="s">
        <v>367</v>
      </c>
      <c r="AJ285" s="54">
        <f t="shared" si="89"/>
        <v>-18.590219882724448</v>
      </c>
    </row>
    <row r="286" spans="1:36" ht="15" customHeight="1">
      <c r="A286" s="33" t="s">
        <v>279</v>
      </c>
      <c r="B286" s="52">
        <f>'Расчет субсидий'!AX286</f>
        <v>-166.33636363636379</v>
      </c>
      <c r="C286" s="54">
        <f>'Расчет субсидий'!D286-1</f>
        <v>-1</v>
      </c>
      <c r="D286" s="54">
        <f>C286*'Расчет субсидий'!E286</f>
        <v>0</v>
      </c>
      <c r="E286" s="55">
        <f t="shared" si="98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4">
        <f>'Расчет субсидий'!P286-1</f>
        <v>-0.73522899173481249</v>
      </c>
      <c r="M286" s="54">
        <f>L286*'Расчет субсидий'!Q286</f>
        <v>-14.704579834696251</v>
      </c>
      <c r="N286" s="55">
        <f t="shared" si="99"/>
        <v>-123.80320771447887</v>
      </c>
      <c r="O286" s="54">
        <f>'Расчет субсидий'!T286-1</f>
        <v>-0.17621890547263686</v>
      </c>
      <c r="P286" s="54">
        <f>O286*'Расчет субсидий'!U286</f>
        <v>-5.2865671641791057</v>
      </c>
      <c r="Q286" s="55">
        <f t="shared" si="100"/>
        <v>-44.509532409698338</v>
      </c>
      <c r="R286" s="54">
        <f>'Расчет субсидий'!X286-1</f>
        <v>0</v>
      </c>
      <c r="S286" s="54">
        <f>R286*'Расчет субсидий'!Y286</f>
        <v>0</v>
      </c>
      <c r="T286" s="55">
        <f t="shared" si="101"/>
        <v>0</v>
      </c>
      <c r="U286" s="60" t="s">
        <v>385</v>
      </c>
      <c r="V286" s="60" t="s">
        <v>385</v>
      </c>
      <c r="W286" s="61" t="s">
        <v>385</v>
      </c>
      <c r="X286" s="70">
        <f>'Расчет субсидий'!AF286-1</f>
        <v>1.1737089201877993E-2</v>
      </c>
      <c r="Y286" s="70">
        <f>X286*'Расчет субсидий'!AG286</f>
        <v>0.23474178403755985</v>
      </c>
      <c r="Z286" s="55">
        <f t="shared" si="88"/>
        <v>1.9763764878134435</v>
      </c>
      <c r="AA286" s="27" t="s">
        <v>367</v>
      </c>
      <c r="AB286" s="27" t="s">
        <v>367</v>
      </c>
      <c r="AC286" s="27" t="s">
        <v>367</v>
      </c>
      <c r="AD286" s="27" t="s">
        <v>367</v>
      </c>
      <c r="AE286" s="27" t="s">
        <v>367</v>
      </c>
      <c r="AF286" s="27" t="s">
        <v>367</v>
      </c>
      <c r="AG286" s="27" t="s">
        <v>367</v>
      </c>
      <c r="AH286" s="27" t="s">
        <v>367</v>
      </c>
      <c r="AI286" s="27" t="s">
        <v>367</v>
      </c>
      <c r="AJ286" s="54">
        <f t="shared" si="89"/>
        <v>-19.756405214837798</v>
      </c>
    </row>
    <row r="287" spans="1:36" ht="15" customHeight="1">
      <c r="A287" s="33" t="s">
        <v>280</v>
      </c>
      <c r="B287" s="52">
        <f>'Расчет субсидий'!AX287</f>
        <v>-10.545454545454533</v>
      </c>
      <c r="C287" s="54">
        <f>'Расчет субсидий'!D287-1</f>
        <v>-1</v>
      </c>
      <c r="D287" s="54">
        <f>C287*'Расчет субсидий'!E287</f>
        <v>0</v>
      </c>
      <c r="E287" s="55">
        <f t="shared" si="98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4">
        <f>'Расчет субсидий'!P287-1</f>
        <v>-0.49144924644043975</v>
      </c>
      <c r="M287" s="54">
        <f>L287*'Расчет субсидий'!Q287</f>
        <v>-9.8289849288087954</v>
      </c>
      <c r="N287" s="55">
        <f t="shared" si="99"/>
        <v>-10.545454545454533</v>
      </c>
      <c r="O287" s="54">
        <f>'Расчет субсидий'!T287-1</f>
        <v>0</v>
      </c>
      <c r="P287" s="54">
        <f>O287*'Расчет субсидий'!U287</f>
        <v>0</v>
      </c>
      <c r="Q287" s="55">
        <f t="shared" si="100"/>
        <v>0</v>
      </c>
      <c r="R287" s="54">
        <f>'Расчет субсидий'!X287-1</f>
        <v>0</v>
      </c>
      <c r="S287" s="54">
        <f>R287*'Расчет субсидий'!Y287</f>
        <v>0</v>
      </c>
      <c r="T287" s="55">
        <f t="shared" si="101"/>
        <v>0</v>
      </c>
      <c r="U287" s="60" t="s">
        <v>385</v>
      </c>
      <c r="V287" s="60" t="s">
        <v>385</v>
      </c>
      <c r="W287" s="61" t="s">
        <v>385</v>
      </c>
      <c r="X287" s="70">
        <f>'Расчет субсидий'!AF287-1</f>
        <v>0</v>
      </c>
      <c r="Y287" s="70">
        <f>X287*'Расчет субсидий'!AG287</f>
        <v>0</v>
      </c>
      <c r="Z287" s="55">
        <f t="shared" si="88"/>
        <v>0</v>
      </c>
      <c r="AA287" s="27" t="s">
        <v>367</v>
      </c>
      <c r="AB287" s="27" t="s">
        <v>367</v>
      </c>
      <c r="AC287" s="27" t="s">
        <v>367</v>
      </c>
      <c r="AD287" s="27" t="s">
        <v>367</v>
      </c>
      <c r="AE287" s="27" t="s">
        <v>367</v>
      </c>
      <c r="AF287" s="27" t="s">
        <v>367</v>
      </c>
      <c r="AG287" s="27" t="s">
        <v>367</v>
      </c>
      <c r="AH287" s="27" t="s">
        <v>367</v>
      </c>
      <c r="AI287" s="27" t="s">
        <v>367</v>
      </c>
      <c r="AJ287" s="54">
        <f t="shared" si="89"/>
        <v>-9.8289849288087954</v>
      </c>
    </row>
    <row r="288" spans="1:36" ht="15" customHeight="1">
      <c r="A288" s="33" t="s">
        <v>281</v>
      </c>
      <c r="B288" s="52">
        <f>'Расчет субсидий'!AX288</f>
        <v>-164.42727272727279</v>
      </c>
      <c r="C288" s="54">
        <f>'Расчет субсидий'!D288-1</f>
        <v>-1</v>
      </c>
      <c r="D288" s="54">
        <f>C288*'Расчет субсидий'!E288</f>
        <v>0</v>
      </c>
      <c r="E288" s="55">
        <f t="shared" si="98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4">
        <f>'Расчет субсидий'!P288-1</f>
        <v>-0.6164061047892444</v>
      </c>
      <c r="M288" s="54">
        <f>L288*'Расчет субсидий'!Q288</f>
        <v>-12.328122095784888</v>
      </c>
      <c r="N288" s="55">
        <f t="shared" si="99"/>
        <v>-131.49866753158463</v>
      </c>
      <c r="O288" s="54">
        <f>'Расчет субсидий'!T288-1</f>
        <v>-8.3805970149253728E-2</v>
      </c>
      <c r="P288" s="54">
        <f>O288*'Расчет субсидий'!U288</f>
        <v>-3.3522388059701491</v>
      </c>
      <c r="Q288" s="55">
        <f t="shared" si="100"/>
        <v>-35.756860031704591</v>
      </c>
      <c r="R288" s="54">
        <f>'Расчет субсидий'!X288-1</f>
        <v>0</v>
      </c>
      <c r="S288" s="54">
        <f>R288*'Расчет субсидий'!Y288</f>
        <v>0</v>
      </c>
      <c r="T288" s="55">
        <f t="shared" si="101"/>
        <v>0</v>
      </c>
      <c r="U288" s="60" t="s">
        <v>385</v>
      </c>
      <c r="V288" s="60" t="s">
        <v>385</v>
      </c>
      <c r="W288" s="61" t="s">
        <v>385</v>
      </c>
      <c r="X288" s="70">
        <f>'Расчет субсидий'!AF288-1</f>
        <v>1.325757575757569E-2</v>
      </c>
      <c r="Y288" s="70">
        <f>X288*'Расчет субсидий'!AG288</f>
        <v>0.26515151515151381</v>
      </c>
      <c r="Z288" s="55">
        <f t="shared" si="88"/>
        <v>2.8282548360164488</v>
      </c>
      <c r="AA288" s="27" t="s">
        <v>367</v>
      </c>
      <c r="AB288" s="27" t="s">
        <v>367</v>
      </c>
      <c r="AC288" s="27" t="s">
        <v>367</v>
      </c>
      <c r="AD288" s="27" t="s">
        <v>367</v>
      </c>
      <c r="AE288" s="27" t="s">
        <v>367</v>
      </c>
      <c r="AF288" s="27" t="s">
        <v>367</v>
      </c>
      <c r="AG288" s="27" t="s">
        <v>367</v>
      </c>
      <c r="AH288" s="27" t="s">
        <v>367</v>
      </c>
      <c r="AI288" s="27" t="s">
        <v>367</v>
      </c>
      <c r="AJ288" s="54">
        <f t="shared" si="89"/>
        <v>-15.415209386603523</v>
      </c>
    </row>
    <row r="289" spans="1:36" ht="15" customHeight="1">
      <c r="A289" s="33" t="s">
        <v>282</v>
      </c>
      <c r="B289" s="52">
        <f>'Расчет субсидий'!AX289</f>
        <v>-14.736363636363649</v>
      </c>
      <c r="C289" s="54">
        <f>'Расчет субсидий'!D289-1</f>
        <v>-1</v>
      </c>
      <c r="D289" s="54">
        <f>C289*'Расчет субсидий'!E289</f>
        <v>0</v>
      </c>
      <c r="E289" s="55">
        <f t="shared" si="98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4">
        <f>'Расчет субсидий'!P289-1</f>
        <v>-0.13715857732363923</v>
      </c>
      <c r="M289" s="54">
        <f>L289*'Расчет субсидий'!Q289</f>
        <v>-2.7431715464727846</v>
      </c>
      <c r="N289" s="55">
        <f t="shared" si="99"/>
        <v>-12.939426976914403</v>
      </c>
      <c r="O289" s="54">
        <f>'Расчет субсидий'!T289-1</f>
        <v>0</v>
      </c>
      <c r="P289" s="54">
        <f>O289*'Расчет субсидий'!U289</f>
        <v>0</v>
      </c>
      <c r="Q289" s="55">
        <f t="shared" si="100"/>
        <v>0</v>
      </c>
      <c r="R289" s="54">
        <f>'Расчет субсидий'!X289-1</f>
        <v>0</v>
      </c>
      <c r="S289" s="54">
        <f>R289*'Расчет субсидий'!Y289</f>
        <v>0</v>
      </c>
      <c r="T289" s="55">
        <f t="shared" si="101"/>
        <v>0</v>
      </c>
      <c r="U289" s="60" t="s">
        <v>385</v>
      </c>
      <c r="V289" s="60" t="s">
        <v>385</v>
      </c>
      <c r="W289" s="61" t="s">
        <v>385</v>
      </c>
      <c r="X289" s="70">
        <f>'Расчет субсидий'!AF289-1</f>
        <v>-1.9047619047619091E-2</v>
      </c>
      <c r="Y289" s="70">
        <f>X289*'Расчет субсидий'!AG289</f>
        <v>-0.38095238095238182</v>
      </c>
      <c r="Z289" s="55">
        <f t="shared" si="88"/>
        <v>-1.796936659449244</v>
      </c>
      <c r="AA289" s="27" t="s">
        <v>367</v>
      </c>
      <c r="AB289" s="27" t="s">
        <v>367</v>
      </c>
      <c r="AC289" s="27" t="s">
        <v>367</v>
      </c>
      <c r="AD289" s="27" t="s">
        <v>367</v>
      </c>
      <c r="AE289" s="27" t="s">
        <v>367</v>
      </c>
      <c r="AF289" s="27" t="s">
        <v>367</v>
      </c>
      <c r="AG289" s="27" t="s">
        <v>367</v>
      </c>
      <c r="AH289" s="27" t="s">
        <v>367</v>
      </c>
      <c r="AI289" s="27" t="s">
        <v>367</v>
      </c>
      <c r="AJ289" s="54">
        <f t="shared" si="89"/>
        <v>-3.1241239274251664</v>
      </c>
    </row>
    <row r="290" spans="1:36" ht="15" customHeight="1">
      <c r="A290" s="33" t="s">
        <v>283</v>
      </c>
      <c r="B290" s="52">
        <f>'Расчет субсидий'!AX290</f>
        <v>18.190909090909088</v>
      </c>
      <c r="C290" s="54">
        <f>'Расчет субсидий'!D290-1</f>
        <v>0.22319989324793155</v>
      </c>
      <c r="D290" s="54">
        <f>C290*'Расчет субсидий'!E290</f>
        <v>2.2319989324793155</v>
      </c>
      <c r="E290" s="55">
        <f t="shared" si="98"/>
        <v>10.98229142148756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4">
        <f>'Расчет субсидий'!P290-1</f>
        <v>-0.1991719194166357</v>
      </c>
      <c r="M290" s="54">
        <f>L290*'Расчет субсидий'!Q290</f>
        <v>-3.983438388332714</v>
      </c>
      <c r="N290" s="55">
        <f t="shared" si="99"/>
        <v>-19.600045772251288</v>
      </c>
      <c r="O290" s="54">
        <f>'Расчет субсидий'!T290-1</f>
        <v>0.14719298245614021</v>
      </c>
      <c r="P290" s="54">
        <f>O290*'Расчет субсидий'!U290</f>
        <v>5.1517543859649075</v>
      </c>
      <c r="Q290" s="55">
        <f t="shared" si="100"/>
        <v>25.348608897292848</v>
      </c>
      <c r="R290" s="54">
        <f>'Расчет субсидий'!X290-1</f>
        <v>0</v>
      </c>
      <c r="S290" s="54">
        <f>R290*'Расчет субсидий'!Y290</f>
        <v>0</v>
      </c>
      <c r="T290" s="55">
        <f t="shared" si="101"/>
        <v>0</v>
      </c>
      <c r="U290" s="60" t="s">
        <v>385</v>
      </c>
      <c r="V290" s="60" t="s">
        <v>385</v>
      </c>
      <c r="W290" s="61" t="s">
        <v>385</v>
      </c>
      <c r="X290" s="70">
        <f>'Расчет субсидий'!AF290-1</f>
        <v>1.4836795252225476E-2</v>
      </c>
      <c r="Y290" s="70">
        <f>X290*'Расчет субсидий'!AG290</f>
        <v>0.29673590504450953</v>
      </c>
      <c r="Z290" s="55">
        <f t="shared" si="88"/>
        <v>1.4600545443799691</v>
      </c>
      <c r="AA290" s="27" t="s">
        <v>367</v>
      </c>
      <c r="AB290" s="27" t="s">
        <v>367</v>
      </c>
      <c r="AC290" s="27" t="s">
        <v>367</v>
      </c>
      <c r="AD290" s="27" t="s">
        <v>367</v>
      </c>
      <c r="AE290" s="27" t="s">
        <v>367</v>
      </c>
      <c r="AF290" s="27" t="s">
        <v>367</v>
      </c>
      <c r="AG290" s="27" t="s">
        <v>367</v>
      </c>
      <c r="AH290" s="27" t="s">
        <v>367</v>
      </c>
      <c r="AI290" s="27" t="s">
        <v>367</v>
      </c>
      <c r="AJ290" s="54">
        <f t="shared" si="89"/>
        <v>3.6970508351560185</v>
      </c>
    </row>
    <row r="291" spans="1:36" ht="15" customHeight="1">
      <c r="A291" s="33" t="s">
        <v>284</v>
      </c>
      <c r="B291" s="52">
        <f>'Расчет субсидий'!AX291</f>
        <v>-358.87272727272727</v>
      </c>
      <c r="C291" s="54">
        <f>'Расчет субсидий'!D291-1</f>
        <v>-1</v>
      </c>
      <c r="D291" s="54">
        <f>C291*'Расчет субсидий'!E291</f>
        <v>0</v>
      </c>
      <c r="E291" s="55">
        <f t="shared" si="98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4">
        <f>'Расчет субсидий'!P291-1</f>
        <v>-0.60697174006598764</v>
      </c>
      <c r="M291" s="54">
        <f>L291*'Расчет субсидий'!Q291</f>
        <v>-12.139434801319753</v>
      </c>
      <c r="N291" s="55">
        <f t="shared" si="99"/>
        <v>-140.03158306416458</v>
      </c>
      <c r="O291" s="54">
        <f>'Расчет субсидий'!T291-1</f>
        <v>-0.469060773480663</v>
      </c>
      <c r="P291" s="54">
        <f>O291*'Расчет субсидий'!U291</f>
        <v>-18.762430939226519</v>
      </c>
      <c r="Q291" s="55">
        <f t="shared" si="100"/>
        <v>-216.4295907966256</v>
      </c>
      <c r="R291" s="54">
        <f>'Расчет субсидий'!X291-1</f>
        <v>0</v>
      </c>
      <c r="S291" s="54">
        <f>R291*'Расчет субсидий'!Y291</f>
        <v>0</v>
      </c>
      <c r="T291" s="55">
        <f t="shared" si="101"/>
        <v>0</v>
      </c>
      <c r="U291" s="60" t="s">
        <v>385</v>
      </c>
      <c r="V291" s="60" t="s">
        <v>385</v>
      </c>
      <c r="W291" s="61" t="s">
        <v>385</v>
      </c>
      <c r="X291" s="70">
        <f>'Расчет субсидий'!AF291-1</f>
        <v>-1.0452961672473893E-2</v>
      </c>
      <c r="Y291" s="70">
        <f>X291*'Расчет субсидий'!AG291</f>
        <v>-0.20905923344947785</v>
      </c>
      <c r="Z291" s="55">
        <f t="shared" si="88"/>
        <v>-2.4115534119371422</v>
      </c>
      <c r="AA291" s="27" t="s">
        <v>367</v>
      </c>
      <c r="AB291" s="27" t="s">
        <v>367</v>
      </c>
      <c r="AC291" s="27" t="s">
        <v>367</v>
      </c>
      <c r="AD291" s="27" t="s">
        <v>367</v>
      </c>
      <c r="AE291" s="27" t="s">
        <v>367</v>
      </c>
      <c r="AF291" s="27" t="s">
        <v>367</v>
      </c>
      <c r="AG291" s="27" t="s">
        <v>367</v>
      </c>
      <c r="AH291" s="27" t="s">
        <v>367</v>
      </c>
      <c r="AI291" s="27" t="s">
        <v>367</v>
      </c>
      <c r="AJ291" s="54">
        <f t="shared" si="89"/>
        <v>-31.110924973995747</v>
      </c>
    </row>
    <row r="292" spans="1:36" ht="15" customHeight="1">
      <c r="A292" s="33" t="s">
        <v>285</v>
      </c>
      <c r="B292" s="52">
        <f>'Расчет субсидий'!AX292</f>
        <v>-1.0454545454545467</v>
      </c>
      <c r="C292" s="54">
        <f>'Расчет субсидий'!D292-1</f>
        <v>-1</v>
      </c>
      <c r="D292" s="54">
        <f>C292*'Расчет субсидий'!E292</f>
        <v>0</v>
      </c>
      <c r="E292" s="55">
        <f t="shared" si="98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4">
        <f>'Расчет субсидий'!P292-1</f>
        <v>-0.23026191822121733</v>
      </c>
      <c r="M292" s="54">
        <f>L292*'Расчет субсидий'!Q292</f>
        <v>-4.6052383644243466</v>
      </c>
      <c r="N292" s="55">
        <f t="shared" si="99"/>
        <v>-2.1741955031536704</v>
      </c>
      <c r="O292" s="54">
        <f>'Расчет субсидий'!T292-1</f>
        <v>7.6017699115044302E-2</v>
      </c>
      <c r="P292" s="54">
        <f>O292*'Расчет субсидий'!U292</f>
        <v>2.280530973451329</v>
      </c>
      <c r="Q292" s="55">
        <f t="shared" si="100"/>
        <v>1.076669608588291</v>
      </c>
      <c r="R292" s="54">
        <f>'Расчет субсидий'!X292-1</f>
        <v>0</v>
      </c>
      <c r="S292" s="54">
        <f>R292*'Расчет субсидий'!Y292</f>
        <v>0</v>
      </c>
      <c r="T292" s="55">
        <f t="shared" si="101"/>
        <v>0</v>
      </c>
      <c r="U292" s="60" t="s">
        <v>385</v>
      </c>
      <c r="V292" s="60" t="s">
        <v>385</v>
      </c>
      <c r="W292" s="61" t="s">
        <v>385</v>
      </c>
      <c r="X292" s="70">
        <f>'Расчет субсидий'!AF292-1</f>
        <v>5.5147058823530326E-3</v>
      </c>
      <c r="Y292" s="70">
        <f>X292*'Расчет субсидий'!AG292</f>
        <v>0.11029411764706065</v>
      </c>
      <c r="Z292" s="55">
        <f t="shared" si="88"/>
        <v>5.207134911083288E-2</v>
      </c>
      <c r="AA292" s="27" t="s">
        <v>367</v>
      </c>
      <c r="AB292" s="27" t="s">
        <v>367</v>
      </c>
      <c r="AC292" s="27" t="s">
        <v>367</v>
      </c>
      <c r="AD292" s="27" t="s">
        <v>367</v>
      </c>
      <c r="AE292" s="27" t="s">
        <v>367</v>
      </c>
      <c r="AF292" s="27" t="s">
        <v>367</v>
      </c>
      <c r="AG292" s="27" t="s">
        <v>367</v>
      </c>
      <c r="AH292" s="27" t="s">
        <v>367</v>
      </c>
      <c r="AI292" s="27" t="s">
        <v>367</v>
      </c>
      <c r="AJ292" s="54">
        <f t="shared" si="89"/>
        <v>-2.2144132733259569</v>
      </c>
    </row>
    <row r="293" spans="1:36" ht="15" customHeight="1">
      <c r="A293" s="33" t="s">
        <v>286</v>
      </c>
      <c r="B293" s="52">
        <f>'Расчет субсидий'!AX293</f>
        <v>-6.6909090909090878</v>
      </c>
      <c r="C293" s="54">
        <f>'Расчет субсидий'!D293-1</f>
        <v>0.20304511278195481</v>
      </c>
      <c r="D293" s="54">
        <f>C293*'Расчет субсидий'!E293</f>
        <v>2.0304511278195481</v>
      </c>
      <c r="E293" s="55">
        <f t="shared" si="98"/>
        <v>10.254953461641165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4">
        <f>'Расчет субсидий'!P293-1</f>
        <v>-0.6561743341404358</v>
      </c>
      <c r="M293" s="54">
        <f>L293*'Расчет субсидий'!Q293</f>
        <v>-13.123486682808716</v>
      </c>
      <c r="N293" s="55">
        <f t="shared" si="99"/>
        <v>-66.281203887529131</v>
      </c>
      <c r="O293" s="54">
        <f>'Расчет субсидий'!T293-1</f>
        <v>0.28887755102040824</v>
      </c>
      <c r="P293" s="54">
        <f>O293*'Расчет субсидий'!U293</f>
        <v>8.6663265306122472</v>
      </c>
      <c r="Q293" s="55">
        <f t="shared" si="100"/>
        <v>43.769965224552351</v>
      </c>
      <c r="R293" s="54">
        <f>'Расчет субсидий'!X293-1</f>
        <v>0</v>
      </c>
      <c r="S293" s="54">
        <f>R293*'Расчет субсидий'!Y293</f>
        <v>0</v>
      </c>
      <c r="T293" s="55">
        <f t="shared" si="101"/>
        <v>0</v>
      </c>
      <c r="U293" s="60" t="s">
        <v>385</v>
      </c>
      <c r="V293" s="60" t="s">
        <v>385</v>
      </c>
      <c r="W293" s="61" t="s">
        <v>385</v>
      </c>
      <c r="X293" s="70">
        <f>'Расчет субсидий'!AF293-1</f>
        <v>5.509641873278226E-2</v>
      </c>
      <c r="Y293" s="70">
        <f>X293*'Расчет субсидий'!AG293</f>
        <v>1.1019283746556452</v>
      </c>
      <c r="Z293" s="55">
        <f t="shared" si="88"/>
        <v>5.565376110426536</v>
      </c>
      <c r="AA293" s="27" t="s">
        <v>367</v>
      </c>
      <c r="AB293" s="27" t="s">
        <v>367</v>
      </c>
      <c r="AC293" s="27" t="s">
        <v>367</v>
      </c>
      <c r="AD293" s="27" t="s">
        <v>367</v>
      </c>
      <c r="AE293" s="27" t="s">
        <v>367</v>
      </c>
      <c r="AF293" s="27" t="s">
        <v>367</v>
      </c>
      <c r="AG293" s="27" t="s">
        <v>367</v>
      </c>
      <c r="AH293" s="27" t="s">
        <v>367</v>
      </c>
      <c r="AI293" s="27" t="s">
        <v>367</v>
      </c>
      <c r="AJ293" s="54">
        <f t="shared" si="89"/>
        <v>-1.3247806497212755</v>
      </c>
    </row>
    <row r="294" spans="1:36" ht="15" customHeight="1">
      <c r="A294" s="33" t="s">
        <v>287</v>
      </c>
      <c r="B294" s="52">
        <f>'Расчет субсидий'!AX294</f>
        <v>-1.9272727272727259</v>
      </c>
      <c r="C294" s="54">
        <f>'Расчет субсидий'!D294-1</f>
        <v>-1</v>
      </c>
      <c r="D294" s="54">
        <f>C294*'Расчет субсидий'!E294</f>
        <v>0</v>
      </c>
      <c r="E294" s="55">
        <f t="shared" si="98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4">
        <f>'Расчет субсидий'!P294-1</f>
        <v>-0.34996453062189647</v>
      </c>
      <c r="M294" s="54">
        <f>L294*'Расчет субсидий'!Q294</f>
        <v>-6.9992906124379299</v>
      </c>
      <c r="N294" s="55">
        <f t="shared" si="99"/>
        <v>-2.5524180521240294</v>
      </c>
      <c r="O294" s="54">
        <f>'Расчет субсидий'!T294-1</f>
        <v>0</v>
      </c>
      <c r="P294" s="54">
        <f>O294*'Расчет субсидий'!U294</f>
        <v>0</v>
      </c>
      <c r="Q294" s="55">
        <f t="shared" si="100"/>
        <v>0</v>
      </c>
      <c r="R294" s="54">
        <f>'Расчет субсидий'!X294-1</f>
        <v>0</v>
      </c>
      <c r="S294" s="54">
        <f>R294*'Расчет субсидий'!Y294</f>
        <v>0</v>
      </c>
      <c r="T294" s="55">
        <f t="shared" si="101"/>
        <v>0</v>
      </c>
      <c r="U294" s="60" t="s">
        <v>385</v>
      </c>
      <c r="V294" s="60" t="s">
        <v>385</v>
      </c>
      <c r="W294" s="61" t="s">
        <v>385</v>
      </c>
      <c r="X294" s="70">
        <f>'Расчет субсидий'!AF294-1</f>
        <v>8.5714285714285632E-2</v>
      </c>
      <c r="Y294" s="70">
        <f>X294*'Расчет субсидий'!AG294</f>
        <v>1.7142857142857126</v>
      </c>
      <c r="Z294" s="55">
        <f t="shared" si="88"/>
        <v>0.62514532485130359</v>
      </c>
      <c r="AA294" s="27" t="s">
        <v>367</v>
      </c>
      <c r="AB294" s="27" t="s">
        <v>367</v>
      </c>
      <c r="AC294" s="27" t="s">
        <v>367</v>
      </c>
      <c r="AD294" s="27" t="s">
        <v>367</v>
      </c>
      <c r="AE294" s="27" t="s">
        <v>367</v>
      </c>
      <c r="AF294" s="27" t="s">
        <v>367</v>
      </c>
      <c r="AG294" s="27" t="s">
        <v>367</v>
      </c>
      <c r="AH294" s="27" t="s">
        <v>367</v>
      </c>
      <c r="AI294" s="27" t="s">
        <v>367</v>
      </c>
      <c r="AJ294" s="54">
        <f t="shared" si="89"/>
        <v>-5.2850048981522173</v>
      </c>
    </row>
    <row r="295" spans="1:36" ht="15" customHeight="1">
      <c r="A295" s="33" t="s">
        <v>288</v>
      </c>
      <c r="B295" s="52">
        <f>'Расчет субсидий'!AX295</f>
        <v>-1.3090909090909122</v>
      </c>
      <c r="C295" s="54">
        <f>'Расчет субсидий'!D295-1</f>
        <v>-7.7099010424935166E-2</v>
      </c>
      <c r="D295" s="54">
        <f>C295*'Расчет субсидий'!E295</f>
        <v>-0.77099010424935166</v>
      </c>
      <c r="E295" s="55">
        <f t="shared" si="98"/>
        <v>-0.86976675509674883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4">
        <f>'Расчет субсидий'!P295-1</f>
        <v>-0.13541360416945081</v>
      </c>
      <c r="M295" s="54">
        <f>L295*'Расчет субсидий'!Q295</f>
        <v>-2.7082720833890161</v>
      </c>
      <c r="N295" s="55">
        <f t="shared" si="99"/>
        <v>-3.055246765043492</v>
      </c>
      <c r="O295" s="54">
        <f>'Расчет субсидий'!T295-1</f>
        <v>0</v>
      </c>
      <c r="P295" s="54">
        <f>O295*'Расчет субсидий'!U295</f>
        <v>0</v>
      </c>
      <c r="Q295" s="55">
        <f t="shared" si="100"/>
        <v>0</v>
      </c>
      <c r="R295" s="54">
        <f>'Расчет субсидий'!X295-1</f>
        <v>0</v>
      </c>
      <c r="S295" s="54">
        <f>R295*'Расчет субсидий'!Y295</f>
        <v>0</v>
      </c>
      <c r="T295" s="55">
        <f t="shared" si="101"/>
        <v>0</v>
      </c>
      <c r="U295" s="60" t="s">
        <v>385</v>
      </c>
      <c r="V295" s="60" t="s">
        <v>385</v>
      </c>
      <c r="W295" s="61" t="s">
        <v>385</v>
      </c>
      <c r="X295" s="70">
        <f>'Расчет субсидий'!AF295-1</f>
        <v>0.11594202898550732</v>
      </c>
      <c r="Y295" s="70">
        <f>X295*'Расчет субсидий'!AG295</f>
        <v>2.3188405797101463</v>
      </c>
      <c r="Z295" s="55">
        <f t="shared" si="88"/>
        <v>2.6159226110493288</v>
      </c>
      <c r="AA295" s="27" t="s">
        <v>367</v>
      </c>
      <c r="AB295" s="27" t="s">
        <v>367</v>
      </c>
      <c r="AC295" s="27" t="s">
        <v>367</v>
      </c>
      <c r="AD295" s="27" t="s">
        <v>367</v>
      </c>
      <c r="AE295" s="27" t="s">
        <v>367</v>
      </c>
      <c r="AF295" s="27" t="s">
        <v>367</v>
      </c>
      <c r="AG295" s="27" t="s">
        <v>367</v>
      </c>
      <c r="AH295" s="27" t="s">
        <v>367</v>
      </c>
      <c r="AI295" s="27" t="s">
        <v>367</v>
      </c>
      <c r="AJ295" s="54">
        <f t="shared" si="89"/>
        <v>-1.1604216079282215</v>
      </c>
    </row>
    <row r="296" spans="1:36" ht="15" customHeight="1">
      <c r="A296" s="33" t="s">
        <v>289</v>
      </c>
      <c r="B296" s="52">
        <f>'Расчет субсидий'!AX296</f>
        <v>-9.090909090908994E-2</v>
      </c>
      <c r="C296" s="54">
        <f>'Расчет субсидий'!D296-1</f>
        <v>0.20409768533994921</v>
      </c>
      <c r="D296" s="54">
        <f>C296*'Расчет субсидий'!E296</f>
        <v>2.0409768533994921</v>
      </c>
      <c r="E296" s="55">
        <f t="shared" si="98"/>
        <v>0.97559680331338494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4">
        <f>'Расчет субсидий'!P296-1</f>
        <v>-0.29337624744168034</v>
      </c>
      <c r="M296" s="54">
        <f>L296*'Расчет субсидий'!Q296</f>
        <v>-5.8675249488336068</v>
      </c>
      <c r="N296" s="55">
        <f t="shared" si="99"/>
        <v>-2.804705292913551</v>
      </c>
      <c r="O296" s="54">
        <f>'Расчет субсидий'!T296-1</f>
        <v>0</v>
      </c>
      <c r="P296" s="54">
        <f>O296*'Расчет субсидий'!U296</f>
        <v>0</v>
      </c>
      <c r="Q296" s="55">
        <f t="shared" si="100"/>
        <v>0</v>
      </c>
      <c r="R296" s="54">
        <f>'Расчет субсидий'!X296-1</f>
        <v>0</v>
      </c>
      <c r="S296" s="54">
        <f>R296*'Расчет субсидий'!Y296</f>
        <v>0</v>
      </c>
      <c r="T296" s="55">
        <f t="shared" si="101"/>
        <v>0</v>
      </c>
      <c r="U296" s="60" t="s">
        <v>385</v>
      </c>
      <c r="V296" s="60" t="s">
        <v>385</v>
      </c>
      <c r="W296" s="61" t="s">
        <v>385</v>
      </c>
      <c r="X296" s="70">
        <f>'Расчет субсидий'!AF296-1</f>
        <v>0.18181818181818188</v>
      </c>
      <c r="Y296" s="70">
        <f>X296*'Расчет субсидий'!AG296</f>
        <v>3.6363636363636376</v>
      </c>
      <c r="Z296" s="55">
        <f t="shared" si="88"/>
        <v>1.7381993986910758</v>
      </c>
      <c r="AA296" s="27" t="s">
        <v>367</v>
      </c>
      <c r="AB296" s="27" t="s">
        <v>367</v>
      </c>
      <c r="AC296" s="27" t="s">
        <v>367</v>
      </c>
      <c r="AD296" s="27" t="s">
        <v>367</v>
      </c>
      <c r="AE296" s="27" t="s">
        <v>367</v>
      </c>
      <c r="AF296" s="27" t="s">
        <v>367</v>
      </c>
      <c r="AG296" s="27" t="s">
        <v>367</v>
      </c>
      <c r="AH296" s="27" t="s">
        <v>367</v>
      </c>
      <c r="AI296" s="27" t="s">
        <v>367</v>
      </c>
      <c r="AJ296" s="54">
        <f t="shared" si="89"/>
        <v>-0.1901844590704771</v>
      </c>
    </row>
    <row r="297" spans="1:36" ht="15" customHeight="1">
      <c r="A297" s="33" t="s">
        <v>290</v>
      </c>
      <c r="B297" s="52">
        <f>'Расчет субсидий'!AX297</f>
        <v>-3.4181818181818162</v>
      </c>
      <c r="C297" s="54">
        <f>'Расчет субсидий'!D297-1</f>
        <v>2.87632772465789E-2</v>
      </c>
      <c r="D297" s="54">
        <f>C297*'Расчет субсидий'!E297</f>
        <v>0.287632772465789</v>
      </c>
      <c r="E297" s="55">
        <f t="shared" si="98"/>
        <v>5.3634727298125393E-2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4">
        <f>'Расчет субсидий'!P297-1</f>
        <v>-0.38093436731605823</v>
      </c>
      <c r="M297" s="54">
        <f>L297*'Расчет субсидий'!Q297</f>
        <v>-7.6186873463211651</v>
      </c>
      <c r="N297" s="55">
        <f t="shared" si="99"/>
        <v>-1.4206525031434527</v>
      </c>
      <c r="O297" s="54">
        <f>'Расчет субсидий'!T297-1</f>
        <v>0</v>
      </c>
      <c r="P297" s="54">
        <f>O297*'Расчет субсидий'!U297</f>
        <v>0</v>
      </c>
      <c r="Q297" s="55">
        <f t="shared" si="100"/>
        <v>0</v>
      </c>
      <c r="R297" s="54">
        <f>'Расчет субсидий'!X297-1</f>
        <v>0</v>
      </c>
      <c r="S297" s="54">
        <f>R297*'Расчет субсидий'!Y297</f>
        <v>0</v>
      </c>
      <c r="T297" s="55">
        <f t="shared" si="101"/>
        <v>0</v>
      </c>
      <c r="U297" s="60" t="s">
        <v>385</v>
      </c>
      <c r="V297" s="60" t="s">
        <v>385</v>
      </c>
      <c r="W297" s="61" t="s">
        <v>385</v>
      </c>
      <c r="X297" s="70">
        <f>'Расчет субсидий'!AF297-1</f>
        <v>-0.55000000000000004</v>
      </c>
      <c r="Y297" s="70">
        <f>X297*'Расчет субсидий'!AG297</f>
        <v>-11</v>
      </c>
      <c r="Z297" s="55">
        <f t="shared" si="88"/>
        <v>-2.051164042336489</v>
      </c>
      <c r="AA297" s="27" t="s">
        <v>367</v>
      </c>
      <c r="AB297" s="27" t="s">
        <v>367</v>
      </c>
      <c r="AC297" s="27" t="s">
        <v>367</v>
      </c>
      <c r="AD297" s="27" t="s">
        <v>367</v>
      </c>
      <c r="AE297" s="27" t="s">
        <v>367</v>
      </c>
      <c r="AF297" s="27" t="s">
        <v>367</v>
      </c>
      <c r="AG297" s="27" t="s">
        <v>367</v>
      </c>
      <c r="AH297" s="27" t="s">
        <v>367</v>
      </c>
      <c r="AI297" s="27" t="s">
        <v>367</v>
      </c>
      <c r="AJ297" s="54">
        <f t="shared" si="89"/>
        <v>-18.331054573855376</v>
      </c>
    </row>
    <row r="298" spans="1:36" ht="15" customHeight="1">
      <c r="A298" s="33" t="s">
        <v>291</v>
      </c>
      <c r="B298" s="52">
        <f>'Расчет субсидий'!AX298</f>
        <v>-40.81818181818187</v>
      </c>
      <c r="C298" s="54">
        <f>'Расчет субсидий'!D298-1</f>
        <v>-1</v>
      </c>
      <c r="D298" s="54">
        <f>C298*'Расчет субсидий'!E298</f>
        <v>0</v>
      </c>
      <c r="E298" s="55">
        <f t="shared" si="98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4">
        <f>'Расчет субсидий'!P298-1</f>
        <v>-0.493277961568241</v>
      </c>
      <c r="M298" s="54">
        <f>L298*'Расчет субсидий'!Q298</f>
        <v>-9.8655592313648199</v>
      </c>
      <c r="N298" s="55">
        <f t="shared" si="99"/>
        <v>-41.507912182991824</v>
      </c>
      <c r="O298" s="54">
        <f>'Расчет субсидий'!T298-1</f>
        <v>0</v>
      </c>
      <c r="P298" s="54">
        <f>O298*'Расчет субсидий'!U298</f>
        <v>0</v>
      </c>
      <c r="Q298" s="55">
        <f t="shared" si="100"/>
        <v>0</v>
      </c>
      <c r="R298" s="54">
        <f>'Расчет субсидий'!X298-1</f>
        <v>0</v>
      </c>
      <c r="S298" s="54">
        <f>R298*'Расчет субсидий'!Y298</f>
        <v>0</v>
      </c>
      <c r="T298" s="55">
        <f t="shared" si="101"/>
        <v>0</v>
      </c>
      <c r="U298" s="60" t="s">
        <v>385</v>
      </c>
      <c r="V298" s="60" t="s">
        <v>385</v>
      </c>
      <c r="W298" s="61" t="s">
        <v>385</v>
      </c>
      <c r="X298" s="70">
        <f>'Расчет субсидий'!AF298-1</f>
        <v>8.1967213114753079E-3</v>
      </c>
      <c r="Y298" s="70">
        <f>X298*'Расчет субсидий'!AG298</f>
        <v>0.16393442622950616</v>
      </c>
      <c r="Z298" s="55">
        <f t="shared" si="88"/>
        <v>0.68973036480995675</v>
      </c>
      <c r="AA298" s="27" t="s">
        <v>367</v>
      </c>
      <c r="AB298" s="27" t="s">
        <v>367</v>
      </c>
      <c r="AC298" s="27" t="s">
        <v>367</v>
      </c>
      <c r="AD298" s="27" t="s">
        <v>367</v>
      </c>
      <c r="AE298" s="27" t="s">
        <v>367</v>
      </c>
      <c r="AF298" s="27" t="s">
        <v>367</v>
      </c>
      <c r="AG298" s="27" t="s">
        <v>367</v>
      </c>
      <c r="AH298" s="27" t="s">
        <v>367</v>
      </c>
      <c r="AI298" s="27" t="s">
        <v>367</v>
      </c>
      <c r="AJ298" s="54">
        <f t="shared" si="89"/>
        <v>-9.7016248051353138</v>
      </c>
    </row>
    <row r="299" spans="1:36" ht="15" customHeight="1">
      <c r="A299" s="33" t="s">
        <v>292</v>
      </c>
      <c r="B299" s="52">
        <f>'Расчет субсидий'!AX299</f>
        <v>-41.918181818181893</v>
      </c>
      <c r="C299" s="54">
        <f>'Расчет субсидий'!D299-1</f>
        <v>5.4172070903588443E-2</v>
      </c>
      <c r="D299" s="54">
        <f>C299*'Расчет субсидий'!E299</f>
        <v>0.54172070903588443</v>
      </c>
      <c r="E299" s="55">
        <f t="shared" si="98"/>
        <v>3.2703891323022258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4">
        <f>'Расчет субсидий'!P299-1</f>
        <v>-0.56226103905840019</v>
      </c>
      <c r="M299" s="54">
        <f>L299*'Расчет субсидий'!Q299</f>
        <v>-11.245220781168005</v>
      </c>
      <c r="N299" s="55">
        <f t="shared" si="99"/>
        <v>-67.887838178685683</v>
      </c>
      <c r="O299" s="54">
        <f>'Расчет субсидий'!T299-1</f>
        <v>0</v>
      </c>
      <c r="P299" s="54">
        <f>O299*'Расчет субсидий'!U299</f>
        <v>0</v>
      </c>
      <c r="Q299" s="55">
        <f t="shared" si="100"/>
        <v>0</v>
      </c>
      <c r="R299" s="54">
        <f>'Расчет субсидий'!X299-1</f>
        <v>0</v>
      </c>
      <c r="S299" s="54">
        <f>R299*'Расчет субсидий'!Y299</f>
        <v>0</v>
      </c>
      <c r="T299" s="55">
        <f t="shared" si="101"/>
        <v>0</v>
      </c>
      <c r="U299" s="60" t="s">
        <v>385</v>
      </c>
      <c r="V299" s="60" t="s">
        <v>385</v>
      </c>
      <c r="W299" s="61" t="s">
        <v>385</v>
      </c>
      <c r="X299" s="70">
        <f>'Расчет субсидий'!AF299-1</f>
        <v>0.18799999999999994</v>
      </c>
      <c r="Y299" s="70">
        <f>X299*'Расчет субсидий'!AG299</f>
        <v>3.7599999999999989</v>
      </c>
      <c r="Z299" s="55">
        <f t="shared" si="88"/>
        <v>22.699267228201567</v>
      </c>
      <c r="AA299" s="27" t="s">
        <v>367</v>
      </c>
      <c r="AB299" s="27" t="s">
        <v>367</v>
      </c>
      <c r="AC299" s="27" t="s">
        <v>367</v>
      </c>
      <c r="AD299" s="27" t="s">
        <v>367</v>
      </c>
      <c r="AE299" s="27" t="s">
        <v>367</v>
      </c>
      <c r="AF299" s="27" t="s">
        <v>367</v>
      </c>
      <c r="AG299" s="27" t="s">
        <v>367</v>
      </c>
      <c r="AH299" s="27" t="s">
        <v>367</v>
      </c>
      <c r="AI299" s="27" t="s">
        <v>367</v>
      </c>
      <c r="AJ299" s="54">
        <f t="shared" si="89"/>
        <v>-6.9435000721321218</v>
      </c>
    </row>
    <row r="300" spans="1:36" ht="15" customHeight="1">
      <c r="A300" s="33" t="s">
        <v>293</v>
      </c>
      <c r="B300" s="52">
        <f>'Расчет субсидий'!AX300</f>
        <v>-71.263636363636238</v>
      </c>
      <c r="C300" s="54">
        <f>'Расчет субсидий'!D300-1</f>
        <v>0.22478711978003085</v>
      </c>
      <c r="D300" s="54">
        <f>C300*'Расчет субсидий'!E300</f>
        <v>2.2478711978003085</v>
      </c>
      <c r="E300" s="55">
        <f t="shared" si="98"/>
        <v>22.005301243335857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4">
        <f>'Расчет субсидий'!P300-1</f>
        <v>-0.72766420953973199</v>
      </c>
      <c r="M300" s="54">
        <f>L300*'Расчет субсидий'!Q300</f>
        <v>-14.55328419079464</v>
      </c>
      <c r="N300" s="55">
        <f t="shared" si="99"/>
        <v>-142.467861597986</v>
      </c>
      <c r="O300" s="54">
        <f>'Расчет субсидий'!T300-1</f>
        <v>0.2373333333333334</v>
      </c>
      <c r="P300" s="54">
        <f>O300*'Расчет субсидий'!U300</f>
        <v>4.7466666666666679</v>
      </c>
      <c r="Q300" s="55">
        <f t="shared" si="100"/>
        <v>46.466999534454622</v>
      </c>
      <c r="R300" s="54">
        <f>'Расчет субсидий'!X300-1</f>
        <v>0</v>
      </c>
      <c r="S300" s="54">
        <f>R300*'Расчет субсидий'!Y300</f>
        <v>0</v>
      </c>
      <c r="T300" s="55">
        <f t="shared" si="101"/>
        <v>0</v>
      </c>
      <c r="U300" s="60" t="s">
        <v>385</v>
      </c>
      <c r="V300" s="60" t="s">
        <v>385</v>
      </c>
      <c r="W300" s="61" t="s">
        <v>385</v>
      </c>
      <c r="X300" s="70">
        <f>'Расчет субсидий'!AF300-1</f>
        <v>1.3953488372093092E-2</v>
      </c>
      <c r="Y300" s="70">
        <f>X300*'Расчет субсидий'!AG300</f>
        <v>0.27906976744186185</v>
      </c>
      <c r="Z300" s="55">
        <f t="shared" si="88"/>
        <v>2.7319244565592733</v>
      </c>
      <c r="AA300" s="27" t="s">
        <v>367</v>
      </c>
      <c r="AB300" s="27" t="s">
        <v>367</v>
      </c>
      <c r="AC300" s="27" t="s">
        <v>367</v>
      </c>
      <c r="AD300" s="27" t="s">
        <v>367</v>
      </c>
      <c r="AE300" s="27" t="s">
        <v>367</v>
      </c>
      <c r="AF300" s="27" t="s">
        <v>367</v>
      </c>
      <c r="AG300" s="27" t="s">
        <v>367</v>
      </c>
      <c r="AH300" s="27" t="s">
        <v>367</v>
      </c>
      <c r="AI300" s="27" t="s">
        <v>367</v>
      </c>
      <c r="AJ300" s="54">
        <f t="shared" si="89"/>
        <v>-7.279676558885801</v>
      </c>
    </row>
    <row r="301" spans="1:36" ht="15" customHeight="1">
      <c r="A301" s="33" t="s">
        <v>294</v>
      </c>
      <c r="B301" s="52">
        <f>'Расчет субсидий'!AX301</f>
        <v>-2.490909090909085</v>
      </c>
      <c r="C301" s="54">
        <f>'Расчет субсидий'!D301-1</f>
        <v>4.7668299952958071E-2</v>
      </c>
      <c r="D301" s="54">
        <f>C301*'Расчет субсидий'!E301</f>
        <v>0.47668299952958071</v>
      </c>
      <c r="E301" s="55">
        <f t="shared" si="98"/>
        <v>0.23651894343463045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4">
        <f>'Расчет субсидий'!P301-1</f>
        <v>-0.33144826543241801</v>
      </c>
      <c r="M301" s="54">
        <f>L301*'Расчет субсидий'!Q301</f>
        <v>-6.6289653086483602</v>
      </c>
      <c r="N301" s="55">
        <f t="shared" si="99"/>
        <v>-3.2891373772792454</v>
      </c>
      <c r="O301" s="54">
        <f>'Расчет субсидий'!T301-1</f>
        <v>0</v>
      </c>
      <c r="P301" s="54">
        <f>O301*'Расчет субсидий'!U301</f>
        <v>0</v>
      </c>
      <c r="Q301" s="55">
        <f t="shared" si="100"/>
        <v>0</v>
      </c>
      <c r="R301" s="54">
        <f>'Расчет субсидий'!X301-1</f>
        <v>0</v>
      </c>
      <c r="S301" s="54">
        <f>R301*'Расчет субсидий'!Y301</f>
        <v>0</v>
      </c>
      <c r="T301" s="55">
        <f t="shared" si="101"/>
        <v>0</v>
      </c>
      <c r="U301" s="60" t="s">
        <v>385</v>
      </c>
      <c r="V301" s="60" t="s">
        <v>385</v>
      </c>
      <c r="W301" s="61" t="s">
        <v>385</v>
      </c>
      <c r="X301" s="70">
        <f>'Расчет субсидий'!AF301-1</f>
        <v>5.6603773584905648E-2</v>
      </c>
      <c r="Y301" s="70">
        <f>X301*'Расчет субсидий'!AG301</f>
        <v>1.132075471698113</v>
      </c>
      <c r="Z301" s="55">
        <f t="shared" si="88"/>
        <v>0.56170934293553043</v>
      </c>
      <c r="AA301" s="27" t="s">
        <v>367</v>
      </c>
      <c r="AB301" s="27" t="s">
        <v>367</v>
      </c>
      <c r="AC301" s="27" t="s">
        <v>367</v>
      </c>
      <c r="AD301" s="27" t="s">
        <v>367</v>
      </c>
      <c r="AE301" s="27" t="s">
        <v>367</v>
      </c>
      <c r="AF301" s="27" t="s">
        <v>367</v>
      </c>
      <c r="AG301" s="27" t="s">
        <v>367</v>
      </c>
      <c r="AH301" s="27" t="s">
        <v>367</v>
      </c>
      <c r="AI301" s="27" t="s">
        <v>367</v>
      </c>
      <c r="AJ301" s="54">
        <f t="shared" si="89"/>
        <v>-5.020206837420667</v>
      </c>
    </row>
    <row r="302" spans="1:36" ht="15" customHeight="1">
      <c r="A302" s="33" t="s">
        <v>295</v>
      </c>
      <c r="B302" s="52">
        <f>'Расчет субсидий'!AX302</f>
        <v>2.1454545454545837</v>
      </c>
      <c r="C302" s="54">
        <f>'Расчет субсидий'!D302-1</f>
        <v>9.7114400331996142E-2</v>
      </c>
      <c r="D302" s="54">
        <f>C302*'Расчет субсидий'!E302</f>
        <v>0.97114400331996142</v>
      </c>
      <c r="E302" s="55">
        <f t="shared" si="98"/>
        <v>4.8698801751995644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4">
        <f>'Расчет субсидий'!P302-1</f>
        <v>-0.36744950411801813</v>
      </c>
      <c r="M302" s="54">
        <f>L302*'Расчет субсидий'!Q302</f>
        <v>-7.3489900823603627</v>
      </c>
      <c r="N302" s="55">
        <f t="shared" si="99"/>
        <v>-36.852105339143712</v>
      </c>
      <c r="O302" s="54">
        <f>'Расчет субсидий'!T302-1</f>
        <v>0.21054935622317594</v>
      </c>
      <c r="P302" s="54">
        <f>O302*'Расчет субсидий'!U302</f>
        <v>6.3164806866952787</v>
      </c>
      <c r="Q302" s="55">
        <f t="shared" si="100"/>
        <v>31.674503439253233</v>
      </c>
      <c r="R302" s="54">
        <f>'Расчет субсидий'!X302-1</f>
        <v>0</v>
      </c>
      <c r="S302" s="54">
        <f>R302*'Расчет субсидий'!Y302</f>
        <v>0</v>
      </c>
      <c r="T302" s="55">
        <f t="shared" si="101"/>
        <v>0</v>
      </c>
      <c r="U302" s="60" t="s">
        <v>385</v>
      </c>
      <c r="V302" s="60" t="s">
        <v>385</v>
      </c>
      <c r="W302" s="61" t="s">
        <v>385</v>
      </c>
      <c r="X302" s="70">
        <f>'Расчет субсидий'!AF302-1</f>
        <v>2.4460431654676151E-2</v>
      </c>
      <c r="Y302" s="70">
        <f>X302*'Расчет субсидий'!AG302</f>
        <v>0.48920863309352303</v>
      </c>
      <c r="Z302" s="55">
        <f t="shared" si="88"/>
        <v>2.4531762701454936</v>
      </c>
      <c r="AA302" s="27" t="s">
        <v>367</v>
      </c>
      <c r="AB302" s="27" t="s">
        <v>367</v>
      </c>
      <c r="AC302" s="27" t="s">
        <v>367</v>
      </c>
      <c r="AD302" s="27" t="s">
        <v>367</v>
      </c>
      <c r="AE302" s="27" t="s">
        <v>367</v>
      </c>
      <c r="AF302" s="27" t="s">
        <v>367</v>
      </c>
      <c r="AG302" s="27" t="s">
        <v>367</v>
      </c>
      <c r="AH302" s="27" t="s">
        <v>367</v>
      </c>
      <c r="AI302" s="27" t="s">
        <v>367</v>
      </c>
      <c r="AJ302" s="54">
        <f t="shared" si="89"/>
        <v>0.42784324074840097</v>
      </c>
    </row>
    <row r="303" spans="1:36" ht="15" customHeight="1">
      <c r="A303" s="33" t="s">
        <v>296</v>
      </c>
      <c r="B303" s="52">
        <f>'Расчет субсидий'!AX303</f>
        <v>-27.263636363636351</v>
      </c>
      <c r="C303" s="54">
        <f>'Расчет субсидий'!D303-1</f>
        <v>7.3901010697728031E-2</v>
      </c>
      <c r="D303" s="54">
        <f>C303*'Расчет субсидий'!E303</f>
        <v>0.73901010697728031</v>
      </c>
      <c r="E303" s="55">
        <f t="shared" si="98"/>
        <v>2.6439418096875928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4">
        <f>'Расчет субсидий'!P303-1</f>
        <v>-0.36479867585461423</v>
      </c>
      <c r="M303" s="54">
        <f>L303*'Расчет субсидий'!Q303</f>
        <v>-7.2959735170922846</v>
      </c>
      <c r="N303" s="55">
        <f t="shared" si="99"/>
        <v>-26.102659817623806</v>
      </c>
      <c r="O303" s="54">
        <f>'Расчет субсидий'!T303-1</f>
        <v>-3.5450516986706093E-2</v>
      </c>
      <c r="P303" s="54">
        <f>O303*'Расчет субсидий'!U303</f>
        <v>-1.0635155096011828</v>
      </c>
      <c r="Q303" s="55">
        <f t="shared" si="100"/>
        <v>-3.804918355700134</v>
      </c>
      <c r="R303" s="54">
        <f>'Расчет субсидий'!X303-1</f>
        <v>0</v>
      </c>
      <c r="S303" s="54">
        <f>R303*'Расчет субсидий'!Y303</f>
        <v>0</v>
      </c>
      <c r="T303" s="55">
        <f t="shared" si="101"/>
        <v>0</v>
      </c>
      <c r="U303" s="60" t="s">
        <v>385</v>
      </c>
      <c r="V303" s="60" t="s">
        <v>385</v>
      </c>
      <c r="W303" s="61" t="s">
        <v>385</v>
      </c>
      <c r="X303" s="70">
        <f>'Расчет субсидий'!AF303-1</f>
        <v>0</v>
      </c>
      <c r="Y303" s="70">
        <f>X303*'Расчет субсидий'!AG303</f>
        <v>0</v>
      </c>
      <c r="Z303" s="55">
        <f t="shared" si="88"/>
        <v>0</v>
      </c>
      <c r="AA303" s="27" t="s">
        <v>367</v>
      </c>
      <c r="AB303" s="27" t="s">
        <v>367</v>
      </c>
      <c r="AC303" s="27" t="s">
        <v>367</v>
      </c>
      <c r="AD303" s="27" t="s">
        <v>367</v>
      </c>
      <c r="AE303" s="27" t="s">
        <v>367</v>
      </c>
      <c r="AF303" s="27" t="s">
        <v>367</v>
      </c>
      <c r="AG303" s="27" t="s">
        <v>367</v>
      </c>
      <c r="AH303" s="27" t="s">
        <v>367</v>
      </c>
      <c r="AI303" s="27" t="s">
        <v>367</v>
      </c>
      <c r="AJ303" s="54">
        <f t="shared" si="89"/>
        <v>-7.620478919716188</v>
      </c>
    </row>
    <row r="304" spans="1:36" ht="15" customHeight="1">
      <c r="A304" s="33" t="s">
        <v>297</v>
      </c>
      <c r="B304" s="52">
        <f>'Расчет субсидий'!AX304</f>
        <v>-520.9818181818182</v>
      </c>
      <c r="C304" s="54">
        <f>'Расчет субсидий'!D304-1</f>
        <v>8.3466654881336533E-2</v>
      </c>
      <c r="D304" s="54">
        <f>C304*'Расчет субсидий'!E304</f>
        <v>0.83466654881336533</v>
      </c>
      <c r="E304" s="55">
        <f t="shared" si="98"/>
        <v>9.308616382248001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4">
        <f>'Расчет субсидий'!P304-1</f>
        <v>-0.50500255944902039</v>
      </c>
      <c r="M304" s="54">
        <f>L304*'Расчет субсидий'!Q304</f>
        <v>-10.100051188980409</v>
      </c>
      <c r="N304" s="55">
        <f t="shared" si="99"/>
        <v>-112.640793012431</v>
      </c>
      <c r="O304" s="54">
        <f>'Расчет субсидий'!T304-1</f>
        <v>-1</v>
      </c>
      <c r="P304" s="54">
        <f>O304*'Расчет субсидий'!U304</f>
        <v>-35</v>
      </c>
      <c r="Q304" s="55">
        <f t="shared" si="100"/>
        <v>-390.33740341201872</v>
      </c>
      <c r="R304" s="54">
        <f>'Расчет субсидий'!X304-1</f>
        <v>0</v>
      </c>
      <c r="S304" s="54">
        <f>R304*'Расчет субсидий'!Y304</f>
        <v>0</v>
      </c>
      <c r="T304" s="55">
        <f t="shared" si="101"/>
        <v>0</v>
      </c>
      <c r="U304" s="60" t="s">
        <v>385</v>
      </c>
      <c r="V304" s="60" t="s">
        <v>385</v>
      </c>
      <c r="W304" s="61" t="s">
        <v>385</v>
      </c>
      <c r="X304" s="70">
        <f>'Расчет субсидий'!AF304-1</f>
        <v>-0.12244897959183676</v>
      </c>
      <c r="Y304" s="70">
        <f>X304*'Расчет субсидий'!AG304</f>
        <v>-2.4489795918367352</v>
      </c>
      <c r="Z304" s="55">
        <f t="shared" ref="Z304:Z367" si="102">$B304*Y304/$AJ304</f>
        <v>-27.312238139616476</v>
      </c>
      <c r="AA304" s="27" t="s">
        <v>367</v>
      </c>
      <c r="AB304" s="27" t="s">
        <v>367</v>
      </c>
      <c r="AC304" s="27" t="s">
        <v>367</v>
      </c>
      <c r="AD304" s="27" t="s">
        <v>367</v>
      </c>
      <c r="AE304" s="27" t="s">
        <v>367</v>
      </c>
      <c r="AF304" s="27" t="s">
        <v>367</v>
      </c>
      <c r="AG304" s="27" t="s">
        <v>367</v>
      </c>
      <c r="AH304" s="27" t="s">
        <v>367</v>
      </c>
      <c r="AI304" s="27" t="s">
        <v>367</v>
      </c>
      <c r="AJ304" s="54">
        <f t="shared" ref="AJ304:AJ367" si="103">D304+M304+P304+S304+Y304</f>
        <v>-46.714364232003774</v>
      </c>
    </row>
    <row r="305" spans="1:36" ht="15" customHeight="1">
      <c r="A305" s="32" t="s">
        <v>298</v>
      </c>
      <c r="B305" s="56"/>
      <c r="C305" s="57"/>
      <c r="D305" s="57"/>
      <c r="E305" s="58"/>
      <c r="F305" s="57"/>
      <c r="G305" s="57"/>
      <c r="H305" s="58"/>
      <c r="I305" s="58"/>
      <c r="J305" s="58"/>
      <c r="K305" s="58"/>
      <c r="L305" s="57"/>
      <c r="M305" s="57"/>
      <c r="N305" s="58"/>
      <c r="O305" s="57"/>
      <c r="P305" s="57"/>
      <c r="Q305" s="58"/>
      <c r="R305" s="57"/>
      <c r="S305" s="57"/>
      <c r="T305" s="58"/>
      <c r="U305" s="58"/>
      <c r="V305" s="58"/>
      <c r="W305" s="58"/>
      <c r="X305" s="72"/>
      <c r="Y305" s="72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1:36" ht="15" customHeight="1">
      <c r="A306" s="33" t="s">
        <v>299</v>
      </c>
      <c r="B306" s="52">
        <f>'Расчет субсидий'!AX306</f>
        <v>-0.80909090909090864</v>
      </c>
      <c r="C306" s="54">
        <f>'Расчет субсидий'!D306-1</f>
        <v>-4.4739033870072165E-2</v>
      </c>
      <c r="D306" s="54">
        <f>C306*'Расчет субсидий'!E306</f>
        <v>-0.44739033870072165</v>
      </c>
      <c r="E306" s="55">
        <f t="shared" ref="E306:E320" si="104">$B306*D306/$AJ306</f>
        <v>-0.10051994283036451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4">
        <f>'Расчет субсидий'!P306-1</f>
        <v>-0.19614557391894949</v>
      </c>
      <c r="M306" s="54">
        <f>L306*'Расчет субсидий'!Q306</f>
        <v>-3.9229114783789898</v>
      </c>
      <c r="N306" s="55">
        <f t="shared" ref="N306:N320" si="105">$B306*M306/$AJ306</f>
        <v>-0.88140221954819953</v>
      </c>
      <c r="O306" s="54">
        <f>'Расчет субсидий'!T306-1</f>
        <v>0</v>
      </c>
      <c r="P306" s="54">
        <f>O306*'Расчет субсидий'!U306</f>
        <v>0</v>
      </c>
      <c r="Q306" s="55">
        <f t="shared" ref="Q306:Q320" si="106">$B306*P306/$AJ306</f>
        <v>0</v>
      </c>
      <c r="R306" s="54">
        <f>'Расчет субсидий'!X306-1</f>
        <v>0</v>
      </c>
      <c r="S306" s="54">
        <f>R306*'Расчет субсидий'!Y306</f>
        <v>0</v>
      </c>
      <c r="T306" s="55">
        <f t="shared" ref="T306:T320" si="107">$B306*S306/$AJ306</f>
        <v>0</v>
      </c>
      <c r="U306" s="60" t="s">
        <v>385</v>
      </c>
      <c r="V306" s="60" t="s">
        <v>385</v>
      </c>
      <c r="W306" s="61" t="s">
        <v>385</v>
      </c>
      <c r="X306" s="70">
        <f>'Расчет субсидий'!AF306-1</f>
        <v>3.8461538461538547E-2</v>
      </c>
      <c r="Y306" s="70">
        <f>X306*'Расчет субсидий'!AG306</f>
        <v>0.76923076923077094</v>
      </c>
      <c r="Z306" s="55">
        <f t="shared" si="102"/>
        <v>0.17283125328765553</v>
      </c>
      <c r="AA306" s="27" t="s">
        <v>367</v>
      </c>
      <c r="AB306" s="27" t="s">
        <v>367</v>
      </c>
      <c r="AC306" s="27" t="s">
        <v>367</v>
      </c>
      <c r="AD306" s="27" t="s">
        <v>367</v>
      </c>
      <c r="AE306" s="27" t="s">
        <v>367</v>
      </c>
      <c r="AF306" s="27" t="s">
        <v>367</v>
      </c>
      <c r="AG306" s="27" t="s">
        <v>367</v>
      </c>
      <c r="AH306" s="27" t="s">
        <v>367</v>
      </c>
      <c r="AI306" s="27" t="s">
        <v>367</v>
      </c>
      <c r="AJ306" s="54">
        <f t="shared" si="103"/>
        <v>-3.6010710478489409</v>
      </c>
    </row>
    <row r="307" spans="1:36" ht="15" customHeight="1">
      <c r="A307" s="33" t="s">
        <v>300</v>
      </c>
      <c r="B307" s="52">
        <f>'Расчет субсидий'!AX307</f>
        <v>0.9363636363636374</v>
      </c>
      <c r="C307" s="54">
        <f>'Расчет субсидий'!D307-1</f>
        <v>-0.15204999075299108</v>
      </c>
      <c r="D307" s="54">
        <f>C307*'Расчет субсидий'!E307</f>
        <v>-1.5204999075299108</v>
      </c>
      <c r="E307" s="55">
        <f t="shared" si="104"/>
        <v>-1.0627935497263938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4">
        <f>'Расчет субсидий'!P307-1</f>
        <v>-0.22602732038028539</v>
      </c>
      <c r="M307" s="54">
        <f>L307*'Расчет субсидий'!Q307</f>
        <v>-4.5205464076057078</v>
      </c>
      <c r="N307" s="55">
        <f t="shared" si="105"/>
        <v>-3.1597552485531195</v>
      </c>
      <c r="O307" s="54">
        <f>'Расчет субсидий'!T307-1</f>
        <v>0.15667574931880113</v>
      </c>
      <c r="P307" s="54">
        <f>O307*'Расчет субсидий'!U307</f>
        <v>2.3501362397820169</v>
      </c>
      <c r="Q307" s="55">
        <f t="shared" si="106"/>
        <v>1.6426897655496473</v>
      </c>
      <c r="R307" s="54">
        <f>'Расчет субсидий'!X307-1</f>
        <v>0.17010309278350522</v>
      </c>
      <c r="S307" s="54">
        <f>R307*'Расчет субсидий'!Y307</f>
        <v>5.9536082474226824</v>
      </c>
      <c r="T307" s="55">
        <f t="shared" si="107"/>
        <v>4.1614316525923334</v>
      </c>
      <c r="U307" s="60" t="s">
        <v>385</v>
      </c>
      <c r="V307" s="60" t="s">
        <v>385</v>
      </c>
      <c r="W307" s="61" t="s">
        <v>385</v>
      </c>
      <c r="X307" s="70">
        <f>'Расчет субсидий'!AF307-1</f>
        <v>-4.6153846153846101E-2</v>
      </c>
      <c r="Y307" s="70">
        <f>X307*'Расчет субсидий'!AG307</f>
        <v>-0.92307692307692202</v>
      </c>
      <c r="Z307" s="55">
        <f t="shared" si="102"/>
        <v>-0.64520898349883049</v>
      </c>
      <c r="AA307" s="27" t="s">
        <v>367</v>
      </c>
      <c r="AB307" s="27" t="s">
        <v>367</v>
      </c>
      <c r="AC307" s="27" t="s">
        <v>367</v>
      </c>
      <c r="AD307" s="27" t="s">
        <v>367</v>
      </c>
      <c r="AE307" s="27" t="s">
        <v>367</v>
      </c>
      <c r="AF307" s="27" t="s">
        <v>367</v>
      </c>
      <c r="AG307" s="27" t="s">
        <v>367</v>
      </c>
      <c r="AH307" s="27" t="s">
        <v>367</v>
      </c>
      <c r="AI307" s="27" t="s">
        <v>367</v>
      </c>
      <c r="AJ307" s="54">
        <f t="shared" si="103"/>
        <v>1.3396212489921586</v>
      </c>
    </row>
    <row r="308" spans="1:36" ht="15" customHeight="1">
      <c r="A308" s="33" t="s">
        <v>301</v>
      </c>
      <c r="B308" s="52">
        <f>'Расчет субсидий'!AX308</f>
        <v>-24.845454545454515</v>
      </c>
      <c r="C308" s="54">
        <f>'Расчет субсидий'!D308-1</f>
        <v>-5.0727834142038075E-3</v>
      </c>
      <c r="D308" s="54">
        <f>C308*'Расчет субсидий'!E308</f>
        <v>-5.0727834142038075E-2</v>
      </c>
      <c r="E308" s="55">
        <f t="shared" si="104"/>
        <v>-0.26361542206398186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4">
        <f>'Расчет субсидий'!P308-1</f>
        <v>-0.45160336929215306</v>
      </c>
      <c r="M308" s="54">
        <f>L308*'Расчет субсидий'!Q308</f>
        <v>-9.0320673858430602</v>
      </c>
      <c r="N308" s="55">
        <f t="shared" si="105"/>
        <v>-46.936603864508754</v>
      </c>
      <c r="O308" s="54">
        <f>'Расчет субсидий'!T308-1</f>
        <v>0</v>
      </c>
      <c r="P308" s="54">
        <f>O308*'Расчет субсидий'!U308</f>
        <v>0</v>
      </c>
      <c r="Q308" s="55">
        <f t="shared" si="106"/>
        <v>0</v>
      </c>
      <c r="R308" s="54">
        <f>'Расчет субсидий'!X308-1</f>
        <v>0.17333333333333334</v>
      </c>
      <c r="S308" s="54">
        <f>R308*'Расчет субсидий'!Y308</f>
        <v>6.9333333333333336</v>
      </c>
      <c r="T308" s="55">
        <f t="shared" si="107"/>
        <v>36.030191785032287</v>
      </c>
      <c r="U308" s="60" t="s">
        <v>385</v>
      </c>
      <c r="V308" s="60" t="s">
        <v>385</v>
      </c>
      <c r="W308" s="61" t="s">
        <v>385</v>
      </c>
      <c r="X308" s="70">
        <f>'Расчет субсидий'!AF308-1</f>
        <v>-0.13157894736842102</v>
      </c>
      <c r="Y308" s="70">
        <f>X308*'Расчет субсидий'!AG308</f>
        <v>-2.6315789473684204</v>
      </c>
      <c r="Z308" s="55">
        <f t="shared" si="102"/>
        <v>-13.675427043914073</v>
      </c>
      <c r="AA308" s="27" t="s">
        <v>367</v>
      </c>
      <c r="AB308" s="27" t="s">
        <v>367</v>
      </c>
      <c r="AC308" s="27" t="s">
        <v>367</v>
      </c>
      <c r="AD308" s="27" t="s">
        <v>367</v>
      </c>
      <c r="AE308" s="27" t="s">
        <v>367</v>
      </c>
      <c r="AF308" s="27" t="s">
        <v>367</v>
      </c>
      <c r="AG308" s="27" t="s">
        <v>367</v>
      </c>
      <c r="AH308" s="27" t="s">
        <v>367</v>
      </c>
      <c r="AI308" s="27" t="s">
        <v>367</v>
      </c>
      <c r="AJ308" s="54">
        <f t="shared" si="103"/>
        <v>-4.7810408340201844</v>
      </c>
    </row>
    <row r="309" spans="1:36" ht="15" customHeight="1">
      <c r="A309" s="33" t="s">
        <v>302</v>
      </c>
      <c r="B309" s="52">
        <f>'Расчет субсидий'!AX309</f>
        <v>-31.31818181818187</v>
      </c>
      <c r="C309" s="54">
        <f>'Расчет субсидий'!D309-1</f>
        <v>-0.17325581395348832</v>
      </c>
      <c r="D309" s="54">
        <f>C309*'Расчет субсидий'!E309</f>
        <v>-1.7325581395348832</v>
      </c>
      <c r="E309" s="55">
        <f t="shared" si="104"/>
        <v>-12.660418858508034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4">
        <f>'Расчет субсидий'!P309-1</f>
        <v>-0.33955223880597019</v>
      </c>
      <c r="M309" s="54">
        <f>L309*'Расчет субсидий'!Q309</f>
        <v>-6.7910447761194037</v>
      </c>
      <c r="N309" s="55">
        <f t="shared" si="105"/>
        <v>-49.624580780669099</v>
      </c>
      <c r="O309" s="54">
        <f>'Расчет субсидий'!T309-1</f>
        <v>0.11269841269841274</v>
      </c>
      <c r="P309" s="54">
        <f>O309*'Расчет субсидий'!U309</f>
        <v>2.2539682539682548</v>
      </c>
      <c r="Q309" s="55">
        <f t="shared" si="106"/>
        <v>16.470548109097713</v>
      </c>
      <c r="R309" s="54">
        <f>'Расчет субсидий'!X309-1</f>
        <v>4.5454545454545414E-2</v>
      </c>
      <c r="S309" s="54">
        <f>R309*'Расчет субсидий'!Y309</f>
        <v>1.3636363636363624</v>
      </c>
      <c r="T309" s="55">
        <f t="shared" si="107"/>
        <v>9.9645761607537242</v>
      </c>
      <c r="U309" s="60" t="s">
        <v>385</v>
      </c>
      <c r="V309" s="60" t="s">
        <v>385</v>
      </c>
      <c r="W309" s="61" t="s">
        <v>385</v>
      </c>
      <c r="X309" s="70">
        <f>'Расчет субсидий'!AF309-1</f>
        <v>3.1007751937984551E-2</v>
      </c>
      <c r="Y309" s="70">
        <f>X309*'Расчет субсидий'!AG309</f>
        <v>0.62015503875969102</v>
      </c>
      <c r="Z309" s="55">
        <f t="shared" si="102"/>
        <v>4.5316935511438254</v>
      </c>
      <c r="AA309" s="27" t="s">
        <v>367</v>
      </c>
      <c r="AB309" s="27" t="s">
        <v>367</v>
      </c>
      <c r="AC309" s="27" t="s">
        <v>367</v>
      </c>
      <c r="AD309" s="27" t="s">
        <v>367</v>
      </c>
      <c r="AE309" s="27" t="s">
        <v>367</v>
      </c>
      <c r="AF309" s="27" t="s">
        <v>367</v>
      </c>
      <c r="AG309" s="27" t="s">
        <v>367</v>
      </c>
      <c r="AH309" s="27" t="s">
        <v>367</v>
      </c>
      <c r="AI309" s="27" t="s">
        <v>367</v>
      </c>
      <c r="AJ309" s="54">
        <f t="shared" si="103"/>
        <v>-4.2858432592899787</v>
      </c>
    </row>
    <row r="310" spans="1:36" ht="15" customHeight="1">
      <c r="A310" s="33" t="s">
        <v>303</v>
      </c>
      <c r="B310" s="52">
        <f>'Расчет субсидий'!AX310</f>
        <v>-24.690909090909088</v>
      </c>
      <c r="C310" s="54">
        <f>'Расчет субсидий'!D310-1</f>
        <v>-1</v>
      </c>
      <c r="D310" s="54">
        <f>C310*'Расчет субсидий'!E310</f>
        <v>0</v>
      </c>
      <c r="E310" s="55">
        <f t="shared" si="104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4">
        <f>'Расчет субсидий'!P310-1</f>
        <v>-0.24602942609373479</v>
      </c>
      <c r="M310" s="54">
        <f>L310*'Расчет субсидий'!Q310</f>
        <v>-4.9205885218746959</v>
      </c>
      <c r="N310" s="55">
        <f t="shared" si="105"/>
        <v>-27.341372528178212</v>
      </c>
      <c r="O310" s="54">
        <f>'Расчет субсидий'!T310-1</f>
        <v>-0.25175438596491229</v>
      </c>
      <c r="P310" s="54">
        <f>O310*'Расчет субсидий'!U310</f>
        <v>-5.0350877192982457</v>
      </c>
      <c r="Q310" s="55">
        <f t="shared" si="106"/>
        <v>-27.977590166986584</v>
      </c>
      <c r="R310" s="54">
        <f>'Расчет субсидий'!X310-1</f>
        <v>2.564102564102555E-2</v>
      </c>
      <c r="S310" s="54">
        <f>R310*'Расчет субсидий'!Y310</f>
        <v>0.7692307692307665</v>
      </c>
      <c r="T310" s="55">
        <f t="shared" si="107"/>
        <v>4.2742499049001053</v>
      </c>
      <c r="U310" s="60" t="s">
        <v>385</v>
      </c>
      <c r="V310" s="60" t="s">
        <v>385</v>
      </c>
      <c r="W310" s="61" t="s">
        <v>385</v>
      </c>
      <c r="X310" s="70">
        <f>'Расчет субсидий'!AF310-1</f>
        <v>0.2371428571428571</v>
      </c>
      <c r="Y310" s="70">
        <f>X310*'Расчет субсидий'!AG310</f>
        <v>4.742857142857142</v>
      </c>
      <c r="Z310" s="55">
        <f t="shared" si="102"/>
        <v>26.353803699355598</v>
      </c>
      <c r="AA310" s="27" t="s">
        <v>367</v>
      </c>
      <c r="AB310" s="27" t="s">
        <v>367</v>
      </c>
      <c r="AC310" s="27" t="s">
        <v>367</v>
      </c>
      <c r="AD310" s="27" t="s">
        <v>367</v>
      </c>
      <c r="AE310" s="27" t="s">
        <v>367</v>
      </c>
      <c r="AF310" s="27" t="s">
        <v>367</v>
      </c>
      <c r="AG310" s="27" t="s">
        <v>367</v>
      </c>
      <c r="AH310" s="27" t="s">
        <v>367</v>
      </c>
      <c r="AI310" s="27" t="s">
        <v>367</v>
      </c>
      <c r="AJ310" s="54">
        <f t="shared" si="103"/>
        <v>-4.4435883290850331</v>
      </c>
    </row>
    <row r="311" spans="1:36" ht="15" customHeight="1">
      <c r="A311" s="33" t="s">
        <v>304</v>
      </c>
      <c r="B311" s="52">
        <f>'Расчет субсидий'!AX311</f>
        <v>-12.918181818181893</v>
      </c>
      <c r="C311" s="54">
        <f>'Расчет субсидий'!D311-1</f>
        <v>-0.13175924191917299</v>
      </c>
      <c r="D311" s="54">
        <f>C311*'Расчет субсидий'!E311</f>
        <v>-1.3175924191917299</v>
      </c>
      <c r="E311" s="55">
        <f t="shared" si="104"/>
        <v>-4.6350975083197721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4">
        <f>'Расчет субсидий'!P311-1</f>
        <v>-0.3223555337904016</v>
      </c>
      <c r="M311" s="54">
        <f>L311*'Расчет субсидий'!Q311</f>
        <v>-6.4471106758080321</v>
      </c>
      <c r="N311" s="55">
        <f t="shared" si="105"/>
        <v>-22.679992836958771</v>
      </c>
      <c r="O311" s="54">
        <f>'Расчет субсидий'!T311-1</f>
        <v>7.593582887700534E-2</v>
      </c>
      <c r="P311" s="54">
        <f>O311*'Расчет субсидий'!U311</f>
        <v>1.5187165775401068</v>
      </c>
      <c r="Q311" s="55">
        <f t="shared" si="106"/>
        <v>5.3426228945050873</v>
      </c>
      <c r="R311" s="54">
        <f>'Расчет субсидий'!X311-1</f>
        <v>0.11555555555555563</v>
      </c>
      <c r="S311" s="54">
        <f>R311*'Расчет субсидий'!Y311</f>
        <v>3.466666666666669</v>
      </c>
      <c r="T311" s="55">
        <f t="shared" si="107"/>
        <v>12.195226531964206</v>
      </c>
      <c r="U311" s="60" t="s">
        <v>385</v>
      </c>
      <c r="V311" s="60" t="s">
        <v>385</v>
      </c>
      <c r="W311" s="61" t="s">
        <v>385</v>
      </c>
      <c r="X311" s="70">
        <f>'Расчет субсидий'!AF311-1</f>
        <v>-4.4642857142857095E-2</v>
      </c>
      <c r="Y311" s="70">
        <f>X311*'Расчет субсидий'!AG311</f>
        <v>-0.89285714285714191</v>
      </c>
      <c r="Z311" s="55">
        <f t="shared" si="102"/>
        <v>-3.1409408993726435</v>
      </c>
      <c r="AA311" s="27" t="s">
        <v>367</v>
      </c>
      <c r="AB311" s="27" t="s">
        <v>367</v>
      </c>
      <c r="AC311" s="27" t="s">
        <v>367</v>
      </c>
      <c r="AD311" s="27" t="s">
        <v>367</v>
      </c>
      <c r="AE311" s="27" t="s">
        <v>367</v>
      </c>
      <c r="AF311" s="27" t="s">
        <v>367</v>
      </c>
      <c r="AG311" s="27" t="s">
        <v>367</v>
      </c>
      <c r="AH311" s="27" t="s">
        <v>367</v>
      </c>
      <c r="AI311" s="27" t="s">
        <v>367</v>
      </c>
      <c r="AJ311" s="54">
        <f t="shared" si="103"/>
        <v>-3.6721769936501278</v>
      </c>
    </row>
    <row r="312" spans="1:36" ht="15" customHeight="1">
      <c r="A312" s="33" t="s">
        <v>305</v>
      </c>
      <c r="B312" s="52">
        <f>'Расчет субсидий'!AX312</f>
        <v>-32.154545454545541</v>
      </c>
      <c r="C312" s="54">
        <f>'Расчет субсидий'!D312-1</f>
        <v>5.0321739424933121E-2</v>
      </c>
      <c r="D312" s="54">
        <f>C312*'Расчет субсидий'!E312</f>
        <v>0.50321739424933121</v>
      </c>
      <c r="E312" s="55">
        <f t="shared" si="104"/>
        <v>2.8658920375151191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4">
        <f>'Расчет субсидий'!P312-1</f>
        <v>-0.30745912737707903</v>
      </c>
      <c r="M312" s="54">
        <f>L312*'Расчет субсидий'!Q312</f>
        <v>-6.1491825475415807</v>
      </c>
      <c r="N312" s="55">
        <f t="shared" si="105"/>
        <v>-35.020437492060658</v>
      </c>
      <c r="O312" s="54">
        <f>'Расчет субсидий'!T312-1</f>
        <v>0</v>
      </c>
      <c r="P312" s="54">
        <f>O312*'Расчет субсидий'!U312</f>
        <v>0</v>
      </c>
      <c r="Q312" s="55">
        <f t="shared" si="106"/>
        <v>0</v>
      </c>
      <c r="R312" s="54">
        <f>'Расчет субсидий'!X312-1</f>
        <v>0</v>
      </c>
      <c r="S312" s="54">
        <f>R312*'Расчет субсидий'!Y312</f>
        <v>0</v>
      </c>
      <c r="T312" s="55">
        <f t="shared" si="107"/>
        <v>0</v>
      </c>
      <c r="U312" s="60" t="s">
        <v>385</v>
      </c>
      <c r="V312" s="60" t="s">
        <v>385</v>
      </c>
      <c r="W312" s="61" t="s">
        <v>385</v>
      </c>
      <c r="X312" s="70">
        <f>'Расчет субсидий'!AF312-1</f>
        <v>0</v>
      </c>
      <c r="Y312" s="70">
        <f>X312*'Расчет субсидий'!AG312</f>
        <v>0</v>
      </c>
      <c r="Z312" s="55">
        <f t="shared" si="102"/>
        <v>0</v>
      </c>
      <c r="AA312" s="27" t="s">
        <v>367</v>
      </c>
      <c r="AB312" s="27" t="s">
        <v>367</v>
      </c>
      <c r="AC312" s="27" t="s">
        <v>367</v>
      </c>
      <c r="AD312" s="27" t="s">
        <v>367</v>
      </c>
      <c r="AE312" s="27" t="s">
        <v>367</v>
      </c>
      <c r="AF312" s="27" t="s">
        <v>367</v>
      </c>
      <c r="AG312" s="27" t="s">
        <v>367</v>
      </c>
      <c r="AH312" s="27" t="s">
        <v>367</v>
      </c>
      <c r="AI312" s="27" t="s">
        <v>367</v>
      </c>
      <c r="AJ312" s="54">
        <f t="shared" si="103"/>
        <v>-5.6459651532922495</v>
      </c>
    </row>
    <row r="313" spans="1:36" ht="15" customHeight="1">
      <c r="A313" s="33" t="s">
        <v>306</v>
      </c>
      <c r="B313" s="52">
        <f>'Расчет субсидий'!AX313</f>
        <v>32.381818181818176</v>
      </c>
      <c r="C313" s="54">
        <f>'Расчет субсидий'!D313-1</f>
        <v>0.21511320754716978</v>
      </c>
      <c r="D313" s="54">
        <f>C313*'Расчет субсидий'!E313</f>
        <v>2.1511320754716978</v>
      </c>
      <c r="E313" s="55">
        <f t="shared" si="104"/>
        <v>10.468124867773858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4">
        <f>'Расчет субсидий'!P313-1</f>
        <v>-9.0546287209682719E-2</v>
      </c>
      <c r="M313" s="54">
        <f>L313*'Расчет субсидий'!Q313</f>
        <v>-1.8109257441936544</v>
      </c>
      <c r="N313" s="55">
        <f t="shared" si="105"/>
        <v>-8.8125675929631626</v>
      </c>
      <c r="O313" s="54">
        <f>'Расчет субсидий'!T313-1</f>
        <v>0.20021186440677963</v>
      </c>
      <c r="P313" s="54">
        <f>O313*'Расчет субсидий'!U313</f>
        <v>6.0063559322033893</v>
      </c>
      <c r="Q313" s="55">
        <f t="shared" si="106"/>
        <v>29.228927696042145</v>
      </c>
      <c r="R313" s="54">
        <f>'Расчет субсидий'!X313-1</f>
        <v>0</v>
      </c>
      <c r="S313" s="54">
        <f>R313*'Расчет субсидий'!Y313</f>
        <v>0</v>
      </c>
      <c r="T313" s="55">
        <f t="shared" si="107"/>
        <v>0</v>
      </c>
      <c r="U313" s="60" t="s">
        <v>385</v>
      </c>
      <c r="V313" s="60" t="s">
        <v>385</v>
      </c>
      <c r="W313" s="61" t="s">
        <v>385</v>
      </c>
      <c r="X313" s="70">
        <f>'Расчет субсидий'!AF313-1</f>
        <v>1.538461538461533E-2</v>
      </c>
      <c r="Y313" s="70">
        <f>X313*'Расчет субсидий'!AG313</f>
        <v>0.3076923076923066</v>
      </c>
      <c r="Z313" s="55">
        <f t="shared" si="102"/>
        <v>1.4973332109653339</v>
      </c>
      <c r="AA313" s="27" t="s">
        <v>367</v>
      </c>
      <c r="AB313" s="27" t="s">
        <v>367</v>
      </c>
      <c r="AC313" s="27" t="s">
        <v>367</v>
      </c>
      <c r="AD313" s="27" t="s">
        <v>367</v>
      </c>
      <c r="AE313" s="27" t="s">
        <v>367</v>
      </c>
      <c r="AF313" s="27" t="s">
        <v>367</v>
      </c>
      <c r="AG313" s="27" t="s">
        <v>367</v>
      </c>
      <c r="AH313" s="27" t="s">
        <v>367</v>
      </c>
      <c r="AI313" s="27" t="s">
        <v>367</v>
      </c>
      <c r="AJ313" s="54">
        <f t="shared" si="103"/>
        <v>6.6542545711737393</v>
      </c>
    </row>
    <row r="314" spans="1:36" ht="15" customHeight="1">
      <c r="A314" s="33" t="s">
        <v>307</v>
      </c>
      <c r="B314" s="52">
        <f>'Расчет субсидий'!AX314</f>
        <v>-29.590909090909122</v>
      </c>
      <c r="C314" s="54">
        <f>'Расчет субсидий'!D314-1</f>
        <v>-1</v>
      </c>
      <c r="D314" s="54">
        <f>C314*'Расчет субсидий'!E314</f>
        <v>0</v>
      </c>
      <c r="E314" s="55">
        <f t="shared" si="104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4">
        <f>'Расчет субсидий'!P314-1</f>
        <v>-0.23268382875835592</v>
      </c>
      <c r="M314" s="54">
        <f>L314*'Расчет субсидий'!Q314</f>
        <v>-4.6536765751671183</v>
      </c>
      <c r="N314" s="55">
        <f t="shared" si="105"/>
        <v>-38.791278551999319</v>
      </c>
      <c r="O314" s="54">
        <f>'Расчет субсидий'!T314-1</f>
        <v>0.1020408163265305</v>
      </c>
      <c r="P314" s="54">
        <f>O314*'Расчет субсидий'!U314</f>
        <v>1.020408163265305</v>
      </c>
      <c r="Q314" s="55">
        <f t="shared" si="106"/>
        <v>8.5057344786658238</v>
      </c>
      <c r="R314" s="54">
        <f>'Расчет субсидий'!X314-1</f>
        <v>0</v>
      </c>
      <c r="S314" s="54">
        <f>R314*'Расчет субсидий'!Y314</f>
        <v>0</v>
      </c>
      <c r="T314" s="55">
        <f t="shared" si="107"/>
        <v>0</v>
      </c>
      <c r="U314" s="60" t="s">
        <v>385</v>
      </c>
      <c r="V314" s="60" t="s">
        <v>385</v>
      </c>
      <c r="W314" s="61" t="s">
        <v>385</v>
      </c>
      <c r="X314" s="70">
        <f>'Расчет субсидий'!AF314-1</f>
        <v>4.1666666666666519E-3</v>
      </c>
      <c r="Y314" s="70">
        <f>X314*'Расчет субсидий'!AG314</f>
        <v>8.3333333333333037E-2</v>
      </c>
      <c r="Z314" s="55">
        <f t="shared" si="102"/>
        <v>0.69463498242437394</v>
      </c>
      <c r="AA314" s="27" t="s">
        <v>367</v>
      </c>
      <c r="AB314" s="27" t="s">
        <v>367</v>
      </c>
      <c r="AC314" s="27" t="s">
        <v>367</v>
      </c>
      <c r="AD314" s="27" t="s">
        <v>367</v>
      </c>
      <c r="AE314" s="27" t="s">
        <v>367</v>
      </c>
      <c r="AF314" s="27" t="s">
        <v>367</v>
      </c>
      <c r="AG314" s="27" t="s">
        <v>367</v>
      </c>
      <c r="AH314" s="27" t="s">
        <v>367</v>
      </c>
      <c r="AI314" s="27" t="s">
        <v>367</v>
      </c>
      <c r="AJ314" s="54">
        <f t="shared" si="103"/>
        <v>-3.5499350785684802</v>
      </c>
    </row>
    <row r="315" spans="1:36" ht="15" customHeight="1">
      <c r="A315" s="33" t="s">
        <v>308</v>
      </c>
      <c r="B315" s="52">
        <f>'Расчет субсидий'!AX315</f>
        <v>9.0909090909088164E-3</v>
      </c>
      <c r="C315" s="54">
        <f>'Расчет субсидий'!D315-1</f>
        <v>-1</v>
      </c>
      <c r="D315" s="54">
        <f>C315*'Расчет субсидий'!E315</f>
        <v>0</v>
      </c>
      <c r="E315" s="55">
        <f t="shared" si="104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4">
        <f>'Расчет субсидий'!P315-1</f>
        <v>-0.39197522093717152</v>
      </c>
      <c r="M315" s="54">
        <f>L315*'Расчет субсидий'!Q315</f>
        <v>-7.8395044187434308</v>
      </c>
      <c r="N315" s="55">
        <f t="shared" si="105"/>
        <v>-1.6518235412176734</v>
      </c>
      <c r="O315" s="54">
        <f>'Расчет субсидий'!T315-1</f>
        <v>0.17087576374745406</v>
      </c>
      <c r="P315" s="54">
        <f>O315*'Расчет субсидий'!U315</f>
        <v>6.8350305498981623</v>
      </c>
      <c r="Q315" s="55">
        <f t="shared" si="106"/>
        <v>1.4401757769623713</v>
      </c>
      <c r="R315" s="54">
        <f>'Расчет субсидий'!X315-1</f>
        <v>0</v>
      </c>
      <c r="S315" s="54">
        <f>R315*'Расчет субсидий'!Y315</f>
        <v>0</v>
      </c>
      <c r="T315" s="55">
        <f t="shared" si="107"/>
        <v>0</v>
      </c>
      <c r="U315" s="60" t="s">
        <v>385</v>
      </c>
      <c r="V315" s="60" t="s">
        <v>385</v>
      </c>
      <c r="W315" s="61" t="s">
        <v>385</v>
      </c>
      <c r="X315" s="70">
        <f>'Расчет субсидий'!AF315-1</f>
        <v>5.2380952380952417E-2</v>
      </c>
      <c r="Y315" s="70">
        <f>X315*'Расчет субсидий'!AG315</f>
        <v>1.0476190476190483</v>
      </c>
      <c r="Z315" s="55">
        <f t="shared" si="102"/>
        <v>0.22073867334621083</v>
      </c>
      <c r="AA315" s="27" t="s">
        <v>367</v>
      </c>
      <c r="AB315" s="27" t="s">
        <v>367</v>
      </c>
      <c r="AC315" s="27" t="s">
        <v>367</v>
      </c>
      <c r="AD315" s="27" t="s">
        <v>367</v>
      </c>
      <c r="AE315" s="27" t="s">
        <v>367</v>
      </c>
      <c r="AF315" s="27" t="s">
        <v>367</v>
      </c>
      <c r="AG315" s="27" t="s">
        <v>367</v>
      </c>
      <c r="AH315" s="27" t="s">
        <v>367</v>
      </c>
      <c r="AI315" s="27" t="s">
        <v>367</v>
      </c>
      <c r="AJ315" s="54">
        <f t="shared" si="103"/>
        <v>4.3145178773779769E-2</v>
      </c>
    </row>
    <row r="316" spans="1:36" ht="15" customHeight="1">
      <c r="A316" s="33" t="s">
        <v>309</v>
      </c>
      <c r="B316" s="52">
        <f>'Расчет субсидий'!AX316</f>
        <v>-38.636363636363626</v>
      </c>
      <c r="C316" s="54">
        <f>'Расчет субсидий'!D316-1</f>
        <v>0.30000000000000004</v>
      </c>
      <c r="D316" s="54">
        <f>C316*'Расчет субсидий'!E316</f>
        <v>3.0000000000000004</v>
      </c>
      <c r="E316" s="55">
        <f t="shared" si="104"/>
        <v>15.424585472619897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4">
        <f>'Расчет субсидий'!P316-1</f>
        <v>-0.71491757137112988</v>
      </c>
      <c r="M316" s="54">
        <f>L316*'Расчет субсидий'!Q316</f>
        <v>-14.298351427422597</v>
      </c>
      <c r="N316" s="55">
        <f t="shared" si="105"/>
        <v>-73.515381236612185</v>
      </c>
      <c r="O316" s="54">
        <f>'Расчет субсидий'!T316-1</f>
        <v>0</v>
      </c>
      <c r="P316" s="54">
        <f>O316*'Расчет субсидий'!U316</f>
        <v>0</v>
      </c>
      <c r="Q316" s="55">
        <f t="shared" si="106"/>
        <v>0</v>
      </c>
      <c r="R316" s="54">
        <f>'Расчет субсидий'!X316-1</f>
        <v>0.10810810810810789</v>
      </c>
      <c r="S316" s="54">
        <f>R316*'Расчет субсидий'!Y316</f>
        <v>3.7837837837837762</v>
      </c>
      <c r="T316" s="55">
        <f t="shared" si="107"/>
        <v>19.45443212762866</v>
      </c>
      <c r="U316" s="60" t="s">
        <v>385</v>
      </c>
      <c r="V316" s="60" t="s">
        <v>385</v>
      </c>
      <c r="W316" s="61" t="s">
        <v>385</v>
      </c>
      <c r="X316" s="70">
        <f>'Расчет субсидий'!AF316-1</f>
        <v>0</v>
      </c>
      <c r="Y316" s="70">
        <f>X316*'Расчет субсидий'!AG316</f>
        <v>0</v>
      </c>
      <c r="Z316" s="55">
        <f t="shared" si="102"/>
        <v>0</v>
      </c>
      <c r="AA316" s="27" t="s">
        <v>367</v>
      </c>
      <c r="AB316" s="27" t="s">
        <v>367</v>
      </c>
      <c r="AC316" s="27" t="s">
        <v>367</v>
      </c>
      <c r="AD316" s="27" t="s">
        <v>367</v>
      </c>
      <c r="AE316" s="27" t="s">
        <v>367</v>
      </c>
      <c r="AF316" s="27" t="s">
        <v>367</v>
      </c>
      <c r="AG316" s="27" t="s">
        <v>367</v>
      </c>
      <c r="AH316" s="27" t="s">
        <v>367</v>
      </c>
      <c r="AI316" s="27" t="s">
        <v>367</v>
      </c>
      <c r="AJ316" s="54">
        <f t="shared" si="103"/>
        <v>-7.5145676436388209</v>
      </c>
    </row>
    <row r="317" spans="1:36" ht="15" customHeight="1">
      <c r="A317" s="33" t="s">
        <v>310</v>
      </c>
      <c r="B317" s="52">
        <f>'Расчет субсидий'!AX317</f>
        <v>-56.245454545454663</v>
      </c>
      <c r="C317" s="54">
        <f>'Расчет субсидий'!D317-1</f>
        <v>-0.19127694556083308</v>
      </c>
      <c r="D317" s="54">
        <f>C317*'Расчет субсидий'!E317</f>
        <v>-1.9127694556083308</v>
      </c>
      <c r="E317" s="55">
        <f t="shared" si="104"/>
        <v>-17.499178225959962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4">
        <f>'Расчет субсидий'!P317-1</f>
        <v>-0.35177731163898174</v>
      </c>
      <c r="M317" s="54">
        <f>L317*'Расчет субсидий'!Q317</f>
        <v>-7.0355462327796348</v>
      </c>
      <c r="N317" s="55">
        <f t="shared" si="105"/>
        <v>-64.365455587660747</v>
      </c>
      <c r="O317" s="54">
        <f>'Расчет субсидий'!T317-1</f>
        <v>0.15641025641025652</v>
      </c>
      <c r="P317" s="54">
        <f>O317*'Расчет субсидий'!U317</f>
        <v>3.1282051282051304</v>
      </c>
      <c r="Q317" s="55">
        <f t="shared" si="106"/>
        <v>28.618722923099934</v>
      </c>
      <c r="R317" s="54">
        <f>'Расчет субсидий'!X317-1</f>
        <v>0</v>
      </c>
      <c r="S317" s="54">
        <f>R317*'Расчет субсидий'!Y317</f>
        <v>0</v>
      </c>
      <c r="T317" s="55">
        <f t="shared" si="107"/>
        <v>0</v>
      </c>
      <c r="U317" s="60" t="s">
        <v>385</v>
      </c>
      <c r="V317" s="60" t="s">
        <v>385</v>
      </c>
      <c r="W317" s="61" t="s">
        <v>385</v>
      </c>
      <c r="X317" s="70">
        <f>'Расчет субсидий'!AF317-1</f>
        <v>-1.6393442622950838E-2</v>
      </c>
      <c r="Y317" s="70">
        <f>X317*'Расчет субсидий'!AG317</f>
        <v>-0.32786885245901676</v>
      </c>
      <c r="Z317" s="55">
        <f t="shared" si="102"/>
        <v>-2.9995436549338828</v>
      </c>
      <c r="AA317" s="27" t="s">
        <v>367</v>
      </c>
      <c r="AB317" s="27" t="s">
        <v>367</v>
      </c>
      <c r="AC317" s="27" t="s">
        <v>367</v>
      </c>
      <c r="AD317" s="27" t="s">
        <v>367</v>
      </c>
      <c r="AE317" s="27" t="s">
        <v>367</v>
      </c>
      <c r="AF317" s="27" t="s">
        <v>367</v>
      </c>
      <c r="AG317" s="27" t="s">
        <v>367</v>
      </c>
      <c r="AH317" s="27" t="s">
        <v>367</v>
      </c>
      <c r="AI317" s="27" t="s">
        <v>367</v>
      </c>
      <c r="AJ317" s="54">
        <f t="shared" si="103"/>
        <v>-6.1479794126418525</v>
      </c>
    </row>
    <row r="318" spans="1:36" ht="15" customHeight="1">
      <c r="A318" s="33" t="s">
        <v>311</v>
      </c>
      <c r="B318" s="52">
        <f>'Расчет субсидий'!AX318</f>
        <v>-114.23636363636376</v>
      </c>
      <c r="C318" s="54">
        <f>'Расчет субсидий'!D318-1</f>
        <v>-1</v>
      </c>
      <c r="D318" s="54">
        <f>C318*'Расчет субсидий'!E318</f>
        <v>0</v>
      </c>
      <c r="E318" s="55">
        <f t="shared" si="104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4">
        <f>'Расчет субсидий'!P318-1</f>
        <v>-0.65906714076553019</v>
      </c>
      <c r="M318" s="54">
        <f>L318*'Расчет субсидий'!Q318</f>
        <v>-13.181342815310604</v>
      </c>
      <c r="N318" s="55">
        <f t="shared" si="105"/>
        <v>-100.3890928451905</v>
      </c>
      <c r="O318" s="54">
        <f>'Расчет субсидий'!T318-1</f>
        <v>0</v>
      </c>
      <c r="P318" s="54">
        <f>O318*'Расчет субсидий'!U318</f>
        <v>0</v>
      </c>
      <c r="Q318" s="55">
        <f t="shared" si="106"/>
        <v>0</v>
      </c>
      <c r="R318" s="54">
        <f>'Расчет субсидий'!X318-1</f>
        <v>0</v>
      </c>
      <c r="S318" s="54">
        <f>R318*'Расчет субсидий'!Y318</f>
        <v>0</v>
      </c>
      <c r="T318" s="55">
        <f t="shared" si="107"/>
        <v>0</v>
      </c>
      <c r="U318" s="60" t="s">
        <v>385</v>
      </c>
      <c r="V318" s="60" t="s">
        <v>385</v>
      </c>
      <c r="W318" s="61" t="s">
        <v>385</v>
      </c>
      <c r="X318" s="70">
        <f>'Расчет субсидий'!AF318-1</f>
        <v>-9.0909090909090939E-2</v>
      </c>
      <c r="Y318" s="70">
        <f>X318*'Расчет субсидий'!AG318</f>
        <v>-1.8181818181818188</v>
      </c>
      <c r="Z318" s="55">
        <f t="shared" si="102"/>
        <v>-13.84727079117325</v>
      </c>
      <c r="AA318" s="27" t="s">
        <v>367</v>
      </c>
      <c r="AB318" s="27" t="s">
        <v>367</v>
      </c>
      <c r="AC318" s="27" t="s">
        <v>367</v>
      </c>
      <c r="AD318" s="27" t="s">
        <v>367</v>
      </c>
      <c r="AE318" s="27" t="s">
        <v>367</v>
      </c>
      <c r="AF318" s="27" t="s">
        <v>367</v>
      </c>
      <c r="AG318" s="27" t="s">
        <v>367</v>
      </c>
      <c r="AH318" s="27" t="s">
        <v>367</v>
      </c>
      <c r="AI318" s="27" t="s">
        <v>367</v>
      </c>
      <c r="AJ318" s="54">
        <f t="shared" si="103"/>
        <v>-14.999524633492422</v>
      </c>
    </row>
    <row r="319" spans="1:36" ht="15" customHeight="1">
      <c r="A319" s="33" t="s">
        <v>312</v>
      </c>
      <c r="B319" s="52">
        <f>'Расчет субсидий'!AX319</f>
        <v>-49.254545454545337</v>
      </c>
      <c r="C319" s="54">
        <f>'Расчет субсидий'!D319-1</f>
        <v>-0.46004295241324744</v>
      </c>
      <c r="D319" s="54">
        <f>C319*'Расчет субсидий'!E319</f>
        <v>-4.6004295241324744</v>
      </c>
      <c r="E319" s="55">
        <f t="shared" si="104"/>
        <v>-35.716167533607745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4">
        <f>'Расчет субсидий'!P319-1</f>
        <v>-0.42142142142142136</v>
      </c>
      <c r="M319" s="54">
        <f>L319*'Расчет субсидий'!Q319</f>
        <v>-8.4284284284284272</v>
      </c>
      <c r="N319" s="55">
        <f t="shared" si="105"/>
        <v>-65.435446889394285</v>
      </c>
      <c r="O319" s="54">
        <f>'Расчет субсидий'!T319-1</f>
        <v>0.11544869367663768</v>
      </c>
      <c r="P319" s="54">
        <f>O319*'Расчет субсидий'!U319</f>
        <v>4.6179477470655073</v>
      </c>
      <c r="Q319" s="55">
        <f t="shared" si="106"/>
        <v>35.852173048285259</v>
      </c>
      <c r="R319" s="54">
        <f>'Расчет субсидий'!X319-1</f>
        <v>0.20666666666666655</v>
      </c>
      <c r="S319" s="54">
        <f>R319*'Расчет субсидий'!Y319</f>
        <v>2.0666666666666655</v>
      </c>
      <c r="T319" s="55">
        <f t="shared" si="107"/>
        <v>16.044895920171424</v>
      </c>
      <c r="U319" s="60" t="s">
        <v>385</v>
      </c>
      <c r="V319" s="60" t="s">
        <v>385</v>
      </c>
      <c r="W319" s="61" t="s">
        <v>385</v>
      </c>
      <c r="X319" s="70">
        <f>'Расчет субсидий'!AF319-1</f>
        <v>0</v>
      </c>
      <c r="Y319" s="70">
        <f>X319*'Расчет субсидий'!AG319</f>
        <v>0</v>
      </c>
      <c r="Z319" s="55">
        <f t="shared" si="102"/>
        <v>0</v>
      </c>
      <c r="AA319" s="27" t="s">
        <v>367</v>
      </c>
      <c r="AB319" s="27" t="s">
        <v>367</v>
      </c>
      <c r="AC319" s="27" t="s">
        <v>367</v>
      </c>
      <c r="AD319" s="27" t="s">
        <v>367</v>
      </c>
      <c r="AE319" s="27" t="s">
        <v>367</v>
      </c>
      <c r="AF319" s="27" t="s">
        <v>367</v>
      </c>
      <c r="AG319" s="27" t="s">
        <v>367</v>
      </c>
      <c r="AH319" s="27" t="s">
        <v>367</v>
      </c>
      <c r="AI319" s="27" t="s">
        <v>367</v>
      </c>
      <c r="AJ319" s="54">
        <f t="shared" si="103"/>
        <v>-6.3442435388287288</v>
      </c>
    </row>
    <row r="320" spans="1:36" ht="15" customHeight="1">
      <c r="A320" s="33" t="s">
        <v>313</v>
      </c>
      <c r="B320" s="52">
        <f>'Расчет субсидий'!AX320</f>
        <v>-50.354545454545416</v>
      </c>
      <c r="C320" s="54">
        <f>'Расчет субсидий'!D320-1</f>
        <v>-1</v>
      </c>
      <c r="D320" s="54">
        <f>C320*'Расчет субсидий'!E320</f>
        <v>0</v>
      </c>
      <c r="E320" s="55">
        <f t="shared" si="104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4">
        <f>'Расчет субсидий'!P320-1</f>
        <v>-0.65457115928369469</v>
      </c>
      <c r="M320" s="54">
        <f>L320*'Расчет субсидий'!Q320</f>
        <v>-13.091423185673893</v>
      </c>
      <c r="N320" s="55">
        <f t="shared" si="105"/>
        <v>-44.870578945035533</v>
      </c>
      <c r="O320" s="54">
        <f>'Расчет субсидий'!T320-1</f>
        <v>0</v>
      </c>
      <c r="P320" s="54">
        <f>O320*'Расчет субсидий'!U320</f>
        <v>0</v>
      </c>
      <c r="Q320" s="55">
        <f t="shared" si="106"/>
        <v>0</v>
      </c>
      <c r="R320" s="54">
        <f>'Расчет субсидий'!X320-1</f>
        <v>0</v>
      </c>
      <c r="S320" s="54">
        <f>R320*'Расчет субсидий'!Y320</f>
        <v>0</v>
      </c>
      <c r="T320" s="55">
        <f t="shared" si="107"/>
        <v>0</v>
      </c>
      <c r="U320" s="60" t="s">
        <v>385</v>
      </c>
      <c r="V320" s="60" t="s">
        <v>385</v>
      </c>
      <c r="W320" s="61" t="s">
        <v>385</v>
      </c>
      <c r="X320" s="70">
        <f>'Расчет субсидий'!AF320-1</f>
        <v>-7.999999999999996E-2</v>
      </c>
      <c r="Y320" s="70">
        <f>X320*'Расчет субсидий'!AG320</f>
        <v>-1.5999999999999992</v>
      </c>
      <c r="Z320" s="55">
        <f t="shared" si="102"/>
        <v>-5.4839665095098828</v>
      </c>
      <c r="AA320" s="27" t="s">
        <v>367</v>
      </c>
      <c r="AB320" s="27" t="s">
        <v>367</v>
      </c>
      <c r="AC320" s="27" t="s">
        <v>367</v>
      </c>
      <c r="AD320" s="27" t="s">
        <v>367</v>
      </c>
      <c r="AE320" s="27" t="s">
        <v>367</v>
      </c>
      <c r="AF320" s="27" t="s">
        <v>367</v>
      </c>
      <c r="AG320" s="27" t="s">
        <v>367</v>
      </c>
      <c r="AH320" s="27" t="s">
        <v>367</v>
      </c>
      <c r="AI320" s="27" t="s">
        <v>367</v>
      </c>
      <c r="AJ320" s="54">
        <f t="shared" si="103"/>
        <v>-14.691423185673893</v>
      </c>
    </row>
    <row r="321" spans="1:36" ht="15" customHeight="1">
      <c r="A321" s="32" t="s">
        <v>314</v>
      </c>
      <c r="B321" s="56"/>
      <c r="C321" s="57"/>
      <c r="D321" s="57"/>
      <c r="E321" s="58"/>
      <c r="F321" s="57"/>
      <c r="G321" s="57"/>
      <c r="H321" s="58"/>
      <c r="I321" s="58"/>
      <c r="J321" s="58"/>
      <c r="K321" s="58"/>
      <c r="L321" s="57"/>
      <c r="M321" s="57"/>
      <c r="N321" s="58"/>
      <c r="O321" s="57"/>
      <c r="P321" s="57"/>
      <c r="Q321" s="58"/>
      <c r="R321" s="57"/>
      <c r="S321" s="57"/>
      <c r="T321" s="58"/>
      <c r="U321" s="58"/>
      <c r="V321" s="58"/>
      <c r="W321" s="58"/>
      <c r="X321" s="72"/>
      <c r="Y321" s="72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1:36" ht="15" customHeight="1">
      <c r="A322" s="33" t="s">
        <v>315</v>
      </c>
      <c r="B322" s="52">
        <f>'Расчет субсидий'!AX322</f>
        <v>-27.509090909090673</v>
      </c>
      <c r="C322" s="54">
        <f>'Расчет субсидий'!D322-1</f>
        <v>0.21234762979683963</v>
      </c>
      <c r="D322" s="54">
        <f>C322*'Расчет субсидий'!E322</f>
        <v>2.1234762979683963</v>
      </c>
      <c r="E322" s="55">
        <f t="shared" ref="E322:E332" si="108">$B322*D322/$AJ322</f>
        <v>28.96748517083412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4">
        <f>'Расчет субсидий'!P322-1</f>
        <v>-0.58881578947368429</v>
      </c>
      <c r="M322" s="54">
        <f>L322*'Расчет субсидий'!Q322</f>
        <v>-11.776315789473685</v>
      </c>
      <c r="N322" s="55">
        <f t="shared" ref="N322:N332" si="109">$B322*M322/$AJ322</f>
        <v>-160.64707353927608</v>
      </c>
      <c r="O322" s="54">
        <f>'Расчет субсидий'!T322-1</f>
        <v>8.8888888888889017E-2</v>
      </c>
      <c r="P322" s="54">
        <f>O322*'Расчет субсидий'!U322</f>
        <v>2.6666666666666705</v>
      </c>
      <c r="Q322" s="55">
        <f t="shared" ref="Q322:Q332" si="110">$B322*P322/$AJ322</f>
        <v>36.377437881519548</v>
      </c>
      <c r="R322" s="54">
        <f>'Расчет субсидий'!X322-1</f>
        <v>3.5714285714285809E-2</v>
      </c>
      <c r="S322" s="54">
        <f>R322*'Расчет субсидий'!Y322</f>
        <v>0.71428571428571619</v>
      </c>
      <c r="T322" s="55">
        <f t="shared" ref="T322:T332" si="111">$B322*S322/$AJ322</f>
        <v>9.743956575407033</v>
      </c>
      <c r="U322" s="60" t="s">
        <v>385</v>
      </c>
      <c r="V322" s="60" t="s">
        <v>385</v>
      </c>
      <c r="W322" s="61" t="s">
        <v>385</v>
      </c>
      <c r="X322" s="70">
        <f>'Расчет субсидий'!AF322-1</f>
        <v>0.21276595744680837</v>
      </c>
      <c r="Y322" s="70">
        <f>X322*'Расчет субсидий'!AG322</f>
        <v>4.2553191489361675</v>
      </c>
      <c r="Z322" s="55">
        <f t="shared" si="102"/>
        <v>58.049103002424687</v>
      </c>
      <c r="AA322" s="27" t="s">
        <v>367</v>
      </c>
      <c r="AB322" s="27" t="s">
        <v>367</v>
      </c>
      <c r="AC322" s="27" t="s">
        <v>367</v>
      </c>
      <c r="AD322" s="27" t="s">
        <v>367</v>
      </c>
      <c r="AE322" s="27" t="s">
        <v>367</v>
      </c>
      <c r="AF322" s="27" t="s">
        <v>367</v>
      </c>
      <c r="AG322" s="27" t="s">
        <v>367</v>
      </c>
      <c r="AH322" s="27" t="s">
        <v>367</v>
      </c>
      <c r="AI322" s="27" t="s">
        <v>367</v>
      </c>
      <c r="AJ322" s="54">
        <f t="shared" si="103"/>
        <v>-2.016567961616734</v>
      </c>
    </row>
    <row r="323" spans="1:36" ht="15" customHeight="1">
      <c r="A323" s="33" t="s">
        <v>316</v>
      </c>
      <c r="B323" s="52">
        <f>'Расчет субсидий'!AX323</f>
        <v>21.827272727272657</v>
      </c>
      <c r="C323" s="54">
        <f>'Расчет субсидий'!D323-1</f>
        <v>2.2809457579972214E-2</v>
      </c>
      <c r="D323" s="54">
        <f>C323*'Расчет субсидий'!E323</f>
        <v>0.22809457579972214</v>
      </c>
      <c r="E323" s="55">
        <f t="shared" si="108"/>
        <v>2.531906557772571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4">
        <f>'Расчет субсидий'!P323-1</f>
        <v>-0.41365521327014221</v>
      </c>
      <c r="M323" s="54">
        <f>L323*'Расчет субсидий'!Q323</f>
        <v>-8.2731042654028446</v>
      </c>
      <c r="N323" s="55">
        <f t="shared" si="109"/>
        <v>-91.833516291513703</v>
      </c>
      <c r="O323" s="54">
        <f>'Расчет субсидий'!T323-1</f>
        <v>0.26315436241610723</v>
      </c>
      <c r="P323" s="54">
        <f>O323*'Расчет субсидий'!U323</f>
        <v>5.2630872483221447</v>
      </c>
      <c r="Q323" s="55">
        <f t="shared" si="110"/>
        <v>58.42157829240351</v>
      </c>
      <c r="R323" s="54">
        <f>'Расчет субсидий'!X323-1</f>
        <v>8.8888888888889017E-2</v>
      </c>
      <c r="S323" s="54">
        <f>R323*'Расчет субсидий'!Y323</f>
        <v>2.6666666666666705</v>
      </c>
      <c r="T323" s="55">
        <f t="shared" si="111"/>
        <v>29.600663659162255</v>
      </c>
      <c r="U323" s="60" t="s">
        <v>385</v>
      </c>
      <c r="V323" s="60" t="s">
        <v>385</v>
      </c>
      <c r="W323" s="61" t="s">
        <v>385</v>
      </c>
      <c r="X323" s="70">
        <f>'Расчет субсидий'!AF323-1</f>
        <v>0.10408163265306114</v>
      </c>
      <c r="Y323" s="70">
        <f>X323*'Расчет субсидий'!AG323</f>
        <v>2.0816326530612228</v>
      </c>
      <c r="Z323" s="55">
        <f t="shared" si="102"/>
        <v>23.106640509448034</v>
      </c>
      <c r="AA323" s="27" t="s">
        <v>367</v>
      </c>
      <c r="AB323" s="27" t="s">
        <v>367</v>
      </c>
      <c r="AC323" s="27" t="s">
        <v>367</v>
      </c>
      <c r="AD323" s="27" t="s">
        <v>367</v>
      </c>
      <c r="AE323" s="27" t="s">
        <v>367</v>
      </c>
      <c r="AF323" s="27" t="s">
        <v>367</v>
      </c>
      <c r="AG323" s="27" t="s">
        <v>367</v>
      </c>
      <c r="AH323" s="27" t="s">
        <v>367</v>
      </c>
      <c r="AI323" s="27" t="s">
        <v>367</v>
      </c>
      <c r="AJ323" s="54">
        <f t="shared" si="103"/>
        <v>1.9663768784469147</v>
      </c>
    </row>
    <row r="324" spans="1:36" ht="15" customHeight="1">
      <c r="A324" s="33" t="s">
        <v>269</v>
      </c>
      <c r="B324" s="52">
        <f>'Расчет субсидий'!AX324</f>
        <v>-32.81818181818187</v>
      </c>
      <c r="C324" s="54">
        <f>'Расчет субсидий'!D324-1</f>
        <v>7.7777777777777724E-2</v>
      </c>
      <c r="D324" s="54">
        <f>C324*'Расчет субсидий'!E324</f>
        <v>0.77777777777777724</v>
      </c>
      <c r="E324" s="55">
        <f t="shared" si="108"/>
        <v>7.4964712658837396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4">
        <f>'Расчет субсидий'!P324-1</f>
        <v>-0.83149448345035104</v>
      </c>
      <c r="M324" s="54">
        <f>L324*'Расчет субсидий'!Q324</f>
        <v>-16.629889669007021</v>
      </c>
      <c r="N324" s="55">
        <f t="shared" si="109"/>
        <v>-160.28420150382181</v>
      </c>
      <c r="O324" s="54">
        <f>'Расчет субсидий'!T324-1</f>
        <v>0.21757142857142853</v>
      </c>
      <c r="P324" s="54">
        <f>O324*'Расчет субсидий'!U324</f>
        <v>6.5271428571428558</v>
      </c>
      <c r="Q324" s="55">
        <f t="shared" si="110"/>
        <v>62.910692841715388</v>
      </c>
      <c r="R324" s="54">
        <f>'Расчет субсидий'!X324-1</f>
        <v>7.9999999999999849E-2</v>
      </c>
      <c r="S324" s="54">
        <f>R324*'Расчет субсидий'!Y324</f>
        <v>1.599999999999997</v>
      </c>
      <c r="T324" s="55">
        <f t="shared" si="111"/>
        <v>15.421312318389388</v>
      </c>
      <c r="U324" s="60" t="s">
        <v>385</v>
      </c>
      <c r="V324" s="60" t="s">
        <v>385</v>
      </c>
      <c r="W324" s="61" t="s">
        <v>385</v>
      </c>
      <c r="X324" s="70">
        <f>'Расчет субсидий'!AF324-1</f>
        <v>0.21599999999999997</v>
      </c>
      <c r="Y324" s="70">
        <f>X324*'Расчет субсидий'!AG324</f>
        <v>4.3199999999999994</v>
      </c>
      <c r="Z324" s="55">
        <f t="shared" si="102"/>
        <v>41.637543259651423</v>
      </c>
      <c r="AA324" s="27" t="s">
        <v>367</v>
      </c>
      <c r="AB324" s="27" t="s">
        <v>367</v>
      </c>
      <c r="AC324" s="27" t="s">
        <v>367</v>
      </c>
      <c r="AD324" s="27" t="s">
        <v>367</v>
      </c>
      <c r="AE324" s="27" t="s">
        <v>367</v>
      </c>
      <c r="AF324" s="27" t="s">
        <v>367</v>
      </c>
      <c r="AG324" s="27" t="s">
        <v>367</v>
      </c>
      <c r="AH324" s="27" t="s">
        <v>367</v>
      </c>
      <c r="AI324" s="27" t="s">
        <v>367</v>
      </c>
      <c r="AJ324" s="54">
        <f t="shared" si="103"/>
        <v>-3.4049690340863918</v>
      </c>
    </row>
    <row r="325" spans="1:36" ht="15" customHeight="1">
      <c r="A325" s="33" t="s">
        <v>317</v>
      </c>
      <c r="B325" s="52">
        <f>'Расчет субсидий'!AX325</f>
        <v>-140.50909090909067</v>
      </c>
      <c r="C325" s="54">
        <f>'Расчет субсидий'!D325-1</f>
        <v>4.5200984413453549E-2</v>
      </c>
      <c r="D325" s="54">
        <f>C325*'Расчет субсидий'!E325</f>
        <v>0.45200984413453549</v>
      </c>
      <c r="E325" s="55">
        <f t="shared" si="108"/>
        <v>7.3847314763206837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4">
        <f>'Расчет субсидий'!P325-1</f>
        <v>-0.67163655499035269</v>
      </c>
      <c r="M325" s="54">
        <f>L325*'Расчет субсидий'!Q325</f>
        <v>-13.432731099807054</v>
      </c>
      <c r="N325" s="55">
        <f t="shared" si="109"/>
        <v>-219.45785794915571</v>
      </c>
      <c r="O325" s="54">
        <f>'Расчет субсидий'!T325-1</f>
        <v>8.8888888888889017E-2</v>
      </c>
      <c r="P325" s="54">
        <f>O325*'Расчет субсидий'!U325</f>
        <v>3.1111111111111156</v>
      </c>
      <c r="Q325" s="55">
        <f t="shared" si="110"/>
        <v>50.827919893078942</v>
      </c>
      <c r="R325" s="54">
        <f>'Расчет субсидий'!X325-1</f>
        <v>8.4615384615384537E-2</v>
      </c>
      <c r="S325" s="54">
        <f>R325*'Расчет субсидий'!Y325</f>
        <v>1.2692307692307681</v>
      </c>
      <c r="T325" s="55">
        <f t="shared" si="111"/>
        <v>20.736115670665402</v>
      </c>
      <c r="U325" s="60" t="s">
        <v>385</v>
      </c>
      <c r="V325" s="60" t="s">
        <v>385</v>
      </c>
      <c r="W325" s="61" t="s">
        <v>385</v>
      </c>
      <c r="X325" s="70">
        <f>'Расчет субсидий'!AF325-1</f>
        <v>0</v>
      </c>
      <c r="Y325" s="70">
        <f>X325*'Расчет субсидий'!AG325</f>
        <v>0</v>
      </c>
      <c r="Z325" s="55">
        <f t="shared" si="102"/>
        <v>0</v>
      </c>
      <c r="AA325" s="27" t="s">
        <v>367</v>
      </c>
      <c r="AB325" s="27" t="s">
        <v>367</v>
      </c>
      <c r="AC325" s="27" t="s">
        <v>367</v>
      </c>
      <c r="AD325" s="27" t="s">
        <v>367</v>
      </c>
      <c r="AE325" s="27" t="s">
        <v>367</v>
      </c>
      <c r="AF325" s="27" t="s">
        <v>367</v>
      </c>
      <c r="AG325" s="27" t="s">
        <v>367</v>
      </c>
      <c r="AH325" s="27" t="s">
        <v>367</v>
      </c>
      <c r="AI325" s="27" t="s">
        <v>367</v>
      </c>
      <c r="AJ325" s="54">
        <f t="shared" si="103"/>
        <v>-8.6003793753306343</v>
      </c>
    </row>
    <row r="326" spans="1:36" ht="15" customHeight="1">
      <c r="A326" s="33" t="s">
        <v>318</v>
      </c>
      <c r="B326" s="52">
        <f>'Расчет субсидий'!AX326</f>
        <v>-79.945454545454595</v>
      </c>
      <c r="C326" s="54">
        <f>'Расчет субсидий'!D326-1</f>
        <v>-1</v>
      </c>
      <c r="D326" s="54">
        <f>C326*'Расчет субсидий'!E326</f>
        <v>0</v>
      </c>
      <c r="E326" s="55">
        <f t="shared" si="108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4">
        <f>'Расчет субсидий'!P326-1</f>
        <v>-0.43296089385474856</v>
      </c>
      <c r="M326" s="54">
        <f>L326*'Расчет субсидий'!Q326</f>
        <v>-8.6592178770949708</v>
      </c>
      <c r="N326" s="55">
        <f t="shared" si="109"/>
        <v>-171.30644215815499</v>
      </c>
      <c r="O326" s="54">
        <f>'Расчет субсидий'!T326-1</f>
        <v>7.0190114068441112E-2</v>
      </c>
      <c r="P326" s="54">
        <f>O326*'Расчет субсидий'!U326</f>
        <v>2.1057034220532334</v>
      </c>
      <c r="Q326" s="55">
        <f t="shared" si="110"/>
        <v>41.657406776465969</v>
      </c>
      <c r="R326" s="54">
        <f>'Расчет субсидий'!X326-1</f>
        <v>5.7142857142857162E-2</v>
      </c>
      <c r="S326" s="54">
        <f>R326*'Расчет субсидий'!Y326</f>
        <v>1.1428571428571432</v>
      </c>
      <c r="T326" s="55">
        <f t="shared" si="111"/>
        <v>22.609292642440376</v>
      </c>
      <c r="U326" s="60" t="s">
        <v>385</v>
      </c>
      <c r="V326" s="60" t="s">
        <v>385</v>
      </c>
      <c r="W326" s="61" t="s">
        <v>385</v>
      </c>
      <c r="X326" s="70">
        <f>'Расчет субсидий'!AF326-1</f>
        <v>6.8478260869565322E-2</v>
      </c>
      <c r="Y326" s="70">
        <f>X326*'Расчет субсидий'!AG326</f>
        <v>1.3695652173913064</v>
      </c>
      <c r="Z326" s="55">
        <f t="shared" si="102"/>
        <v>27.094288193794071</v>
      </c>
      <c r="AA326" s="27" t="s">
        <v>367</v>
      </c>
      <c r="AB326" s="27" t="s">
        <v>367</v>
      </c>
      <c r="AC326" s="27" t="s">
        <v>367</v>
      </c>
      <c r="AD326" s="27" t="s">
        <v>367</v>
      </c>
      <c r="AE326" s="27" t="s">
        <v>367</v>
      </c>
      <c r="AF326" s="27" t="s">
        <v>367</v>
      </c>
      <c r="AG326" s="27" t="s">
        <v>367</v>
      </c>
      <c r="AH326" s="27" t="s">
        <v>367</v>
      </c>
      <c r="AI326" s="27" t="s">
        <v>367</v>
      </c>
      <c r="AJ326" s="54">
        <f t="shared" si="103"/>
        <v>-4.0410920947932878</v>
      </c>
    </row>
    <row r="327" spans="1:36" ht="15" customHeight="1">
      <c r="A327" s="33" t="s">
        <v>319</v>
      </c>
      <c r="B327" s="52">
        <f>'Расчет субсидий'!AX327</f>
        <v>-62.027272727272475</v>
      </c>
      <c r="C327" s="54">
        <f>'Расчет субсидий'!D327-1</f>
        <v>6.4516129032258007E-2</v>
      </c>
      <c r="D327" s="54">
        <f>C327*'Расчет субсидий'!E327</f>
        <v>0.64516129032258007</v>
      </c>
      <c r="E327" s="55">
        <f t="shared" si="108"/>
        <v>8.9256286363401376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4">
        <f>'Расчет субсидий'!P327-1</f>
        <v>-0.62349397590361444</v>
      </c>
      <c r="M327" s="54">
        <f>L327*'Расчет субсидий'!Q327</f>
        <v>-12.46987951807229</v>
      </c>
      <c r="N327" s="55">
        <f t="shared" si="109"/>
        <v>-172.51734626323713</v>
      </c>
      <c r="O327" s="54">
        <f>'Расчет субсидий'!T327-1</f>
        <v>0.10000000000000009</v>
      </c>
      <c r="P327" s="54">
        <f>O327*'Расчет субсидий'!U327</f>
        <v>3.0000000000000027</v>
      </c>
      <c r="Q327" s="55">
        <f t="shared" si="110"/>
        <v>41.504173158981722</v>
      </c>
      <c r="R327" s="54">
        <f>'Расчет субсидий'!X327-1</f>
        <v>0.2138888888888888</v>
      </c>
      <c r="S327" s="54">
        <f>R327*'Расчет субсидий'!Y327</f>
        <v>4.2777777777777759</v>
      </c>
      <c r="T327" s="55">
        <f t="shared" si="111"/>
        <v>59.181876541510896</v>
      </c>
      <c r="U327" s="60" t="s">
        <v>385</v>
      </c>
      <c r="V327" s="60" t="s">
        <v>385</v>
      </c>
      <c r="W327" s="61" t="s">
        <v>385</v>
      </c>
      <c r="X327" s="70">
        <f>'Расчет субсидий'!AF327-1</f>
        <v>3.1746031746031633E-3</v>
      </c>
      <c r="Y327" s="70">
        <f>X327*'Расчет субсидий'!AG327</f>
        <v>6.3492063492063266E-2</v>
      </c>
      <c r="Z327" s="55">
        <f t="shared" si="102"/>
        <v>0.87839519913188435</v>
      </c>
      <c r="AA327" s="27" t="s">
        <v>367</v>
      </c>
      <c r="AB327" s="27" t="s">
        <v>367</v>
      </c>
      <c r="AC327" s="27" t="s">
        <v>367</v>
      </c>
      <c r="AD327" s="27" t="s">
        <v>367</v>
      </c>
      <c r="AE327" s="27" t="s">
        <v>367</v>
      </c>
      <c r="AF327" s="27" t="s">
        <v>367</v>
      </c>
      <c r="AG327" s="27" t="s">
        <v>367</v>
      </c>
      <c r="AH327" s="27" t="s">
        <v>367</v>
      </c>
      <c r="AI327" s="27" t="s">
        <v>367</v>
      </c>
      <c r="AJ327" s="54">
        <f t="shared" si="103"/>
        <v>-4.4834483864798669</v>
      </c>
    </row>
    <row r="328" spans="1:36" ht="15" customHeight="1">
      <c r="A328" s="33" t="s">
        <v>320</v>
      </c>
      <c r="B328" s="52">
        <f>'Расчет субсидий'!AX328</f>
        <v>117.40000000000009</v>
      </c>
      <c r="C328" s="54">
        <f>'Расчет субсидий'!D328-1</f>
        <v>2.7688172043010884E-2</v>
      </c>
      <c r="D328" s="54">
        <f>C328*'Расчет субсидий'!E328</f>
        <v>0.27688172043010884</v>
      </c>
      <c r="E328" s="55">
        <f t="shared" si="108"/>
        <v>3.2656392370795726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4">
        <f>'Расчет субсидий'!P328-1</f>
        <v>2.5254065040650531E-2</v>
      </c>
      <c r="M328" s="54">
        <f>L328*'Расчет субсидий'!Q328</f>
        <v>0.50508130081301061</v>
      </c>
      <c r="N328" s="55">
        <f t="shared" si="109"/>
        <v>5.9571043956529701</v>
      </c>
      <c r="O328" s="54">
        <f>'Расчет субсидий'!T328-1</f>
        <v>0.30000000000000004</v>
      </c>
      <c r="P328" s="54">
        <f>O328*'Расчет субсидий'!U328</f>
        <v>6.0000000000000009</v>
      </c>
      <c r="Q328" s="55">
        <f t="shared" si="110"/>
        <v>70.766085215160899</v>
      </c>
      <c r="R328" s="54">
        <f>'Расчет субсидий'!X328-1</f>
        <v>7.8571428571428514E-2</v>
      </c>
      <c r="S328" s="54">
        <f>R328*'Расчет субсидий'!Y328</f>
        <v>2.3571428571428554</v>
      </c>
      <c r="T328" s="55">
        <f t="shared" si="111"/>
        <v>27.800962048813187</v>
      </c>
      <c r="U328" s="60" t="s">
        <v>385</v>
      </c>
      <c r="V328" s="60" t="s">
        <v>385</v>
      </c>
      <c r="W328" s="61" t="s">
        <v>385</v>
      </c>
      <c r="X328" s="70">
        <f>'Расчет субсидий'!AF328-1</f>
        <v>4.0740740740740744E-2</v>
      </c>
      <c r="Y328" s="70">
        <f>X328*'Расчет субсидий'!AG328</f>
        <v>0.81481481481481488</v>
      </c>
      <c r="Z328" s="55">
        <f t="shared" si="102"/>
        <v>9.6102091032934549</v>
      </c>
      <c r="AA328" s="27" t="s">
        <v>367</v>
      </c>
      <c r="AB328" s="27" t="s">
        <v>367</v>
      </c>
      <c r="AC328" s="27" t="s">
        <v>367</v>
      </c>
      <c r="AD328" s="27" t="s">
        <v>367</v>
      </c>
      <c r="AE328" s="27" t="s">
        <v>367</v>
      </c>
      <c r="AF328" s="27" t="s">
        <v>367</v>
      </c>
      <c r="AG328" s="27" t="s">
        <v>367</v>
      </c>
      <c r="AH328" s="27" t="s">
        <v>367</v>
      </c>
      <c r="AI328" s="27" t="s">
        <v>367</v>
      </c>
      <c r="AJ328" s="54">
        <f t="shared" si="103"/>
        <v>9.9539206932007911</v>
      </c>
    </row>
    <row r="329" spans="1:36" ht="15" customHeight="1">
      <c r="A329" s="33" t="s">
        <v>321</v>
      </c>
      <c r="B329" s="52">
        <f>'Расчет субсидий'!AX329</f>
        <v>41.13636363636374</v>
      </c>
      <c r="C329" s="54">
        <f>'Расчет субсидий'!D329-1</f>
        <v>7.9044516829533062E-2</v>
      </c>
      <c r="D329" s="54">
        <f>C329*'Расчет субсидий'!E329</f>
        <v>0.79044516829533062</v>
      </c>
      <c r="E329" s="55">
        <f t="shared" si="108"/>
        <v>8.9474877679098679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4">
        <f>'Расчет субсидий'!P329-1</f>
        <v>-0.47615384615384615</v>
      </c>
      <c r="M329" s="54">
        <f>L329*'Расчет субсидий'!Q329</f>
        <v>-9.523076923076923</v>
      </c>
      <c r="N329" s="55">
        <f t="shared" si="109"/>
        <v>-107.79699554094783</v>
      </c>
      <c r="O329" s="54">
        <f>'Расчет субсидий'!T329-1</f>
        <v>0.21352941176470575</v>
      </c>
      <c r="P329" s="54">
        <f>O329*'Расчет субсидий'!U329</f>
        <v>6.4058823529411724</v>
      </c>
      <c r="Q329" s="55">
        <f t="shared" si="110"/>
        <v>72.511739326864856</v>
      </c>
      <c r="R329" s="54">
        <f>'Расчет субсидий'!X329-1</f>
        <v>9.2857142857142971E-2</v>
      </c>
      <c r="S329" s="54">
        <f>R329*'Расчет субсидий'!Y329</f>
        <v>1.8571428571428594</v>
      </c>
      <c r="T329" s="55">
        <f t="shared" si="111"/>
        <v>21.022031209808684</v>
      </c>
      <c r="U329" s="60" t="s">
        <v>385</v>
      </c>
      <c r="V329" s="60" t="s">
        <v>385</v>
      </c>
      <c r="W329" s="61" t="s">
        <v>385</v>
      </c>
      <c r="X329" s="70">
        <f>'Расчет субсидий'!AF329-1</f>
        <v>0.20518518518518514</v>
      </c>
      <c r="Y329" s="70">
        <f>X329*'Расчет субсидий'!AG329</f>
        <v>4.1037037037037027</v>
      </c>
      <c r="Z329" s="55">
        <f t="shared" si="102"/>
        <v>46.452100872728188</v>
      </c>
      <c r="AA329" s="27" t="s">
        <v>367</v>
      </c>
      <c r="AB329" s="27" t="s">
        <v>367</v>
      </c>
      <c r="AC329" s="27" t="s">
        <v>367</v>
      </c>
      <c r="AD329" s="27" t="s">
        <v>367</v>
      </c>
      <c r="AE329" s="27" t="s">
        <v>367</v>
      </c>
      <c r="AF329" s="27" t="s">
        <v>367</v>
      </c>
      <c r="AG329" s="27" t="s">
        <v>367</v>
      </c>
      <c r="AH329" s="27" t="s">
        <v>367</v>
      </c>
      <c r="AI329" s="27" t="s">
        <v>367</v>
      </c>
      <c r="AJ329" s="54">
        <f t="shared" si="103"/>
        <v>3.6340971590061413</v>
      </c>
    </row>
    <row r="330" spans="1:36" ht="15" customHeight="1">
      <c r="A330" s="33" t="s">
        <v>322</v>
      </c>
      <c r="B330" s="52">
        <f>'Расчет субсидий'!AX330</f>
        <v>12.36363636363626</v>
      </c>
      <c r="C330" s="54">
        <f>'Расчет субсидий'!D330-1</f>
        <v>7.1517671517671522E-2</v>
      </c>
      <c r="D330" s="54">
        <f>C330*'Расчет субсидий'!E330</f>
        <v>0.71517671517671522</v>
      </c>
      <c r="E330" s="55">
        <f t="shared" si="108"/>
        <v>7.2113781652360744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4">
        <f>'Расчет субсидий'!P330-1</f>
        <v>-0.53986832479882951</v>
      </c>
      <c r="M330" s="54">
        <f>L330*'Расчет субсидий'!Q330</f>
        <v>-10.79736649597659</v>
      </c>
      <c r="N330" s="55">
        <f t="shared" si="109"/>
        <v>-108.87364107190974</v>
      </c>
      <c r="O330" s="54">
        <f>'Расчет субсидий'!T330-1</f>
        <v>0.28166666666666673</v>
      </c>
      <c r="P330" s="54">
        <f>O330*'Расчет субсидий'!U330</f>
        <v>7.0416666666666679</v>
      </c>
      <c r="Q330" s="55">
        <f t="shared" si="110"/>
        <v>71.003599766700006</v>
      </c>
      <c r="R330" s="54">
        <f>'Расчет субсидий'!X330-1</f>
        <v>6.6666666666666652E-2</v>
      </c>
      <c r="S330" s="54">
        <f>R330*'Расчет субсидий'!Y330</f>
        <v>1.6666666666666663</v>
      </c>
      <c r="T330" s="55">
        <f t="shared" si="111"/>
        <v>16.805585743597629</v>
      </c>
      <c r="U330" s="60" t="s">
        <v>385</v>
      </c>
      <c r="V330" s="60" t="s">
        <v>385</v>
      </c>
      <c r="W330" s="61" t="s">
        <v>385</v>
      </c>
      <c r="X330" s="70">
        <f>'Расчет субсидий'!AF330-1</f>
        <v>0.12999999999999989</v>
      </c>
      <c r="Y330" s="70">
        <f>X330*'Расчет субсидий'!AG330</f>
        <v>2.5999999999999979</v>
      </c>
      <c r="Z330" s="55">
        <f t="shared" si="102"/>
        <v>26.216713760012283</v>
      </c>
      <c r="AA330" s="27" t="s">
        <v>367</v>
      </c>
      <c r="AB330" s="27" t="s">
        <v>367</v>
      </c>
      <c r="AC330" s="27" t="s">
        <v>367</v>
      </c>
      <c r="AD330" s="27" t="s">
        <v>367</v>
      </c>
      <c r="AE330" s="27" t="s">
        <v>367</v>
      </c>
      <c r="AF330" s="27" t="s">
        <v>367</v>
      </c>
      <c r="AG330" s="27" t="s">
        <v>367</v>
      </c>
      <c r="AH330" s="27" t="s">
        <v>367</v>
      </c>
      <c r="AI330" s="27" t="s">
        <v>367</v>
      </c>
      <c r="AJ330" s="54">
        <f t="shared" si="103"/>
        <v>1.2261435525334579</v>
      </c>
    </row>
    <row r="331" spans="1:36" ht="15" customHeight="1">
      <c r="A331" s="33" t="s">
        <v>323</v>
      </c>
      <c r="B331" s="52">
        <f>'Расчет субсидий'!AX331</f>
        <v>-146.68181818181824</v>
      </c>
      <c r="C331" s="54">
        <f>'Расчет субсидий'!D331-1</f>
        <v>0.10888077858880774</v>
      </c>
      <c r="D331" s="54">
        <f>C331*'Расчет субсидий'!E331</f>
        <v>1.0888077858880774</v>
      </c>
      <c r="E331" s="55">
        <f t="shared" si="108"/>
        <v>14.495598024962861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4">
        <f>'Расчет субсидий'!P331-1</f>
        <v>-0.56180180180180184</v>
      </c>
      <c r="M331" s="54">
        <f>L331*'Расчет субсидий'!Q331</f>
        <v>-11.236036036036037</v>
      </c>
      <c r="N331" s="55">
        <f t="shared" si="109"/>
        <v>-149.58844332613714</v>
      </c>
      <c r="O331" s="54">
        <f>'Расчет субсидий'!T331-1</f>
        <v>0.10285714285714298</v>
      </c>
      <c r="P331" s="54">
        <f>O331*'Расчет субсидий'!U331</f>
        <v>2.0571428571428596</v>
      </c>
      <c r="Q331" s="55">
        <f t="shared" si="110"/>
        <v>27.387309609238738</v>
      </c>
      <c r="R331" s="54">
        <f>'Расчет субсидий'!X331-1</f>
        <v>4.1798941798941724E-2</v>
      </c>
      <c r="S331" s="54">
        <f>R331*'Расчет субсидий'!Y331</f>
        <v>1.2539682539682517</v>
      </c>
      <c r="T331" s="55">
        <f t="shared" si="111"/>
        <v>16.69442483896492</v>
      </c>
      <c r="U331" s="60" t="s">
        <v>385</v>
      </c>
      <c r="V331" s="60" t="s">
        <v>385</v>
      </c>
      <c r="W331" s="61" t="s">
        <v>385</v>
      </c>
      <c r="X331" s="70">
        <f>'Расчет субсидий'!AF331-1</f>
        <v>-0.20907967881408274</v>
      </c>
      <c r="Y331" s="70">
        <f>X331*'Расчет субсидий'!AG331</f>
        <v>-4.1815935762816547</v>
      </c>
      <c r="Z331" s="55">
        <f t="shared" si="102"/>
        <v>-55.67070732884762</v>
      </c>
      <c r="AA331" s="27" t="s">
        <v>367</v>
      </c>
      <c r="AB331" s="27" t="s">
        <v>367</v>
      </c>
      <c r="AC331" s="27" t="s">
        <v>367</v>
      </c>
      <c r="AD331" s="27" t="s">
        <v>367</v>
      </c>
      <c r="AE331" s="27" t="s">
        <v>367</v>
      </c>
      <c r="AF331" s="27" t="s">
        <v>367</v>
      </c>
      <c r="AG331" s="27" t="s">
        <v>367</v>
      </c>
      <c r="AH331" s="27" t="s">
        <v>367</v>
      </c>
      <c r="AI331" s="27" t="s">
        <v>367</v>
      </c>
      <c r="AJ331" s="54">
        <f t="shared" si="103"/>
        <v>-11.017710715318504</v>
      </c>
    </row>
    <row r="332" spans="1:36" ht="15" customHeight="1">
      <c r="A332" s="33" t="s">
        <v>324</v>
      </c>
      <c r="B332" s="52">
        <f>'Расчет субсидий'!AX332</f>
        <v>286.01818181818135</v>
      </c>
      <c r="C332" s="54">
        <f>'Расчет субсидий'!D332-1</f>
        <v>4.9162011173184306E-2</v>
      </c>
      <c r="D332" s="54">
        <f>C332*'Расчет субсидий'!E332</f>
        <v>0.49162011173184306</v>
      </c>
      <c r="E332" s="55">
        <f t="shared" si="108"/>
        <v>15.791381212389172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4">
        <f>'Расчет субсидий'!P332-1</f>
        <v>-7.3181396813181143E-2</v>
      </c>
      <c r="M332" s="54">
        <f>L332*'Расчет субсидий'!Q332</f>
        <v>-1.4636279362636229</v>
      </c>
      <c r="N332" s="55">
        <f t="shared" si="109"/>
        <v>-47.01334657205453</v>
      </c>
      <c r="O332" s="54">
        <f>'Расчет субсидий'!T332-1</f>
        <v>0.24711111111111106</v>
      </c>
      <c r="P332" s="54">
        <f>O332*'Расчет субсидий'!U332</f>
        <v>4.9422222222222212</v>
      </c>
      <c r="Q332" s="55">
        <f t="shared" si="110"/>
        <v>158.74963876584056</v>
      </c>
      <c r="R332" s="54">
        <f>'Расчет субсидий'!X332-1</f>
        <v>6.1971830985915632E-2</v>
      </c>
      <c r="S332" s="54">
        <f>R332*'Расчет субсидий'!Y332</f>
        <v>1.859154929577469</v>
      </c>
      <c r="T332" s="55">
        <f t="shared" si="111"/>
        <v>59.718110641218409</v>
      </c>
      <c r="U332" s="60" t="s">
        <v>385</v>
      </c>
      <c r="V332" s="60" t="s">
        <v>385</v>
      </c>
      <c r="W332" s="61" t="s">
        <v>385</v>
      </c>
      <c r="X332" s="70">
        <f>'Расчет субсидий'!AF332-1</f>
        <v>0.15375000000000005</v>
      </c>
      <c r="Y332" s="70">
        <f>X332*'Расчет субсидий'!AG332</f>
        <v>3.0750000000000011</v>
      </c>
      <c r="Z332" s="55">
        <f t="shared" si="102"/>
        <v>98.772397770787762</v>
      </c>
      <c r="AA332" s="27" t="s">
        <v>367</v>
      </c>
      <c r="AB332" s="27" t="s">
        <v>367</v>
      </c>
      <c r="AC332" s="27" t="s">
        <v>367</v>
      </c>
      <c r="AD332" s="27" t="s">
        <v>367</v>
      </c>
      <c r="AE332" s="27" t="s">
        <v>367</v>
      </c>
      <c r="AF332" s="27" t="s">
        <v>367</v>
      </c>
      <c r="AG332" s="27" t="s">
        <v>367</v>
      </c>
      <c r="AH332" s="27" t="s">
        <v>367</v>
      </c>
      <c r="AI332" s="27" t="s">
        <v>367</v>
      </c>
      <c r="AJ332" s="54">
        <f t="shared" si="103"/>
        <v>8.9043693272679114</v>
      </c>
    </row>
    <row r="333" spans="1:36" ht="15" customHeight="1">
      <c r="A333" s="32" t="s">
        <v>325</v>
      </c>
      <c r="B333" s="56"/>
      <c r="C333" s="57"/>
      <c r="D333" s="57"/>
      <c r="E333" s="58"/>
      <c r="F333" s="57"/>
      <c r="G333" s="57"/>
      <c r="H333" s="58"/>
      <c r="I333" s="58"/>
      <c r="J333" s="58"/>
      <c r="K333" s="58"/>
      <c r="L333" s="57"/>
      <c r="M333" s="57"/>
      <c r="N333" s="58"/>
      <c r="O333" s="57"/>
      <c r="P333" s="57"/>
      <c r="Q333" s="58"/>
      <c r="R333" s="57"/>
      <c r="S333" s="57"/>
      <c r="T333" s="58"/>
      <c r="U333" s="58"/>
      <c r="V333" s="58"/>
      <c r="W333" s="58"/>
      <c r="X333" s="72"/>
      <c r="Y333" s="72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1:36" ht="15" customHeight="1">
      <c r="A334" s="33" t="s">
        <v>326</v>
      </c>
      <c r="B334" s="52">
        <f>'Расчет субсидий'!AX334</f>
        <v>-101.91818181818189</v>
      </c>
      <c r="C334" s="54">
        <f>'Расчет субсидий'!D334-1</f>
        <v>1.7554858934169415E-2</v>
      </c>
      <c r="D334" s="54">
        <f>C334*'Расчет субсидий'!E334</f>
        <v>0.17554858934169415</v>
      </c>
      <c r="E334" s="55">
        <f t="shared" ref="E334:E344" si="112">$B334*D334/$AJ334</f>
        <v>1.7232238239366064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4">
        <f>'Расчет субсидий'!P334-1</f>
        <v>-0.55768387191109814</v>
      </c>
      <c r="M334" s="54">
        <f>L334*'Расчет субсидий'!Q334</f>
        <v>-11.153677438221962</v>
      </c>
      <c r="N334" s="55">
        <f t="shared" ref="N334:N344" si="113">$B334*M334/$AJ334</f>
        <v>-109.48696744373859</v>
      </c>
      <c r="O334" s="54">
        <f>'Расчет субсидий'!T334-1</f>
        <v>-6.8548387096774022E-3</v>
      </c>
      <c r="P334" s="54">
        <f>O334*'Расчет субсидий'!U334</f>
        <v>-0.17137096774193505</v>
      </c>
      <c r="Q334" s="55">
        <f t="shared" ref="Q334:Q344" si="114">$B334*P334/$AJ334</f>
        <v>-1.6822153652808398</v>
      </c>
      <c r="R334" s="54">
        <f>'Расчет субсидий'!X334-1</f>
        <v>3.0674846625766916E-2</v>
      </c>
      <c r="S334" s="54">
        <f>R334*'Расчет субсидий'!Y334</f>
        <v>0.7668711656441729</v>
      </c>
      <c r="T334" s="55">
        <f t="shared" ref="T334:T344" si="115">$B334*S334/$AJ334</f>
        <v>7.527777166900937</v>
      </c>
      <c r="U334" s="60" t="s">
        <v>385</v>
      </c>
      <c r="V334" s="60" t="s">
        <v>385</v>
      </c>
      <c r="W334" s="61" t="s">
        <v>385</v>
      </c>
      <c r="X334" s="70">
        <f>'Расчет субсидий'!AF334-1</f>
        <v>0</v>
      </c>
      <c r="Y334" s="70">
        <f>X334*'Расчет субсидий'!AG334</f>
        <v>0</v>
      </c>
      <c r="Z334" s="55">
        <f t="shared" si="102"/>
        <v>0</v>
      </c>
      <c r="AA334" s="27" t="s">
        <v>367</v>
      </c>
      <c r="AB334" s="27" t="s">
        <v>367</v>
      </c>
      <c r="AC334" s="27" t="s">
        <v>367</v>
      </c>
      <c r="AD334" s="27" t="s">
        <v>367</v>
      </c>
      <c r="AE334" s="27" t="s">
        <v>367</v>
      </c>
      <c r="AF334" s="27" t="s">
        <v>367</v>
      </c>
      <c r="AG334" s="27" t="s">
        <v>367</v>
      </c>
      <c r="AH334" s="27" t="s">
        <v>367</v>
      </c>
      <c r="AI334" s="27" t="s">
        <v>367</v>
      </c>
      <c r="AJ334" s="54">
        <f t="shared" si="103"/>
        <v>-10.382628650978031</v>
      </c>
    </row>
    <row r="335" spans="1:36" ht="15" customHeight="1">
      <c r="A335" s="33" t="s">
        <v>327</v>
      </c>
      <c r="B335" s="52">
        <f>'Расчет субсидий'!AX335</f>
        <v>-52.381818181818176</v>
      </c>
      <c r="C335" s="54">
        <f>'Расчет субсидий'!D335-1</f>
        <v>0.22625407166123779</v>
      </c>
      <c r="D335" s="54">
        <f>C335*'Расчет субсидий'!E335</f>
        <v>2.2625407166123779</v>
      </c>
      <c r="E335" s="55">
        <f t="shared" si="112"/>
        <v>17.899550995008457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4">
        <f>'Расчет субсидий'!P335-1</f>
        <v>-0.53717782310402373</v>
      </c>
      <c r="M335" s="54">
        <f>L335*'Расчет субсидий'!Q335</f>
        <v>-10.743556462080475</v>
      </c>
      <c r="N335" s="55">
        <f t="shared" si="113"/>
        <v>-84.995083336530342</v>
      </c>
      <c r="O335" s="54">
        <f>'Расчет субсидий'!T335-1</f>
        <v>2.7586206896551779E-2</v>
      </c>
      <c r="P335" s="54">
        <f>O335*'Расчет субсидий'!U335</f>
        <v>0.82758620689655338</v>
      </c>
      <c r="Q335" s="55">
        <f t="shared" si="114"/>
        <v>6.5472507983370534</v>
      </c>
      <c r="R335" s="54">
        <f>'Расчет субсидий'!X335-1</f>
        <v>5.1612903225806583E-2</v>
      </c>
      <c r="S335" s="54">
        <f>R335*'Расчет субсидий'!Y335</f>
        <v>1.0322580645161317</v>
      </c>
      <c r="T335" s="55">
        <f t="shared" si="115"/>
        <v>8.1664633613666506</v>
      </c>
      <c r="U335" s="60" t="s">
        <v>385</v>
      </c>
      <c r="V335" s="60" t="s">
        <v>385</v>
      </c>
      <c r="W335" s="61" t="s">
        <v>385</v>
      </c>
      <c r="X335" s="70">
        <f>'Расчет субсидий'!AF335-1</f>
        <v>0</v>
      </c>
      <c r="Y335" s="70">
        <f>X335*'Расчет субсидий'!AG335</f>
        <v>0</v>
      </c>
      <c r="Z335" s="55">
        <f t="shared" si="102"/>
        <v>0</v>
      </c>
      <c r="AA335" s="27" t="s">
        <v>367</v>
      </c>
      <c r="AB335" s="27" t="s">
        <v>367</v>
      </c>
      <c r="AC335" s="27" t="s">
        <v>367</v>
      </c>
      <c r="AD335" s="27" t="s">
        <v>367</v>
      </c>
      <c r="AE335" s="27" t="s">
        <v>367</v>
      </c>
      <c r="AF335" s="27" t="s">
        <v>367</v>
      </c>
      <c r="AG335" s="27" t="s">
        <v>367</v>
      </c>
      <c r="AH335" s="27" t="s">
        <v>367</v>
      </c>
      <c r="AI335" s="27" t="s">
        <v>367</v>
      </c>
      <c r="AJ335" s="54">
        <f t="shared" si="103"/>
        <v>-6.6211714740554122</v>
      </c>
    </row>
    <row r="336" spans="1:36" ht="15" customHeight="1">
      <c r="A336" s="33" t="s">
        <v>328</v>
      </c>
      <c r="B336" s="52">
        <f>'Расчет субсидий'!AX336</f>
        <v>-129.88181818181829</v>
      </c>
      <c r="C336" s="54">
        <f>'Расчет субсидий'!D336-1</f>
        <v>3.6738351254480328E-2</v>
      </c>
      <c r="D336" s="54">
        <f>C336*'Расчет субсидий'!E336</f>
        <v>0.36738351254480328</v>
      </c>
      <c r="E336" s="55">
        <f t="shared" si="112"/>
        <v>3.9307887724533352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4">
        <f>'Расчет субсидий'!P336-1</f>
        <v>-0.64207029200909249</v>
      </c>
      <c r="M336" s="54">
        <f>L336*'Расчет субсидий'!Q336</f>
        <v>-12.841405840181849</v>
      </c>
      <c r="N336" s="55">
        <f t="shared" si="113"/>
        <v>-137.39553402780354</v>
      </c>
      <c r="O336" s="54">
        <f>'Расчет субсидий'!T336-1</f>
        <v>-4.9295774647888368E-3</v>
      </c>
      <c r="P336" s="54">
        <f>O336*'Расчет субсидий'!U336</f>
        <v>-0.14788732394366511</v>
      </c>
      <c r="Q336" s="55">
        <f t="shared" si="114"/>
        <v>-1.582307895417695</v>
      </c>
      <c r="R336" s="54">
        <f>'Расчет субсидий'!X336-1</f>
        <v>2.4137931034482696E-2</v>
      </c>
      <c r="S336" s="54">
        <f>R336*'Расчет субсидий'!Y336</f>
        <v>0.48275862068965392</v>
      </c>
      <c r="T336" s="55">
        <f t="shared" si="115"/>
        <v>5.1652349689495951</v>
      </c>
      <c r="U336" s="60" t="s">
        <v>385</v>
      </c>
      <c r="V336" s="60" t="s">
        <v>385</v>
      </c>
      <c r="W336" s="61" t="s">
        <v>385</v>
      </c>
      <c r="X336" s="70">
        <f>'Расчет субсидий'!AF336-1</f>
        <v>0</v>
      </c>
      <c r="Y336" s="70">
        <f>X336*'Расчет субсидий'!AG336</f>
        <v>0</v>
      </c>
      <c r="Z336" s="55">
        <f t="shared" si="102"/>
        <v>0</v>
      </c>
      <c r="AA336" s="27" t="s">
        <v>367</v>
      </c>
      <c r="AB336" s="27" t="s">
        <v>367</v>
      </c>
      <c r="AC336" s="27" t="s">
        <v>367</v>
      </c>
      <c r="AD336" s="27" t="s">
        <v>367</v>
      </c>
      <c r="AE336" s="27" t="s">
        <v>367</v>
      </c>
      <c r="AF336" s="27" t="s">
        <v>367</v>
      </c>
      <c r="AG336" s="27" t="s">
        <v>367</v>
      </c>
      <c r="AH336" s="27" t="s">
        <v>367</v>
      </c>
      <c r="AI336" s="27" t="s">
        <v>367</v>
      </c>
      <c r="AJ336" s="54">
        <f t="shared" si="103"/>
        <v>-12.139151030891057</v>
      </c>
    </row>
    <row r="337" spans="1:36" ht="15" customHeight="1">
      <c r="A337" s="33" t="s">
        <v>329</v>
      </c>
      <c r="B337" s="52">
        <f>'Расчет субсидий'!AX337</f>
        <v>-77.036363636363717</v>
      </c>
      <c r="C337" s="54">
        <f>'Расчет субсидий'!D337-1</f>
        <v>6.7476383265852036E-4</v>
      </c>
      <c r="D337" s="54">
        <f>C337*'Расчет субсидий'!E337</f>
        <v>6.7476383265852036E-3</v>
      </c>
      <c r="E337" s="55">
        <f t="shared" si="112"/>
        <v>6.3284179487959683E-2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4">
        <f>'Расчет субсидий'!P337-1</f>
        <v>-0.59930501930501934</v>
      </c>
      <c r="M337" s="54">
        <f>L337*'Расчет субсидий'!Q337</f>
        <v>-11.986100386100386</v>
      </c>
      <c r="N337" s="55">
        <f t="shared" si="113"/>
        <v>-112.41422427845974</v>
      </c>
      <c r="O337" s="54">
        <f>'Расчет субсидий'!T337-1</f>
        <v>6.4516129032257119E-3</v>
      </c>
      <c r="P337" s="54">
        <f>O337*'Расчет субсидий'!U337</f>
        <v>0.12903225806451424</v>
      </c>
      <c r="Q337" s="55">
        <f t="shared" si="114"/>
        <v>1.2101568258214415</v>
      </c>
      <c r="R337" s="54">
        <f>'Расчет субсидий'!X337-1</f>
        <v>0.12121212121212133</v>
      </c>
      <c r="S337" s="54">
        <f>R337*'Расчет субсидий'!Y337</f>
        <v>3.6363636363636398</v>
      </c>
      <c r="T337" s="55">
        <f t="shared" si="115"/>
        <v>34.104419636786609</v>
      </c>
      <c r="U337" s="60" t="s">
        <v>385</v>
      </c>
      <c r="V337" s="60" t="s">
        <v>385</v>
      </c>
      <c r="W337" s="61" t="s">
        <v>385</v>
      </c>
      <c r="X337" s="70">
        <f>'Расчет субсидий'!AF337-1</f>
        <v>0</v>
      </c>
      <c r="Y337" s="70">
        <f>X337*'Расчет субсидий'!AG337</f>
        <v>0</v>
      </c>
      <c r="Z337" s="55">
        <f t="shared" si="102"/>
        <v>0</v>
      </c>
      <c r="AA337" s="27" t="s">
        <v>367</v>
      </c>
      <c r="AB337" s="27" t="s">
        <v>367</v>
      </c>
      <c r="AC337" s="27" t="s">
        <v>367</v>
      </c>
      <c r="AD337" s="27" t="s">
        <v>367</v>
      </c>
      <c r="AE337" s="27" t="s">
        <v>367</v>
      </c>
      <c r="AF337" s="27" t="s">
        <v>367</v>
      </c>
      <c r="AG337" s="27" t="s">
        <v>367</v>
      </c>
      <c r="AH337" s="27" t="s">
        <v>367</v>
      </c>
      <c r="AI337" s="27" t="s">
        <v>367</v>
      </c>
      <c r="AJ337" s="54">
        <f t="shared" si="103"/>
        <v>-8.2139568533456462</v>
      </c>
    </row>
    <row r="338" spans="1:36" ht="15" customHeight="1">
      <c r="A338" s="33" t="s">
        <v>330</v>
      </c>
      <c r="B338" s="52">
        <f>'Расчет субсидий'!AX338</f>
        <v>-7.7272727272726911</v>
      </c>
      <c r="C338" s="54">
        <f>'Расчет субсидий'!D338-1</f>
        <v>0</v>
      </c>
      <c r="D338" s="54">
        <f>C338*'Расчет субсидий'!E338</f>
        <v>0</v>
      </c>
      <c r="E338" s="55">
        <f t="shared" si="112"/>
        <v>0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4">
        <f>'Расчет субсидий'!P338-1</f>
        <v>-0.30546546546546538</v>
      </c>
      <c r="M338" s="54">
        <f>L338*'Расчет субсидий'!Q338</f>
        <v>-6.1093093093093076</v>
      </c>
      <c r="N338" s="55">
        <f t="shared" si="113"/>
        <v>-26.833427731268344</v>
      </c>
      <c r="O338" s="54">
        <f>'Расчет субсидий'!T338-1</f>
        <v>3.7500000000000089E-2</v>
      </c>
      <c r="P338" s="54">
        <f>O338*'Расчет субсидий'!U338</f>
        <v>0.75000000000000178</v>
      </c>
      <c r="Q338" s="55">
        <f t="shared" si="114"/>
        <v>3.2941646558613282</v>
      </c>
      <c r="R338" s="54">
        <f>'Расчет субсидий'!X338-1</f>
        <v>0.11999999999999988</v>
      </c>
      <c r="S338" s="54">
        <f>R338*'Расчет субсидий'!Y338</f>
        <v>3.5999999999999965</v>
      </c>
      <c r="T338" s="55">
        <f t="shared" si="115"/>
        <v>15.811990348134323</v>
      </c>
      <c r="U338" s="60" t="s">
        <v>385</v>
      </c>
      <c r="V338" s="60" t="s">
        <v>385</v>
      </c>
      <c r="W338" s="61" t="s">
        <v>385</v>
      </c>
      <c r="X338" s="70">
        <f>'Расчет субсидий'!AF338-1</f>
        <v>0</v>
      </c>
      <c r="Y338" s="70">
        <f>X338*'Расчет субсидий'!AG338</f>
        <v>0</v>
      </c>
      <c r="Z338" s="55">
        <f t="shared" si="102"/>
        <v>0</v>
      </c>
      <c r="AA338" s="27" t="s">
        <v>367</v>
      </c>
      <c r="AB338" s="27" t="s">
        <v>367</v>
      </c>
      <c r="AC338" s="27" t="s">
        <v>367</v>
      </c>
      <c r="AD338" s="27" t="s">
        <v>367</v>
      </c>
      <c r="AE338" s="27" t="s">
        <v>367</v>
      </c>
      <c r="AF338" s="27" t="s">
        <v>367</v>
      </c>
      <c r="AG338" s="27" t="s">
        <v>367</v>
      </c>
      <c r="AH338" s="27" t="s">
        <v>367</v>
      </c>
      <c r="AI338" s="27" t="s">
        <v>367</v>
      </c>
      <c r="AJ338" s="54">
        <f t="shared" si="103"/>
        <v>-1.7593093093093093</v>
      </c>
    </row>
    <row r="339" spans="1:36" ht="15" customHeight="1">
      <c r="A339" s="33" t="s">
        <v>331</v>
      </c>
      <c r="B339" s="52">
        <f>'Расчет субсидий'!AX339</f>
        <v>-60.954545454545382</v>
      </c>
      <c r="C339" s="54">
        <f>'Расчет субсидий'!D339-1</f>
        <v>0</v>
      </c>
      <c r="D339" s="54">
        <f>C339*'Расчет субсидий'!E339</f>
        <v>0</v>
      </c>
      <c r="E339" s="55">
        <f t="shared" si="112"/>
        <v>0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4">
        <f>'Расчет субсидий'!P339-1</f>
        <v>-0.36437167094101397</v>
      </c>
      <c r="M339" s="54">
        <f>L339*'Расчет субсидий'!Q339</f>
        <v>-7.2874334188202798</v>
      </c>
      <c r="N339" s="55">
        <f t="shared" si="113"/>
        <v>-65.089620425157392</v>
      </c>
      <c r="O339" s="54">
        <f>'Расчет субсидий'!T339-1</f>
        <v>0</v>
      </c>
      <c r="P339" s="54">
        <f>O339*'Расчет субсидий'!U339</f>
        <v>0</v>
      </c>
      <c r="Q339" s="55">
        <f t="shared" si="114"/>
        <v>0</v>
      </c>
      <c r="R339" s="54">
        <f>'Расчет субсидий'!X339-1</f>
        <v>1.8518518518518379E-2</v>
      </c>
      <c r="S339" s="54">
        <f>R339*'Расчет субсидий'!Y339</f>
        <v>0.46296296296295947</v>
      </c>
      <c r="T339" s="55">
        <f t="shared" si="115"/>
        <v>4.1350749706120071</v>
      </c>
      <c r="U339" s="60" t="s">
        <v>385</v>
      </c>
      <c r="V339" s="60" t="s">
        <v>385</v>
      </c>
      <c r="W339" s="61" t="s">
        <v>385</v>
      </c>
      <c r="X339" s="70">
        <f>'Расчет субсидий'!AF339-1</f>
        <v>0</v>
      </c>
      <c r="Y339" s="70">
        <f>X339*'Расчет субсидий'!AG339</f>
        <v>0</v>
      </c>
      <c r="Z339" s="55">
        <f t="shared" si="102"/>
        <v>0</v>
      </c>
      <c r="AA339" s="27" t="s">
        <v>367</v>
      </c>
      <c r="AB339" s="27" t="s">
        <v>367</v>
      </c>
      <c r="AC339" s="27" t="s">
        <v>367</v>
      </c>
      <c r="AD339" s="27" t="s">
        <v>367</v>
      </c>
      <c r="AE339" s="27" t="s">
        <v>367</v>
      </c>
      <c r="AF339" s="27" t="s">
        <v>367</v>
      </c>
      <c r="AG339" s="27" t="s">
        <v>367</v>
      </c>
      <c r="AH339" s="27" t="s">
        <v>367</v>
      </c>
      <c r="AI339" s="27" t="s">
        <v>367</v>
      </c>
      <c r="AJ339" s="54">
        <f t="shared" si="103"/>
        <v>-6.8244704558573206</v>
      </c>
    </row>
    <row r="340" spans="1:36" ht="15" customHeight="1">
      <c r="A340" s="33" t="s">
        <v>332</v>
      </c>
      <c r="B340" s="52">
        <f>'Расчет субсидий'!AX340</f>
        <v>-105.70909090909095</v>
      </c>
      <c r="C340" s="54">
        <f>'Расчет субсидий'!D340-1</f>
        <v>-1</v>
      </c>
      <c r="D340" s="54">
        <f>C340*'Расчет субсидий'!E340</f>
        <v>0</v>
      </c>
      <c r="E340" s="55">
        <f t="shared" si="112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4">
        <f>'Расчет субсидий'!P340-1</f>
        <v>-0.67683589504735298</v>
      </c>
      <c r="M340" s="54">
        <f>L340*'Расчет субсидий'!Q340</f>
        <v>-13.53671790094706</v>
      </c>
      <c r="N340" s="55">
        <f t="shared" si="113"/>
        <v>-161.77313439888056</v>
      </c>
      <c r="O340" s="54">
        <f>'Расчет субсидий'!T340-1</f>
        <v>2.9850746268655914E-3</v>
      </c>
      <c r="P340" s="54">
        <f>O340*'Расчет субсидий'!U340</f>
        <v>5.9701492537311829E-2</v>
      </c>
      <c r="Q340" s="55">
        <f t="shared" si="114"/>
        <v>0.7134740966550398</v>
      </c>
      <c r="R340" s="54">
        <f>'Расчет субсидий'!X340-1</f>
        <v>0.15438596491228074</v>
      </c>
      <c r="S340" s="54">
        <f>R340*'Расчет субсидий'!Y340</f>
        <v>4.6315789473684221</v>
      </c>
      <c r="T340" s="55">
        <f t="shared" si="115"/>
        <v>55.350569393134592</v>
      </c>
      <c r="U340" s="60" t="s">
        <v>385</v>
      </c>
      <c r="V340" s="60" t="s">
        <v>385</v>
      </c>
      <c r="W340" s="61" t="s">
        <v>385</v>
      </c>
      <c r="X340" s="70">
        <f>'Расчет субсидий'!AF340-1</f>
        <v>0</v>
      </c>
      <c r="Y340" s="70">
        <f>X340*'Расчет субсидий'!AG340</f>
        <v>0</v>
      </c>
      <c r="Z340" s="55">
        <f t="shared" si="102"/>
        <v>0</v>
      </c>
      <c r="AA340" s="27" t="s">
        <v>367</v>
      </c>
      <c r="AB340" s="27" t="s">
        <v>367</v>
      </c>
      <c r="AC340" s="27" t="s">
        <v>367</v>
      </c>
      <c r="AD340" s="27" t="s">
        <v>367</v>
      </c>
      <c r="AE340" s="27" t="s">
        <v>367</v>
      </c>
      <c r="AF340" s="27" t="s">
        <v>367</v>
      </c>
      <c r="AG340" s="27" t="s">
        <v>367</v>
      </c>
      <c r="AH340" s="27" t="s">
        <v>367</v>
      </c>
      <c r="AI340" s="27" t="s">
        <v>367</v>
      </c>
      <c r="AJ340" s="54">
        <f t="shared" si="103"/>
        <v>-8.8454374610413282</v>
      </c>
    </row>
    <row r="341" spans="1:36" ht="15" customHeight="1">
      <c r="A341" s="33" t="s">
        <v>333</v>
      </c>
      <c r="B341" s="52">
        <f>'Расчет субсидий'!AX341</f>
        <v>-45.918181818181893</v>
      </c>
      <c r="C341" s="54">
        <f>'Расчет субсидий'!D341-1</f>
        <v>-0.10779816513761464</v>
      </c>
      <c r="D341" s="54">
        <f>C341*'Расчет субсидий'!E341</f>
        <v>-1.0779816513761464</v>
      </c>
      <c r="E341" s="55">
        <f t="shared" si="112"/>
        <v>-4.8561566304802524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4">
        <f>'Расчет субсидий'!P341-1</f>
        <v>-0.61062590975254727</v>
      </c>
      <c r="M341" s="54">
        <f>L341*'Расчет субсидий'!Q341</f>
        <v>-12.212518195050945</v>
      </c>
      <c r="N341" s="55">
        <f t="shared" si="113"/>
        <v>-55.015687077834521</v>
      </c>
      <c r="O341" s="54">
        <f>'Расчет субсидий'!T341-1</f>
        <v>7.6582278481012622E-2</v>
      </c>
      <c r="P341" s="54">
        <f>O341*'Расчет субсидий'!U341</f>
        <v>2.2974683544303787</v>
      </c>
      <c r="Q341" s="55">
        <f t="shared" si="114"/>
        <v>10.349773735427531</v>
      </c>
      <c r="R341" s="54">
        <f>'Расчет субсидий'!X341-1</f>
        <v>4.0000000000000036E-2</v>
      </c>
      <c r="S341" s="54">
        <f>R341*'Расчет субсидий'!Y341</f>
        <v>0.80000000000000071</v>
      </c>
      <c r="T341" s="55">
        <f t="shared" si="115"/>
        <v>3.6038881547053494</v>
      </c>
      <c r="U341" s="60" t="s">
        <v>385</v>
      </c>
      <c r="V341" s="60" t="s">
        <v>385</v>
      </c>
      <c r="W341" s="61" t="s">
        <v>385</v>
      </c>
      <c r="X341" s="70">
        <f>'Расчет субсидий'!AF341-1</f>
        <v>0</v>
      </c>
      <c r="Y341" s="70">
        <f>X341*'Расчет субсидий'!AG341</f>
        <v>0</v>
      </c>
      <c r="Z341" s="55">
        <f t="shared" si="102"/>
        <v>0</v>
      </c>
      <c r="AA341" s="27" t="s">
        <v>367</v>
      </c>
      <c r="AB341" s="27" t="s">
        <v>367</v>
      </c>
      <c r="AC341" s="27" t="s">
        <v>367</v>
      </c>
      <c r="AD341" s="27" t="s">
        <v>367</v>
      </c>
      <c r="AE341" s="27" t="s">
        <v>367</v>
      </c>
      <c r="AF341" s="27" t="s">
        <v>367</v>
      </c>
      <c r="AG341" s="27" t="s">
        <v>367</v>
      </c>
      <c r="AH341" s="27" t="s">
        <v>367</v>
      </c>
      <c r="AI341" s="27" t="s">
        <v>367</v>
      </c>
      <c r="AJ341" s="54">
        <f t="shared" si="103"/>
        <v>-10.193031491996713</v>
      </c>
    </row>
    <row r="342" spans="1:36" ht="15" customHeight="1">
      <c r="A342" s="33" t="s">
        <v>334</v>
      </c>
      <c r="B342" s="52">
        <f>'Расчет субсидий'!AX342</f>
        <v>-46.581818181818335</v>
      </c>
      <c r="C342" s="54">
        <f>'Расчет субсидий'!D342-1</f>
        <v>4.5266291763148558E-3</v>
      </c>
      <c r="D342" s="54">
        <f>C342*'Расчет субсидий'!E342</f>
        <v>4.5266291763148558E-2</v>
      </c>
      <c r="E342" s="55">
        <f t="shared" si="112"/>
        <v>0.63865566898773751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4">
        <f>'Расчет субсидий'!P342-1</f>
        <v>-0.19005948788688676</v>
      </c>
      <c r="M342" s="54">
        <f>L342*'Расчет субсидий'!Q342</f>
        <v>-3.8011897577377352</v>
      </c>
      <c r="N342" s="55">
        <f t="shared" si="113"/>
        <v>-53.630445373784482</v>
      </c>
      <c r="O342" s="54">
        <f>'Расчет субсидий'!T342-1</f>
        <v>1.2875536480687622E-3</v>
      </c>
      <c r="P342" s="54">
        <f>O342*'Расчет субсидий'!U342</f>
        <v>2.5751072961375243E-2</v>
      </c>
      <c r="Q342" s="55">
        <f t="shared" si="114"/>
        <v>0.36331822397451047</v>
      </c>
      <c r="R342" s="54">
        <f>'Расчет субсидий'!X342-1</f>
        <v>1.4285714285714235E-2</v>
      </c>
      <c r="S342" s="54">
        <f>R342*'Расчет субсидий'!Y342</f>
        <v>0.42857142857142705</v>
      </c>
      <c r="T342" s="55">
        <f t="shared" si="115"/>
        <v>6.0466532990038955</v>
      </c>
      <c r="U342" s="60" t="s">
        <v>385</v>
      </c>
      <c r="V342" s="60" t="s">
        <v>385</v>
      </c>
      <c r="W342" s="61" t="s">
        <v>385</v>
      </c>
      <c r="X342" s="70">
        <f>'Расчет субсидий'!AF342-1</f>
        <v>0</v>
      </c>
      <c r="Y342" s="70">
        <f>X342*'Расчет субсидий'!AG342</f>
        <v>0</v>
      </c>
      <c r="Z342" s="55">
        <f t="shared" si="102"/>
        <v>0</v>
      </c>
      <c r="AA342" s="27" t="s">
        <v>367</v>
      </c>
      <c r="AB342" s="27" t="s">
        <v>367</v>
      </c>
      <c r="AC342" s="27" t="s">
        <v>367</v>
      </c>
      <c r="AD342" s="27" t="s">
        <v>367</v>
      </c>
      <c r="AE342" s="27" t="s">
        <v>367</v>
      </c>
      <c r="AF342" s="27" t="s">
        <v>367</v>
      </c>
      <c r="AG342" s="27" t="s">
        <v>367</v>
      </c>
      <c r="AH342" s="27" t="s">
        <v>367</v>
      </c>
      <c r="AI342" s="27" t="s">
        <v>367</v>
      </c>
      <c r="AJ342" s="54">
        <f t="shared" si="103"/>
        <v>-3.3016009644417843</v>
      </c>
    </row>
    <row r="343" spans="1:36" ht="15" customHeight="1">
      <c r="A343" s="33" t="s">
        <v>335</v>
      </c>
      <c r="B343" s="52">
        <f>'Расчет субсидий'!AX343</f>
        <v>-58.581818181818107</v>
      </c>
      <c r="C343" s="54">
        <f>'Расчет субсидий'!D343-1</f>
        <v>-0.33787878787878789</v>
      </c>
      <c r="D343" s="54">
        <f>C343*'Расчет субсидий'!E343</f>
        <v>-3.3787878787878789</v>
      </c>
      <c r="E343" s="55">
        <f t="shared" si="112"/>
        <v>-14.872556210695143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4">
        <f>'Расчет субсидий'!P343-1</f>
        <v>-0.56820285026836936</v>
      </c>
      <c r="M343" s="54">
        <f>L343*'Расчет субсидий'!Q343</f>
        <v>-11.364057005367387</v>
      </c>
      <c r="N343" s="55">
        <f t="shared" si="113"/>
        <v>-50.021659440338325</v>
      </c>
      <c r="O343" s="54">
        <f>'Расчет субсидий'!T343-1</f>
        <v>-5.0279329608938772E-3</v>
      </c>
      <c r="P343" s="54">
        <f>O343*'Расчет субсидий'!U343</f>
        <v>-0.15083798882681632</v>
      </c>
      <c r="Q343" s="55">
        <f t="shared" si="114"/>
        <v>-0.66395007559332775</v>
      </c>
      <c r="R343" s="54">
        <f>'Расчет субсидий'!X343-1</f>
        <v>7.9245283018867907E-2</v>
      </c>
      <c r="S343" s="54">
        <f>R343*'Расчет субсидий'!Y343</f>
        <v>1.5849056603773581</v>
      </c>
      <c r="T343" s="55">
        <f t="shared" si="115"/>
        <v>6.9763475448086867</v>
      </c>
      <c r="U343" s="60" t="s">
        <v>385</v>
      </c>
      <c r="V343" s="60" t="s">
        <v>385</v>
      </c>
      <c r="W343" s="61" t="s">
        <v>385</v>
      </c>
      <c r="X343" s="70">
        <f>'Расчет субсидий'!AF343-1</f>
        <v>0</v>
      </c>
      <c r="Y343" s="70">
        <f>X343*'Расчет субсидий'!AG343</f>
        <v>0</v>
      </c>
      <c r="Z343" s="55">
        <f t="shared" si="102"/>
        <v>0</v>
      </c>
      <c r="AA343" s="27" t="s">
        <v>367</v>
      </c>
      <c r="AB343" s="27" t="s">
        <v>367</v>
      </c>
      <c r="AC343" s="27" t="s">
        <v>367</v>
      </c>
      <c r="AD343" s="27" t="s">
        <v>367</v>
      </c>
      <c r="AE343" s="27" t="s">
        <v>367</v>
      </c>
      <c r="AF343" s="27" t="s">
        <v>367</v>
      </c>
      <c r="AG343" s="27" t="s">
        <v>367</v>
      </c>
      <c r="AH343" s="27" t="s">
        <v>367</v>
      </c>
      <c r="AI343" s="27" t="s">
        <v>367</v>
      </c>
      <c r="AJ343" s="54">
        <f t="shared" si="103"/>
        <v>-13.308777212604724</v>
      </c>
    </row>
    <row r="344" spans="1:36" ht="15" customHeight="1">
      <c r="A344" s="33" t="s">
        <v>336</v>
      </c>
      <c r="B344" s="52">
        <f>'Расчет субсидий'!AX344</f>
        <v>-95.372727272727275</v>
      </c>
      <c r="C344" s="54">
        <f>'Расчет субсидий'!D344-1</f>
        <v>-6.8613138686131392E-2</v>
      </c>
      <c r="D344" s="54">
        <f>C344*'Расчет субсидий'!E344</f>
        <v>-0.68613138686131392</v>
      </c>
      <c r="E344" s="55">
        <f t="shared" si="112"/>
        <v>-7.4932836521783832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4">
        <f>'Расчет субсидий'!P344-1</f>
        <v>-0.44065020161290325</v>
      </c>
      <c r="M344" s="54">
        <f>L344*'Расчет субсидий'!Q344</f>
        <v>-8.8130040322580641</v>
      </c>
      <c r="N344" s="55">
        <f t="shared" si="113"/>
        <v>-96.247366475379877</v>
      </c>
      <c r="O344" s="54">
        <f>'Расчет субсидий'!T344-1</f>
        <v>-2.9133858267716528E-2</v>
      </c>
      <c r="P344" s="54">
        <f>O344*'Расчет субсидий'!U344</f>
        <v>-0.7283464566929132</v>
      </c>
      <c r="Q344" s="55">
        <f t="shared" si="114"/>
        <v>-7.954317061671178</v>
      </c>
      <c r="R344" s="54">
        <f>'Расчет субсидий'!X344-1</f>
        <v>5.9782608695652328E-2</v>
      </c>
      <c r="S344" s="54">
        <f>R344*'Расчет субсидий'!Y344</f>
        <v>1.4945652173913082</v>
      </c>
      <c r="T344" s="55">
        <f t="shared" si="115"/>
        <v>16.322239916502156</v>
      </c>
      <c r="U344" s="60" t="s">
        <v>385</v>
      </c>
      <c r="V344" s="60" t="s">
        <v>385</v>
      </c>
      <c r="W344" s="61" t="s">
        <v>385</v>
      </c>
      <c r="X344" s="70">
        <f>'Расчет субсидий'!AF344-1</f>
        <v>0</v>
      </c>
      <c r="Y344" s="70">
        <f>X344*'Расчет субсидий'!AG344</f>
        <v>0</v>
      </c>
      <c r="Z344" s="55">
        <f t="shared" si="102"/>
        <v>0</v>
      </c>
      <c r="AA344" s="27" t="s">
        <v>367</v>
      </c>
      <c r="AB344" s="27" t="s">
        <v>367</v>
      </c>
      <c r="AC344" s="27" t="s">
        <v>367</v>
      </c>
      <c r="AD344" s="27" t="s">
        <v>367</v>
      </c>
      <c r="AE344" s="27" t="s">
        <v>367</v>
      </c>
      <c r="AF344" s="27" t="s">
        <v>367</v>
      </c>
      <c r="AG344" s="27" t="s">
        <v>367</v>
      </c>
      <c r="AH344" s="27" t="s">
        <v>367</v>
      </c>
      <c r="AI344" s="27" t="s">
        <v>367</v>
      </c>
      <c r="AJ344" s="54">
        <f t="shared" si="103"/>
        <v>-8.732916658420983</v>
      </c>
    </row>
    <row r="345" spans="1:36" ht="15" customHeight="1">
      <c r="A345" s="32" t="s">
        <v>337</v>
      </c>
      <c r="B345" s="56"/>
      <c r="C345" s="57"/>
      <c r="D345" s="57"/>
      <c r="E345" s="58"/>
      <c r="F345" s="57"/>
      <c r="G345" s="57"/>
      <c r="H345" s="58"/>
      <c r="I345" s="58"/>
      <c r="J345" s="58"/>
      <c r="K345" s="58"/>
      <c r="L345" s="57"/>
      <c r="M345" s="57"/>
      <c r="N345" s="58"/>
      <c r="O345" s="57"/>
      <c r="P345" s="57"/>
      <c r="Q345" s="58"/>
      <c r="R345" s="57"/>
      <c r="S345" s="57"/>
      <c r="T345" s="58"/>
      <c r="U345" s="58"/>
      <c r="V345" s="58"/>
      <c r="W345" s="58"/>
      <c r="X345" s="72"/>
      <c r="Y345" s="72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1:36" ht="15" customHeight="1">
      <c r="A346" s="33" t="s">
        <v>338</v>
      </c>
      <c r="B346" s="52">
        <f>'Расчет субсидий'!AX346</f>
        <v>-87.081818181818107</v>
      </c>
      <c r="C346" s="54">
        <f>'Расчет субсидий'!D346-1</f>
        <v>2.3631123919308328E-2</v>
      </c>
      <c r="D346" s="54">
        <f>C346*'Расчет субсидий'!E346</f>
        <v>0.23631123919308328</v>
      </c>
      <c r="E346" s="55">
        <f t="shared" ref="E346:E355" si="116">$B346*D346/$AJ346</f>
        <v>1.4873959136709329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4">
        <f>'Расчет субсидий'!P346-1</f>
        <v>-0.77669737291026952</v>
      </c>
      <c r="M346" s="54">
        <f>L346*'Расчет субсидий'!Q346</f>
        <v>-15.53394745820539</v>
      </c>
      <c r="N346" s="55">
        <f t="shared" ref="N346:N355" si="117">$B346*M346/$AJ346</f>
        <v>-97.774147566612854</v>
      </c>
      <c r="O346" s="54">
        <f>'Расчет субсидий'!T346-1</f>
        <v>1.9718309859154903E-2</v>
      </c>
      <c r="P346" s="54">
        <f>O346*'Расчет субсидий'!U346</f>
        <v>0.29577464788732355</v>
      </c>
      <c r="Q346" s="55">
        <f t="shared" ref="Q346:Q355" si="118">$B346*P346/$AJ346</f>
        <v>1.8616719379800906</v>
      </c>
      <c r="R346" s="54">
        <f>'Расчет субсидий'!X346-1</f>
        <v>3.3333333333333437E-2</v>
      </c>
      <c r="S346" s="54">
        <f>R346*'Расчет субсидий'!Y346</f>
        <v>1.1666666666666703</v>
      </c>
      <c r="T346" s="55">
        <f t="shared" ref="T346:T355" si="119">$B346*S346/$AJ346</f>
        <v>7.343261533143723</v>
      </c>
      <c r="U346" s="60" t="s">
        <v>385</v>
      </c>
      <c r="V346" s="60" t="s">
        <v>385</v>
      </c>
      <c r="W346" s="61" t="s">
        <v>385</v>
      </c>
      <c r="X346" s="70">
        <f>'Расчет субсидий'!AF346-1</f>
        <v>0</v>
      </c>
      <c r="Y346" s="70">
        <f>X346*'Расчет субсидий'!AG346</f>
        <v>0</v>
      </c>
      <c r="Z346" s="55">
        <f t="shared" si="102"/>
        <v>0</v>
      </c>
      <c r="AA346" s="27" t="s">
        <v>367</v>
      </c>
      <c r="AB346" s="27" t="s">
        <v>367</v>
      </c>
      <c r="AC346" s="27" t="s">
        <v>367</v>
      </c>
      <c r="AD346" s="27" t="s">
        <v>367</v>
      </c>
      <c r="AE346" s="27" t="s">
        <v>367</v>
      </c>
      <c r="AF346" s="27" t="s">
        <v>367</v>
      </c>
      <c r="AG346" s="27" t="s">
        <v>367</v>
      </c>
      <c r="AH346" s="27" t="s">
        <v>367</v>
      </c>
      <c r="AI346" s="27" t="s">
        <v>367</v>
      </c>
      <c r="AJ346" s="54">
        <f t="shared" si="103"/>
        <v>-13.835194904458312</v>
      </c>
    </row>
    <row r="347" spans="1:36" ht="15" customHeight="1">
      <c r="A347" s="33" t="s">
        <v>53</v>
      </c>
      <c r="B347" s="52">
        <f>'Расчет субсидий'!AX347</f>
        <v>-245.26363636363658</v>
      </c>
      <c r="C347" s="54">
        <f>'Расчет субсидий'!D347-1</f>
        <v>1.4406779661017E-2</v>
      </c>
      <c r="D347" s="54">
        <f>C347*'Расчет субсидий'!E347</f>
        <v>0.14406779661017</v>
      </c>
      <c r="E347" s="55">
        <f t="shared" si="116"/>
        <v>3.2518091052048628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4">
        <f>'Расчет субсидий'!P347-1</f>
        <v>-0.65315443905224102</v>
      </c>
      <c r="M347" s="54">
        <f>L347*'Расчет субсидий'!Q347</f>
        <v>-13.06308878104482</v>
      </c>
      <c r="N347" s="55">
        <f t="shared" si="117"/>
        <v>-294.85195192679447</v>
      </c>
      <c r="O347" s="54">
        <f>'Расчет субсидий'!T347-1</f>
        <v>5.3191489361702038E-2</v>
      </c>
      <c r="P347" s="54">
        <f>O347*'Расчет субсидий'!U347</f>
        <v>1.5957446808510611</v>
      </c>
      <c r="Q347" s="55">
        <f t="shared" si="118"/>
        <v>36.018160927487969</v>
      </c>
      <c r="R347" s="54">
        <f>'Расчет субсидий'!X347-1</f>
        <v>2.2857142857142687E-2</v>
      </c>
      <c r="S347" s="54">
        <f>R347*'Расчет субсидий'!Y347</f>
        <v>0.45714285714285374</v>
      </c>
      <c r="T347" s="55">
        <f t="shared" si="119"/>
        <v>10.318345530465068</v>
      </c>
      <c r="U347" s="60" t="s">
        <v>385</v>
      </c>
      <c r="V347" s="60" t="s">
        <v>385</v>
      </c>
      <c r="W347" s="61" t="s">
        <v>385</v>
      </c>
      <c r="X347" s="70">
        <f>'Расчет субсидий'!AF347-1</f>
        <v>0</v>
      </c>
      <c r="Y347" s="70">
        <f>X347*'Расчет субсидий'!AG347</f>
        <v>0</v>
      </c>
      <c r="Z347" s="55">
        <f t="shared" si="102"/>
        <v>0</v>
      </c>
      <c r="AA347" s="27" t="s">
        <v>367</v>
      </c>
      <c r="AB347" s="27" t="s">
        <v>367</v>
      </c>
      <c r="AC347" s="27" t="s">
        <v>367</v>
      </c>
      <c r="AD347" s="27" t="s">
        <v>367</v>
      </c>
      <c r="AE347" s="27" t="s">
        <v>367</v>
      </c>
      <c r="AF347" s="27" t="s">
        <v>367</v>
      </c>
      <c r="AG347" s="27" t="s">
        <v>367</v>
      </c>
      <c r="AH347" s="27" t="s">
        <v>367</v>
      </c>
      <c r="AI347" s="27" t="s">
        <v>367</v>
      </c>
      <c r="AJ347" s="54">
        <f t="shared" si="103"/>
        <v>-10.866133446440736</v>
      </c>
    </row>
    <row r="348" spans="1:36" ht="15" customHeight="1">
      <c r="A348" s="33" t="s">
        <v>339</v>
      </c>
      <c r="B348" s="52">
        <f>'Расчет субсидий'!AX348</f>
        <v>-62.263636363636238</v>
      </c>
      <c r="C348" s="54">
        <f>'Расчет субсидий'!D348-1</f>
        <v>3.7546933667087501E-4</v>
      </c>
      <c r="D348" s="54">
        <f>C348*'Расчет субсидий'!E348</f>
        <v>3.7546933667087501E-3</v>
      </c>
      <c r="E348" s="55">
        <f t="shared" si="116"/>
        <v>2.3928380731309238E-2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4">
        <f>'Расчет субсидий'!P348-1</f>
        <v>-0.61646313885119852</v>
      </c>
      <c r="M348" s="54">
        <f>L348*'Расчет субсидий'!Q348</f>
        <v>-12.32926277702397</v>
      </c>
      <c r="N348" s="55">
        <f t="shared" si="117"/>
        <v>-78.573471932700997</v>
      </c>
      <c r="O348" s="54">
        <f>'Расчет субсидий'!T348-1</f>
        <v>3.438914027149309E-2</v>
      </c>
      <c r="P348" s="54">
        <f>O348*'Расчет субсидий'!U348</f>
        <v>1.0316742081447927</v>
      </c>
      <c r="Q348" s="55">
        <f t="shared" si="118"/>
        <v>6.5747827670944616</v>
      </c>
      <c r="R348" s="54">
        <f>'Расчет субсидий'!X348-1</f>
        <v>7.6190476190476364E-2</v>
      </c>
      <c r="S348" s="54">
        <f>R348*'Расчет субсидий'!Y348</f>
        <v>1.5238095238095273</v>
      </c>
      <c r="T348" s="55">
        <f t="shared" si="119"/>
        <v>9.7111244212389938</v>
      </c>
      <c r="U348" s="60" t="s">
        <v>385</v>
      </c>
      <c r="V348" s="60" t="s">
        <v>385</v>
      </c>
      <c r="W348" s="61" t="s">
        <v>385</v>
      </c>
      <c r="X348" s="70">
        <f>'Расчет субсидий'!AF348-1</f>
        <v>0</v>
      </c>
      <c r="Y348" s="70">
        <f>X348*'Расчет субсидий'!AG348</f>
        <v>0</v>
      </c>
      <c r="Z348" s="55">
        <f t="shared" si="102"/>
        <v>0</v>
      </c>
      <c r="AA348" s="27" t="s">
        <v>367</v>
      </c>
      <c r="AB348" s="27" t="s">
        <v>367</v>
      </c>
      <c r="AC348" s="27" t="s">
        <v>367</v>
      </c>
      <c r="AD348" s="27" t="s">
        <v>367</v>
      </c>
      <c r="AE348" s="27" t="s">
        <v>367</v>
      </c>
      <c r="AF348" s="27" t="s">
        <v>367</v>
      </c>
      <c r="AG348" s="27" t="s">
        <v>367</v>
      </c>
      <c r="AH348" s="27" t="s">
        <v>367</v>
      </c>
      <c r="AI348" s="27" t="s">
        <v>367</v>
      </c>
      <c r="AJ348" s="54">
        <f t="shared" si="103"/>
        <v>-9.7700243517029417</v>
      </c>
    </row>
    <row r="349" spans="1:36" ht="15" customHeight="1">
      <c r="A349" s="33" t="s">
        <v>340</v>
      </c>
      <c r="B349" s="52">
        <f>'Расчет субсидий'!AX349</f>
        <v>-22.18181818181813</v>
      </c>
      <c r="C349" s="54">
        <f>'Расчет субсидий'!D349-1</f>
        <v>3.8318467814423052E-2</v>
      </c>
      <c r="D349" s="54">
        <f>C349*'Расчет субсидий'!E349</f>
        <v>0.38318467814423052</v>
      </c>
      <c r="E349" s="55">
        <f t="shared" si="116"/>
        <v>3.3043991369634611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4">
        <f>'Расчет субсидий'!P349-1</f>
        <v>-0.52099089365642848</v>
      </c>
      <c r="M349" s="54">
        <f>L349*'Расчет субсидий'!Q349</f>
        <v>-10.419817873128569</v>
      </c>
      <c r="N349" s="55">
        <f t="shared" si="117"/>
        <v>-89.855464352159174</v>
      </c>
      <c r="O349" s="54">
        <f>'Расчет субсидий'!T349-1</f>
        <v>0.17453376205787796</v>
      </c>
      <c r="P349" s="54">
        <f>O349*'Расчет субсидий'!U349</f>
        <v>5.2360128617363388</v>
      </c>
      <c r="Q349" s="55">
        <f t="shared" si="118"/>
        <v>45.152839787969612</v>
      </c>
      <c r="R349" s="54">
        <f>'Расчет субсидий'!X349-1</f>
        <v>0.11044776119402999</v>
      </c>
      <c r="S349" s="54">
        <f>R349*'Расчет субсидий'!Y349</f>
        <v>2.2089552238805998</v>
      </c>
      <c r="T349" s="55">
        <f t="shared" si="119"/>
        <v>19.048960336129468</v>
      </c>
      <c r="U349" s="60" t="s">
        <v>385</v>
      </c>
      <c r="V349" s="60" t="s">
        <v>385</v>
      </c>
      <c r="W349" s="61" t="s">
        <v>385</v>
      </c>
      <c r="X349" s="70">
        <f>'Расчет субсидий'!AF349-1</f>
        <v>9.7087378640781097E-4</v>
      </c>
      <c r="Y349" s="70">
        <f>X349*'Расчет субсидий'!AG349</f>
        <v>1.9417475728156219E-2</v>
      </c>
      <c r="Z349" s="55">
        <f t="shared" si="102"/>
        <v>0.16744690927850048</v>
      </c>
      <c r="AA349" s="27" t="s">
        <v>367</v>
      </c>
      <c r="AB349" s="27" t="s">
        <v>367</v>
      </c>
      <c r="AC349" s="27" t="s">
        <v>367</v>
      </c>
      <c r="AD349" s="27" t="s">
        <v>367</v>
      </c>
      <c r="AE349" s="27" t="s">
        <v>367</v>
      </c>
      <c r="AF349" s="27" t="s">
        <v>367</v>
      </c>
      <c r="AG349" s="27" t="s">
        <v>367</v>
      </c>
      <c r="AH349" s="27" t="s">
        <v>367</v>
      </c>
      <c r="AI349" s="27" t="s">
        <v>367</v>
      </c>
      <c r="AJ349" s="54">
        <f t="shared" si="103"/>
        <v>-2.5722476336392432</v>
      </c>
    </row>
    <row r="350" spans="1:36" ht="15" customHeight="1">
      <c r="A350" s="33" t="s">
        <v>341</v>
      </c>
      <c r="B350" s="52">
        <f>'Расчет субсидий'!AX350</f>
        <v>-26.463636363636397</v>
      </c>
      <c r="C350" s="54">
        <f>'Расчет субсидий'!D350-1</f>
        <v>-2.8913593354776279E-2</v>
      </c>
      <c r="D350" s="54">
        <f>C350*'Расчет субсидий'!E350</f>
        <v>-0.28913593354776279</v>
      </c>
      <c r="E350" s="55">
        <f t="shared" si="116"/>
        <v>-1.3486954353196023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4">
        <f>'Расчет субсидий'!P350-1</f>
        <v>-0.31702344546381245</v>
      </c>
      <c r="M350" s="54">
        <f>L350*'Расчет субсидий'!Q350</f>
        <v>-6.3404689092762485</v>
      </c>
      <c r="N350" s="55">
        <f t="shared" si="117"/>
        <v>-29.5755749581161</v>
      </c>
      <c r="O350" s="54">
        <f>'Расчет субсидий'!T350-1</f>
        <v>4.1666666666666519E-3</v>
      </c>
      <c r="P350" s="54">
        <f>O350*'Расчет субсидий'!U350</f>
        <v>0.1041666666666663</v>
      </c>
      <c r="Q350" s="55">
        <f t="shared" si="118"/>
        <v>0.48589293666117017</v>
      </c>
      <c r="R350" s="54">
        <f>'Расчет субсидий'!X350-1</f>
        <v>1.4084507042253502E-2</v>
      </c>
      <c r="S350" s="54">
        <f>R350*'Расчет субсидий'!Y350</f>
        <v>0.35211267605633756</v>
      </c>
      <c r="T350" s="55">
        <f t="shared" si="119"/>
        <v>1.6424549971645224</v>
      </c>
      <c r="U350" s="60" t="s">
        <v>385</v>
      </c>
      <c r="V350" s="60" t="s">
        <v>385</v>
      </c>
      <c r="W350" s="61" t="s">
        <v>385</v>
      </c>
      <c r="X350" s="70">
        <f>'Расчет субсидий'!AF350-1</f>
        <v>2.4999999999999911E-2</v>
      </c>
      <c r="Y350" s="70">
        <f>X350*'Расчет субсидий'!AG350</f>
        <v>0.49999999999999822</v>
      </c>
      <c r="Z350" s="55">
        <f t="shared" si="102"/>
        <v>2.3322860959736169</v>
      </c>
      <c r="AA350" s="27" t="s">
        <v>367</v>
      </c>
      <c r="AB350" s="27" t="s">
        <v>367</v>
      </c>
      <c r="AC350" s="27" t="s">
        <v>367</v>
      </c>
      <c r="AD350" s="27" t="s">
        <v>367</v>
      </c>
      <c r="AE350" s="27" t="s">
        <v>367</v>
      </c>
      <c r="AF350" s="27" t="s">
        <v>367</v>
      </c>
      <c r="AG350" s="27" t="s">
        <v>367</v>
      </c>
      <c r="AH350" s="27" t="s">
        <v>367</v>
      </c>
      <c r="AI350" s="27" t="s">
        <v>367</v>
      </c>
      <c r="AJ350" s="54">
        <f t="shared" si="103"/>
        <v>-5.6733255001010097</v>
      </c>
    </row>
    <row r="351" spans="1:36" ht="15" customHeight="1">
      <c r="A351" s="33" t="s">
        <v>342</v>
      </c>
      <c r="B351" s="52">
        <f>'Расчет субсидий'!AX351</f>
        <v>-17.127272727272725</v>
      </c>
      <c r="C351" s="54">
        <f>'Расчет субсидий'!D351-1</f>
        <v>6.9892473118279508E-2</v>
      </c>
      <c r="D351" s="54">
        <f>C351*'Расчет субсидий'!E351</f>
        <v>0.69892473118279508</v>
      </c>
      <c r="E351" s="55">
        <f t="shared" si="116"/>
        <v>1.5481955896658977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4">
        <f>'Расчет субсидий'!P351-1</f>
        <v>-0.52057918823617677</v>
      </c>
      <c r="M351" s="54">
        <f>L351*'Расчет субсидий'!Q351</f>
        <v>-10.411583764723535</v>
      </c>
      <c r="N351" s="55">
        <f t="shared" si="117"/>
        <v>-23.062809694405093</v>
      </c>
      <c r="O351" s="54">
        <f>'Расчет субсидий'!T351-1</f>
        <v>-9.3273850377488032E-2</v>
      </c>
      <c r="P351" s="54">
        <f>O351*'Расчет субсидий'!U351</f>
        <v>-2.7982155113246412</v>
      </c>
      <c r="Q351" s="55">
        <f t="shared" si="118"/>
        <v>-6.1983568763350645</v>
      </c>
      <c r="R351" s="54">
        <f>'Расчет субсидий'!X351-1</f>
        <v>3.1884057971014457E-2</v>
      </c>
      <c r="S351" s="54">
        <f>R351*'Расчет субсидий'!Y351</f>
        <v>0.63768115942028913</v>
      </c>
      <c r="T351" s="55">
        <f t="shared" si="119"/>
        <v>1.4125343038824643</v>
      </c>
      <c r="U351" s="60" t="s">
        <v>385</v>
      </c>
      <c r="V351" s="60" t="s">
        <v>385</v>
      </c>
      <c r="W351" s="61" t="s">
        <v>385</v>
      </c>
      <c r="X351" s="70">
        <f>'Расчет субсидий'!AF351-1</f>
        <v>0.20705882352941174</v>
      </c>
      <c r="Y351" s="70">
        <f>X351*'Расчет субсидий'!AG351</f>
        <v>4.1411764705882348</v>
      </c>
      <c r="Z351" s="55">
        <f t="shared" si="102"/>
        <v>9.1731639499190702</v>
      </c>
      <c r="AA351" s="27" t="s">
        <v>367</v>
      </c>
      <c r="AB351" s="27" t="s">
        <v>367</v>
      </c>
      <c r="AC351" s="27" t="s">
        <v>367</v>
      </c>
      <c r="AD351" s="27" t="s">
        <v>367</v>
      </c>
      <c r="AE351" s="27" t="s">
        <v>367</v>
      </c>
      <c r="AF351" s="27" t="s">
        <v>367</v>
      </c>
      <c r="AG351" s="27" t="s">
        <v>367</v>
      </c>
      <c r="AH351" s="27" t="s">
        <v>367</v>
      </c>
      <c r="AI351" s="27" t="s">
        <v>367</v>
      </c>
      <c r="AJ351" s="54">
        <f t="shared" si="103"/>
        <v>-7.7320169148568567</v>
      </c>
    </row>
    <row r="352" spans="1:36" ht="15" customHeight="1">
      <c r="A352" s="33" t="s">
        <v>343</v>
      </c>
      <c r="B352" s="52">
        <f>'Расчет субсидий'!AX352</f>
        <v>-79.24545454545455</v>
      </c>
      <c r="C352" s="54">
        <f>'Расчет субсидий'!D352-1</f>
        <v>2.5104602510459539E-3</v>
      </c>
      <c r="D352" s="54">
        <f>C352*'Расчет субсидий'!E352</f>
        <v>2.5104602510459539E-2</v>
      </c>
      <c r="E352" s="55">
        <f t="shared" si="116"/>
        <v>0.27486814392050207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4">
        <f>'Расчет субсидий'!P352-1</f>
        <v>-0.51197735191637639</v>
      </c>
      <c r="M352" s="54">
        <f>L352*'Расчет субсидий'!Q352</f>
        <v>-10.239547038327528</v>
      </c>
      <c r="N352" s="55">
        <f t="shared" si="117"/>
        <v>-112.11192401230504</v>
      </c>
      <c r="O352" s="54">
        <f>'Расчет субсидий'!T352-1</f>
        <v>2.9787234042553123E-2</v>
      </c>
      <c r="P352" s="54">
        <f>O352*'Расчет субсидий'!U352</f>
        <v>0.59574468085106247</v>
      </c>
      <c r="Q352" s="55">
        <f t="shared" si="118"/>
        <v>6.5227575145959147</v>
      </c>
      <c r="R352" s="54">
        <f>'Расчет субсидий'!X352-1</f>
        <v>7.9365079365079305E-2</v>
      </c>
      <c r="S352" s="54">
        <f>R352*'Расчет субсидий'!Y352</f>
        <v>2.3809523809523792</v>
      </c>
      <c r="T352" s="55">
        <f t="shared" si="119"/>
        <v>26.068843808334051</v>
      </c>
      <c r="U352" s="60" t="s">
        <v>385</v>
      </c>
      <c r="V352" s="60" t="s">
        <v>385</v>
      </c>
      <c r="W352" s="61" t="s">
        <v>385</v>
      </c>
      <c r="X352" s="70">
        <f>'Расчет субсидий'!AF352-1</f>
        <v>0</v>
      </c>
      <c r="Y352" s="70">
        <f>X352*'Расчет субсидий'!AG352</f>
        <v>0</v>
      </c>
      <c r="Z352" s="55">
        <f t="shared" si="102"/>
        <v>0</v>
      </c>
      <c r="AA352" s="27" t="s">
        <v>367</v>
      </c>
      <c r="AB352" s="27" t="s">
        <v>367</v>
      </c>
      <c r="AC352" s="27" t="s">
        <v>367</v>
      </c>
      <c r="AD352" s="27" t="s">
        <v>367</v>
      </c>
      <c r="AE352" s="27" t="s">
        <v>367</v>
      </c>
      <c r="AF352" s="27" t="s">
        <v>367</v>
      </c>
      <c r="AG352" s="27" t="s">
        <v>367</v>
      </c>
      <c r="AH352" s="27" t="s">
        <v>367</v>
      </c>
      <c r="AI352" s="27" t="s">
        <v>367</v>
      </c>
      <c r="AJ352" s="54">
        <f t="shared" si="103"/>
        <v>-7.2377453740136257</v>
      </c>
    </row>
    <row r="353" spans="1:36" ht="15" customHeight="1">
      <c r="A353" s="33" t="s">
        <v>344</v>
      </c>
      <c r="B353" s="52">
        <f>'Расчет субсидий'!AX353</f>
        <v>-79.390909090909076</v>
      </c>
      <c r="C353" s="54">
        <f>'Расчет субсидий'!D353-1</f>
        <v>3.0878859857481622E-3</v>
      </c>
      <c r="D353" s="54">
        <f>C353*'Расчет субсидий'!E353</f>
        <v>3.0878859857481622E-2</v>
      </c>
      <c r="E353" s="55">
        <f t="shared" si="116"/>
        <v>0.25699202824634848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4">
        <f>'Расчет субсидий'!P353-1</f>
        <v>-0.65313676286072775</v>
      </c>
      <c r="M353" s="54">
        <f>L353*'Расчет субсидий'!Q353</f>
        <v>-13.062735257214555</v>
      </c>
      <c r="N353" s="55">
        <f t="shared" si="117"/>
        <v>-108.71576359006289</v>
      </c>
      <c r="O353" s="54">
        <f>'Расчет субсидий'!T353-1</f>
        <v>2.450980392156854E-2</v>
      </c>
      <c r="P353" s="54">
        <f>O353*'Расчет субсидий'!U353</f>
        <v>0.36764705882352811</v>
      </c>
      <c r="Q353" s="55">
        <f t="shared" si="118"/>
        <v>3.0597749969376213</v>
      </c>
      <c r="R353" s="54">
        <f>'Расчет субсидий'!X353-1</f>
        <v>8.9285714285714191E-2</v>
      </c>
      <c r="S353" s="54">
        <f>R353*'Расчет субсидий'!Y353</f>
        <v>3.1249999999999964</v>
      </c>
      <c r="T353" s="55">
        <f t="shared" si="119"/>
        <v>26.008087473969848</v>
      </c>
      <c r="U353" s="60" t="s">
        <v>385</v>
      </c>
      <c r="V353" s="60" t="s">
        <v>385</v>
      </c>
      <c r="W353" s="61" t="s">
        <v>385</v>
      </c>
      <c r="X353" s="70">
        <f>'Расчет субсидий'!AF353-1</f>
        <v>0</v>
      </c>
      <c r="Y353" s="70">
        <f>X353*'Расчет субсидий'!AG353</f>
        <v>0</v>
      </c>
      <c r="Z353" s="55">
        <f t="shared" si="102"/>
        <v>0</v>
      </c>
      <c r="AA353" s="27" t="s">
        <v>367</v>
      </c>
      <c r="AB353" s="27" t="s">
        <v>367</v>
      </c>
      <c r="AC353" s="27" t="s">
        <v>367</v>
      </c>
      <c r="AD353" s="27" t="s">
        <v>367</v>
      </c>
      <c r="AE353" s="27" t="s">
        <v>367</v>
      </c>
      <c r="AF353" s="27" t="s">
        <v>367</v>
      </c>
      <c r="AG353" s="27" t="s">
        <v>367</v>
      </c>
      <c r="AH353" s="27" t="s">
        <v>367</v>
      </c>
      <c r="AI353" s="27" t="s">
        <v>367</v>
      </c>
      <c r="AJ353" s="54">
        <f t="shared" si="103"/>
        <v>-9.5392093385335492</v>
      </c>
    </row>
    <row r="354" spans="1:36" ht="15" customHeight="1">
      <c r="A354" s="33" t="s">
        <v>345</v>
      </c>
      <c r="B354" s="52">
        <f>'Расчет субсидий'!AX354</f>
        <v>-88.86363636363626</v>
      </c>
      <c r="C354" s="54">
        <f>'Расчет субсидий'!D354-1</f>
        <v>2.2471910112360494E-3</v>
      </c>
      <c r="D354" s="54">
        <f>C354*'Расчет субсидий'!E354</f>
        <v>2.2471910112360494E-2</v>
      </c>
      <c r="E354" s="55">
        <f t="shared" si="116"/>
        <v>0.14933820923734928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4">
        <f>'Расчет субсидий'!P354-1</f>
        <v>-0.78543748725270246</v>
      </c>
      <c r="M354" s="54">
        <f>L354*'Расчет субсидий'!Q354</f>
        <v>-15.70874974505405</v>
      </c>
      <c r="N354" s="55">
        <f t="shared" si="117"/>
        <v>-104.39328675463534</v>
      </c>
      <c r="O354" s="54">
        <f>'Расчет субсидий'!T354-1</f>
        <v>3.8666666666666849E-2</v>
      </c>
      <c r="P354" s="54">
        <f>O354*'Расчет субсидий'!U354</f>
        <v>0.38666666666666849</v>
      </c>
      <c r="Q354" s="55">
        <f t="shared" si="118"/>
        <v>2.5696127869438938</v>
      </c>
      <c r="R354" s="54">
        <f>'Расчет субсидий'!X354-1</f>
        <v>4.8192771084337283E-2</v>
      </c>
      <c r="S354" s="54">
        <f>R354*'Расчет субсидий'!Y354</f>
        <v>1.9277108433734913</v>
      </c>
      <c r="T354" s="55">
        <f t="shared" si="119"/>
        <v>12.81069939481784</v>
      </c>
      <c r="U354" s="60" t="s">
        <v>385</v>
      </c>
      <c r="V354" s="60" t="s">
        <v>385</v>
      </c>
      <c r="W354" s="61" t="s">
        <v>385</v>
      </c>
      <c r="X354" s="70">
        <f>'Расчет субсидий'!AF354-1</f>
        <v>0</v>
      </c>
      <c r="Y354" s="70">
        <f>X354*'Расчет субсидий'!AG354</f>
        <v>0</v>
      </c>
      <c r="Z354" s="55">
        <f t="shared" si="102"/>
        <v>0</v>
      </c>
      <c r="AA354" s="27" t="s">
        <v>367</v>
      </c>
      <c r="AB354" s="27" t="s">
        <v>367</v>
      </c>
      <c r="AC354" s="27" t="s">
        <v>367</v>
      </c>
      <c r="AD354" s="27" t="s">
        <v>367</v>
      </c>
      <c r="AE354" s="27" t="s">
        <v>367</v>
      </c>
      <c r="AF354" s="27" t="s">
        <v>367</v>
      </c>
      <c r="AG354" s="27" t="s">
        <v>367</v>
      </c>
      <c r="AH354" s="27" t="s">
        <v>367</v>
      </c>
      <c r="AI354" s="27" t="s">
        <v>367</v>
      </c>
      <c r="AJ354" s="54">
        <f t="shared" si="103"/>
        <v>-13.37190032490153</v>
      </c>
    </row>
    <row r="355" spans="1:36" ht="15" customHeight="1">
      <c r="A355" s="33" t="s">
        <v>346</v>
      </c>
      <c r="B355" s="52">
        <f>'Расчет субсидий'!AX355</f>
        <v>-43</v>
      </c>
      <c r="C355" s="54">
        <f>'Расчет субсидий'!D355-1</f>
        <v>-3.3716257984751752E-2</v>
      </c>
      <c r="D355" s="54">
        <f>C355*'Расчет субсидий'!E355</f>
        <v>-0.33716257984751752</v>
      </c>
      <c r="E355" s="55">
        <f t="shared" si="116"/>
        <v>-4.2171484796542122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4">
        <f>'Расчет субсидий'!P355-1</f>
        <v>-0.20938299185749143</v>
      </c>
      <c r="M355" s="54">
        <f>L355*'Расчет субсидий'!Q355</f>
        <v>-4.1876598371498286</v>
      </c>
      <c r="N355" s="55">
        <f t="shared" si="117"/>
        <v>-52.378242340926946</v>
      </c>
      <c r="O355" s="54">
        <f>'Расчет субсидий'!T355-1</f>
        <v>0</v>
      </c>
      <c r="P355" s="54">
        <f>O355*'Расчет субсидий'!U355</f>
        <v>0</v>
      </c>
      <c r="Q355" s="55">
        <f t="shared" si="118"/>
        <v>0</v>
      </c>
      <c r="R355" s="54">
        <f>'Расчет субсидий'!X355-1</f>
        <v>4.3478260869565188E-2</v>
      </c>
      <c r="S355" s="54">
        <f>R355*'Расчет субсидий'!Y355</f>
        <v>1.0869565217391297</v>
      </c>
      <c r="T355" s="55">
        <f t="shared" si="119"/>
        <v>13.595390820581159</v>
      </c>
      <c r="U355" s="60" t="s">
        <v>385</v>
      </c>
      <c r="V355" s="60" t="s">
        <v>385</v>
      </c>
      <c r="W355" s="61" t="s">
        <v>385</v>
      </c>
      <c r="X355" s="70">
        <f>'Расчет субсидий'!AF355-1</f>
        <v>0</v>
      </c>
      <c r="Y355" s="70">
        <f>X355*'Расчет субсидий'!AG355</f>
        <v>0</v>
      </c>
      <c r="Z355" s="55">
        <f t="shared" si="102"/>
        <v>0</v>
      </c>
      <c r="AA355" s="27" t="s">
        <v>367</v>
      </c>
      <c r="AB355" s="27" t="s">
        <v>367</v>
      </c>
      <c r="AC355" s="27" t="s">
        <v>367</v>
      </c>
      <c r="AD355" s="27" t="s">
        <v>367</v>
      </c>
      <c r="AE355" s="27" t="s">
        <v>367</v>
      </c>
      <c r="AF355" s="27" t="s">
        <v>367</v>
      </c>
      <c r="AG355" s="27" t="s">
        <v>367</v>
      </c>
      <c r="AH355" s="27" t="s">
        <v>367</v>
      </c>
      <c r="AI355" s="27" t="s">
        <v>367</v>
      </c>
      <c r="AJ355" s="54">
        <f t="shared" si="103"/>
        <v>-3.4378658952582164</v>
      </c>
    </row>
    <row r="356" spans="1:36" ht="15" customHeight="1">
      <c r="A356" s="32" t="s">
        <v>347</v>
      </c>
      <c r="B356" s="56"/>
      <c r="C356" s="57"/>
      <c r="D356" s="57"/>
      <c r="E356" s="58"/>
      <c r="F356" s="57"/>
      <c r="G356" s="57"/>
      <c r="H356" s="58"/>
      <c r="I356" s="58"/>
      <c r="J356" s="58"/>
      <c r="K356" s="58"/>
      <c r="L356" s="57"/>
      <c r="M356" s="57"/>
      <c r="N356" s="58"/>
      <c r="O356" s="57"/>
      <c r="P356" s="57"/>
      <c r="Q356" s="58"/>
      <c r="R356" s="57"/>
      <c r="S356" s="57"/>
      <c r="T356" s="58"/>
      <c r="U356" s="58"/>
      <c r="V356" s="58"/>
      <c r="W356" s="58"/>
      <c r="X356" s="72"/>
      <c r="Y356" s="72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1:36" ht="15" customHeight="1">
      <c r="A357" s="33" t="s">
        <v>348</v>
      </c>
      <c r="B357" s="52">
        <f>'Расчет субсидий'!AX357</f>
        <v>-82.509090909090673</v>
      </c>
      <c r="C357" s="54">
        <f>'Расчет субсидий'!D357-1</f>
        <v>-0.12821833161688978</v>
      </c>
      <c r="D357" s="54">
        <f>C357*'Расчет субсидий'!E357</f>
        <v>-1.2821833161688978</v>
      </c>
      <c r="E357" s="55">
        <f t="shared" ref="E357:E368" si="120">$B357*D357/$AJ357</f>
        <v>-19.224434463251029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4">
        <f>'Расчет субсидий'!P357-1</f>
        <v>-0.57792735290704422</v>
      </c>
      <c r="M357" s="54">
        <f>L357*'Расчет субсидий'!Q357</f>
        <v>-11.558547058140885</v>
      </c>
      <c r="N357" s="55">
        <f t="shared" ref="N357:N368" si="121">$B357*M357/$AJ357</f>
        <v>-173.30324580542421</v>
      </c>
      <c r="O357" s="54">
        <f>'Расчет субсидий'!T357-1</f>
        <v>0.21111111111111103</v>
      </c>
      <c r="P357" s="54">
        <f>O357*'Расчет субсидий'!U357</f>
        <v>3.1666666666666652</v>
      </c>
      <c r="Q357" s="55">
        <f t="shared" ref="Q357:Q368" si="122">$B357*P357/$AJ357</f>
        <v>47.479463375169765</v>
      </c>
      <c r="R357" s="54">
        <f>'Расчет субсидий'!X357-1</f>
        <v>0</v>
      </c>
      <c r="S357" s="54">
        <f>R357*'Расчет субсидий'!Y357</f>
        <v>0</v>
      </c>
      <c r="T357" s="55">
        <f t="shared" ref="T357:T368" si="123">$B357*S357/$AJ357</f>
        <v>0</v>
      </c>
      <c r="U357" s="60" t="s">
        <v>385</v>
      </c>
      <c r="V357" s="60" t="s">
        <v>385</v>
      </c>
      <c r="W357" s="61" t="s">
        <v>385</v>
      </c>
      <c r="X357" s="70">
        <f>'Расчет субсидий'!AF357-1</f>
        <v>0.2085539215686274</v>
      </c>
      <c r="Y357" s="70">
        <f>X357*'Расчет субсидий'!AG357</f>
        <v>4.171078431372548</v>
      </c>
      <c r="Z357" s="55">
        <f t="shared" si="102"/>
        <v>62.53912598441481</v>
      </c>
      <c r="AA357" s="27" t="s">
        <v>367</v>
      </c>
      <c r="AB357" s="27" t="s">
        <v>367</v>
      </c>
      <c r="AC357" s="27" t="s">
        <v>367</v>
      </c>
      <c r="AD357" s="27" t="s">
        <v>367</v>
      </c>
      <c r="AE357" s="27" t="s">
        <v>367</v>
      </c>
      <c r="AF357" s="27" t="s">
        <v>367</v>
      </c>
      <c r="AG357" s="27" t="s">
        <v>367</v>
      </c>
      <c r="AH357" s="27" t="s">
        <v>367</v>
      </c>
      <c r="AI357" s="27" t="s">
        <v>367</v>
      </c>
      <c r="AJ357" s="54">
        <f t="shared" si="103"/>
        <v>-5.5029852762705698</v>
      </c>
    </row>
    <row r="358" spans="1:36" ht="15" customHeight="1">
      <c r="A358" s="33" t="s">
        <v>349</v>
      </c>
      <c r="B358" s="52">
        <f>'Расчет субсидий'!AX358</f>
        <v>15.236363636363649</v>
      </c>
      <c r="C358" s="54">
        <f>'Расчет субсидий'!D358-1</f>
        <v>-1</v>
      </c>
      <c r="D358" s="54">
        <f>C358*'Расчет субсидий'!E358</f>
        <v>0</v>
      </c>
      <c r="E358" s="55">
        <f t="shared" si="120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4">
        <f>'Расчет субсидий'!P358-1</f>
        <v>-0.44246234829653452</v>
      </c>
      <c r="M358" s="54">
        <f>L358*'Расчет субсидий'!Q358</f>
        <v>-8.8492469659306909</v>
      </c>
      <c r="N358" s="55">
        <f t="shared" si="121"/>
        <v>-117.16705556197272</v>
      </c>
      <c r="O358" s="54">
        <f>'Расчет субсидий'!T358-1</f>
        <v>0.10000000000000009</v>
      </c>
      <c r="P358" s="54">
        <f>O358*'Расчет субсидий'!U358</f>
        <v>2.5000000000000022</v>
      </c>
      <c r="Q358" s="55">
        <f t="shared" si="122"/>
        <v>33.100854799584113</v>
      </c>
      <c r="R358" s="54">
        <f>'Расчет субсидий'!X358-1</f>
        <v>0.30000000000000004</v>
      </c>
      <c r="S358" s="54">
        <f>R358*'Расчет субсидий'!Y358</f>
        <v>7.5000000000000009</v>
      </c>
      <c r="T358" s="55">
        <f t="shared" si="123"/>
        <v>99.302564398752253</v>
      </c>
      <c r="U358" s="60" t="s">
        <v>385</v>
      </c>
      <c r="V358" s="60" t="s">
        <v>385</v>
      </c>
      <c r="W358" s="61" t="s">
        <v>385</v>
      </c>
      <c r="X358" s="70">
        <f>'Расчет субсидий'!AF358-1</f>
        <v>0</v>
      </c>
      <c r="Y358" s="70">
        <f>X358*'Расчет субсидий'!AG358</f>
        <v>0</v>
      </c>
      <c r="Z358" s="55">
        <f t="shared" si="102"/>
        <v>0</v>
      </c>
      <c r="AA358" s="27" t="s">
        <v>367</v>
      </c>
      <c r="AB358" s="27" t="s">
        <v>367</v>
      </c>
      <c r="AC358" s="27" t="s">
        <v>367</v>
      </c>
      <c r="AD358" s="27" t="s">
        <v>367</v>
      </c>
      <c r="AE358" s="27" t="s">
        <v>367</v>
      </c>
      <c r="AF358" s="27" t="s">
        <v>367</v>
      </c>
      <c r="AG358" s="27" t="s">
        <v>367</v>
      </c>
      <c r="AH358" s="27" t="s">
        <v>367</v>
      </c>
      <c r="AI358" s="27" t="s">
        <v>367</v>
      </c>
      <c r="AJ358" s="54">
        <f t="shared" si="103"/>
        <v>1.1507530340693117</v>
      </c>
    </row>
    <row r="359" spans="1:36" ht="15" customHeight="1">
      <c r="A359" s="33" t="s">
        <v>350</v>
      </c>
      <c r="B359" s="52">
        <f>'Расчет субсидий'!AX359</f>
        <v>0.52727272727272911</v>
      </c>
      <c r="C359" s="54">
        <f>'Расчет субсидий'!D359-1</f>
        <v>-0.2837113402061856</v>
      </c>
      <c r="D359" s="54">
        <f>C359*'Расчет субсидий'!E359</f>
        <v>-2.8371134020618562</v>
      </c>
      <c r="E359" s="55">
        <f t="shared" si="120"/>
        <v>-0.3229528736832058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4">
        <f>'Расчет субсидий'!P359-1</f>
        <v>0.172029391607603</v>
      </c>
      <c r="M359" s="54">
        <f>L359*'Расчет субсидий'!Q359</f>
        <v>3.44058783215206</v>
      </c>
      <c r="N359" s="55">
        <f t="shared" si="121"/>
        <v>0.39164727315639153</v>
      </c>
      <c r="O359" s="54">
        <f>'Расчет субсидий'!T359-1</f>
        <v>0</v>
      </c>
      <c r="P359" s="54">
        <f>O359*'Расчет субсидий'!U359</f>
        <v>0</v>
      </c>
      <c r="Q359" s="55">
        <f t="shared" si="122"/>
        <v>0</v>
      </c>
      <c r="R359" s="54">
        <f>'Расчет субсидий'!X359-1</f>
        <v>0</v>
      </c>
      <c r="S359" s="54">
        <f>R359*'Расчет субсидий'!Y359</f>
        <v>0</v>
      </c>
      <c r="T359" s="55">
        <f t="shared" si="123"/>
        <v>0</v>
      </c>
      <c r="U359" s="60" t="s">
        <v>385</v>
      </c>
      <c r="V359" s="60" t="s">
        <v>385</v>
      </c>
      <c r="W359" s="61" t="s">
        <v>385</v>
      </c>
      <c r="X359" s="70">
        <f>'Расчет субсидий'!AF359-1</f>
        <v>0.20142857142857129</v>
      </c>
      <c r="Y359" s="70">
        <f>X359*'Расчет субсидий'!AG359</f>
        <v>4.0285714285714258</v>
      </c>
      <c r="Z359" s="55">
        <f t="shared" si="102"/>
        <v>0.45857832779954338</v>
      </c>
      <c r="AA359" s="27" t="s">
        <v>367</v>
      </c>
      <c r="AB359" s="27" t="s">
        <v>367</v>
      </c>
      <c r="AC359" s="27" t="s">
        <v>367</v>
      </c>
      <c r="AD359" s="27" t="s">
        <v>367</v>
      </c>
      <c r="AE359" s="27" t="s">
        <v>367</v>
      </c>
      <c r="AF359" s="27" t="s">
        <v>367</v>
      </c>
      <c r="AG359" s="27" t="s">
        <v>367</v>
      </c>
      <c r="AH359" s="27" t="s">
        <v>367</v>
      </c>
      <c r="AI359" s="27" t="s">
        <v>367</v>
      </c>
      <c r="AJ359" s="54">
        <f t="shared" si="103"/>
        <v>4.6320458586616295</v>
      </c>
    </row>
    <row r="360" spans="1:36" ht="15" customHeight="1">
      <c r="A360" s="33" t="s">
        <v>351</v>
      </c>
      <c r="B360" s="52">
        <f>'Расчет субсидий'!AX360</f>
        <v>-42.772727272727252</v>
      </c>
      <c r="C360" s="54">
        <f>'Расчет субсидий'!D360-1</f>
        <v>-1</v>
      </c>
      <c r="D360" s="54">
        <f>C360*'Расчет субсидий'!E360</f>
        <v>0</v>
      </c>
      <c r="E360" s="55">
        <f t="shared" si="120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4">
        <f>'Расчет субсидий'!P360-1</f>
        <v>-0.57780166621875839</v>
      </c>
      <c r="M360" s="54">
        <f>L360*'Расчет субсидий'!Q360</f>
        <v>-11.556033324375168</v>
      </c>
      <c r="N360" s="55">
        <f t="shared" si="121"/>
        <v>-99.733603345042781</v>
      </c>
      <c r="O360" s="54">
        <f>'Расчет субсидий'!T360-1</f>
        <v>0</v>
      </c>
      <c r="P360" s="54">
        <f>O360*'Расчет субсидий'!U360</f>
        <v>0</v>
      </c>
      <c r="Q360" s="55">
        <f t="shared" si="122"/>
        <v>0</v>
      </c>
      <c r="R360" s="54">
        <f>'Расчет субсидий'!X360-1</f>
        <v>0.21999999999999997</v>
      </c>
      <c r="S360" s="54">
        <f>R360*'Расчет субсидий'!Y360</f>
        <v>6.6</v>
      </c>
      <c r="T360" s="55">
        <f t="shared" si="123"/>
        <v>56.960876072315514</v>
      </c>
      <c r="U360" s="60" t="s">
        <v>385</v>
      </c>
      <c r="V360" s="60" t="s">
        <v>385</v>
      </c>
      <c r="W360" s="61" t="s">
        <v>385</v>
      </c>
      <c r="X360" s="70">
        <f>'Расчет субсидий'!AF360-1</f>
        <v>0</v>
      </c>
      <c r="Y360" s="70">
        <f>X360*'Расчет субсидий'!AG360</f>
        <v>0</v>
      </c>
      <c r="Z360" s="55">
        <f t="shared" si="102"/>
        <v>0</v>
      </c>
      <c r="AA360" s="27" t="s">
        <v>367</v>
      </c>
      <c r="AB360" s="27" t="s">
        <v>367</v>
      </c>
      <c r="AC360" s="27" t="s">
        <v>367</v>
      </c>
      <c r="AD360" s="27" t="s">
        <v>367</v>
      </c>
      <c r="AE360" s="27" t="s">
        <v>367</v>
      </c>
      <c r="AF360" s="27" t="s">
        <v>367</v>
      </c>
      <c r="AG360" s="27" t="s">
        <v>367</v>
      </c>
      <c r="AH360" s="27" t="s">
        <v>367</v>
      </c>
      <c r="AI360" s="27" t="s">
        <v>367</v>
      </c>
      <c r="AJ360" s="54">
        <f t="shared" si="103"/>
        <v>-4.9560333243751682</v>
      </c>
    </row>
    <row r="361" spans="1:36" ht="15" customHeight="1">
      <c r="A361" s="33" t="s">
        <v>352</v>
      </c>
      <c r="B361" s="52">
        <f>'Расчет субсидий'!AX361</f>
        <v>-13.518181818181802</v>
      </c>
      <c r="C361" s="54">
        <f>'Расчет субсидий'!D361-1</f>
        <v>0.21868220064724908</v>
      </c>
      <c r="D361" s="54">
        <f>C361*'Расчет субсидий'!E361</f>
        <v>2.1868220064724908</v>
      </c>
      <c r="E361" s="55">
        <f t="shared" si="120"/>
        <v>31.297627682673742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4">
        <f>'Расчет субсидий'!P361-1</f>
        <v>-0.38956718058402395</v>
      </c>
      <c r="M361" s="54">
        <f>L361*'Расчет субсидий'!Q361</f>
        <v>-7.7913436116804791</v>
      </c>
      <c r="N361" s="55">
        <f t="shared" si="121"/>
        <v>-111.50910809586354</v>
      </c>
      <c r="O361" s="54">
        <f>'Расчет субсидий'!T361-1</f>
        <v>0.12999999999999989</v>
      </c>
      <c r="P361" s="54">
        <f>O361*'Расчет субсидий'!U361</f>
        <v>2.5999999999999979</v>
      </c>
      <c r="Q361" s="55">
        <f t="shared" si="122"/>
        <v>37.210999219005394</v>
      </c>
      <c r="R361" s="54">
        <f>'Расчет субсидий'!X361-1</f>
        <v>6.3498098859315455E-2</v>
      </c>
      <c r="S361" s="54">
        <f>R361*'Расчет субсидий'!Y361</f>
        <v>1.9049429657794636</v>
      </c>
      <c r="T361" s="55">
        <f t="shared" si="123"/>
        <v>27.263396619949805</v>
      </c>
      <c r="U361" s="60" t="s">
        <v>385</v>
      </c>
      <c r="V361" s="60" t="s">
        <v>385</v>
      </c>
      <c r="W361" s="61" t="s">
        <v>385</v>
      </c>
      <c r="X361" s="70">
        <f>'Расчет субсидий'!AF361-1</f>
        <v>7.7519379844961378E-3</v>
      </c>
      <c r="Y361" s="70">
        <f>X361*'Расчет субсидий'!AG361</f>
        <v>0.15503875968992276</v>
      </c>
      <c r="Z361" s="55">
        <f t="shared" si="102"/>
        <v>2.2189027560528016</v>
      </c>
      <c r="AA361" s="27" t="s">
        <v>367</v>
      </c>
      <c r="AB361" s="27" t="s">
        <v>367</v>
      </c>
      <c r="AC361" s="27" t="s">
        <v>367</v>
      </c>
      <c r="AD361" s="27" t="s">
        <v>367</v>
      </c>
      <c r="AE361" s="27" t="s">
        <v>367</v>
      </c>
      <c r="AF361" s="27" t="s">
        <v>367</v>
      </c>
      <c r="AG361" s="27" t="s">
        <v>367</v>
      </c>
      <c r="AH361" s="27" t="s">
        <v>367</v>
      </c>
      <c r="AI361" s="27" t="s">
        <v>367</v>
      </c>
      <c r="AJ361" s="54">
        <f t="shared" si="103"/>
        <v>-0.94453987973860443</v>
      </c>
    </row>
    <row r="362" spans="1:36" ht="15" customHeight="1">
      <c r="A362" s="33" t="s">
        <v>353</v>
      </c>
      <c r="B362" s="52">
        <f>'Расчет субсидий'!AX362</f>
        <v>117.64545454545441</v>
      </c>
      <c r="C362" s="54">
        <f>'Расчет субсидий'!D362-1</f>
        <v>0.21208000000000005</v>
      </c>
      <c r="D362" s="54">
        <f>C362*'Расчет субсидий'!E362</f>
        <v>2.1208000000000005</v>
      </c>
      <c r="E362" s="55">
        <f t="shared" si="120"/>
        <v>43.747197123165421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4">
        <f>'Расчет субсидий'!P362-1</f>
        <v>-0.533426483233018</v>
      </c>
      <c r="M362" s="54">
        <f>L362*'Расчет субсидий'!Q362</f>
        <v>-10.66852966466036</v>
      </c>
      <c r="N362" s="55">
        <f t="shared" si="121"/>
        <v>-220.06708329603669</v>
      </c>
      <c r="O362" s="54">
        <f>'Расчет субсидий'!T362-1</f>
        <v>0.15238095238095228</v>
      </c>
      <c r="P362" s="54">
        <f>O362*'Расчет субсидий'!U362</f>
        <v>3.0476190476190457</v>
      </c>
      <c r="Q362" s="55">
        <f t="shared" si="122"/>
        <v>62.865329702236913</v>
      </c>
      <c r="R362" s="54">
        <f>'Расчет субсидий'!X362-1</f>
        <v>0.30000000000000004</v>
      </c>
      <c r="S362" s="54">
        <f>R362*'Расчет субсидий'!Y362</f>
        <v>9.0000000000000018</v>
      </c>
      <c r="T362" s="55">
        <f t="shared" si="123"/>
        <v>185.64917677691852</v>
      </c>
      <c r="U362" s="60" t="s">
        <v>385</v>
      </c>
      <c r="V362" s="60" t="s">
        <v>385</v>
      </c>
      <c r="W362" s="61" t="s">
        <v>385</v>
      </c>
      <c r="X362" s="70">
        <f>'Расчет субсидий'!AF362-1</f>
        <v>0.11016949152542366</v>
      </c>
      <c r="Y362" s="70">
        <f>X362*'Расчет субсидий'!AG362</f>
        <v>2.2033898305084731</v>
      </c>
      <c r="Z362" s="55">
        <f t="shared" si="102"/>
        <v>45.45083423917022</v>
      </c>
      <c r="AA362" s="27" t="s">
        <v>367</v>
      </c>
      <c r="AB362" s="27" t="s">
        <v>367</v>
      </c>
      <c r="AC362" s="27" t="s">
        <v>367</v>
      </c>
      <c r="AD362" s="27" t="s">
        <v>367</v>
      </c>
      <c r="AE362" s="27" t="s">
        <v>367</v>
      </c>
      <c r="AF362" s="27" t="s">
        <v>367</v>
      </c>
      <c r="AG362" s="27" t="s">
        <v>367</v>
      </c>
      <c r="AH362" s="27" t="s">
        <v>367</v>
      </c>
      <c r="AI362" s="27" t="s">
        <v>367</v>
      </c>
      <c r="AJ362" s="54">
        <f t="shared" si="103"/>
        <v>5.7032792134671615</v>
      </c>
    </row>
    <row r="363" spans="1:36" ht="15" customHeight="1">
      <c r="A363" s="33" t="s">
        <v>354</v>
      </c>
      <c r="B363" s="52">
        <f>'Расчет субсидий'!AX363</f>
        <v>86.372727272727275</v>
      </c>
      <c r="C363" s="54">
        <f>'Расчет субсидий'!D363-1</f>
        <v>-0.51216676688715168</v>
      </c>
      <c r="D363" s="54">
        <f>C363*'Расчет субсидий'!E363</f>
        <v>-5.1216676688715168</v>
      </c>
      <c r="E363" s="55">
        <f t="shared" si="120"/>
        <v>-43.640197030120675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4">
        <f>'Расчет субсидий'!P363-1</f>
        <v>0.23331606217616585</v>
      </c>
      <c r="M363" s="54">
        <f>L363*'Расчет субсидий'!Q363</f>
        <v>4.666321243523317</v>
      </c>
      <c r="N363" s="55">
        <f t="shared" si="121"/>
        <v>39.760326448136006</v>
      </c>
      <c r="O363" s="54">
        <f>'Расчет субсидий'!T363-1</f>
        <v>0.30000000000000004</v>
      </c>
      <c r="P363" s="54">
        <f>O363*'Расчет субсидий'!U363</f>
        <v>9.0000000000000018</v>
      </c>
      <c r="Q363" s="55">
        <f t="shared" si="122"/>
        <v>76.686305841008476</v>
      </c>
      <c r="R363" s="54">
        <f>'Расчет субсидий'!X363-1</f>
        <v>6.0000000000000053E-2</v>
      </c>
      <c r="S363" s="54">
        <f>R363*'Расчет субсидий'!Y363</f>
        <v>1.2000000000000011</v>
      </c>
      <c r="T363" s="55">
        <f t="shared" si="123"/>
        <v>10.224840778801138</v>
      </c>
      <c r="U363" s="60" t="s">
        <v>385</v>
      </c>
      <c r="V363" s="60" t="s">
        <v>385</v>
      </c>
      <c r="W363" s="61" t="s">
        <v>385</v>
      </c>
      <c r="X363" s="70">
        <f>'Расчет субсидий'!AF363-1</f>
        <v>1.9607843137254832E-2</v>
      </c>
      <c r="Y363" s="70">
        <f>X363*'Расчет субсидий'!AG363</f>
        <v>0.39215686274509665</v>
      </c>
      <c r="Z363" s="55">
        <f t="shared" si="102"/>
        <v>3.3414512349023182</v>
      </c>
      <c r="AA363" s="27" t="s">
        <v>367</v>
      </c>
      <c r="AB363" s="27" t="s">
        <v>367</v>
      </c>
      <c r="AC363" s="27" t="s">
        <v>367</v>
      </c>
      <c r="AD363" s="27" t="s">
        <v>367</v>
      </c>
      <c r="AE363" s="27" t="s">
        <v>367</v>
      </c>
      <c r="AF363" s="27" t="s">
        <v>367</v>
      </c>
      <c r="AG363" s="27" t="s">
        <v>367</v>
      </c>
      <c r="AH363" s="27" t="s">
        <v>367</v>
      </c>
      <c r="AI363" s="27" t="s">
        <v>367</v>
      </c>
      <c r="AJ363" s="54">
        <f t="shared" si="103"/>
        <v>10.1368104373969</v>
      </c>
    </row>
    <row r="364" spans="1:36" ht="15" customHeight="1">
      <c r="A364" s="33" t="s">
        <v>355</v>
      </c>
      <c r="B364" s="52">
        <f>'Расчет субсидий'!AX364</f>
        <v>-33.781818181818267</v>
      </c>
      <c r="C364" s="54">
        <f>'Расчет субсидий'!D364-1</f>
        <v>-1</v>
      </c>
      <c r="D364" s="54">
        <f>C364*'Расчет субсидий'!E364</f>
        <v>0</v>
      </c>
      <c r="E364" s="55">
        <f t="shared" si="120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4">
        <f>'Расчет субсидий'!P364-1</f>
        <v>-0.38790560471976399</v>
      </c>
      <c r="M364" s="54">
        <f>L364*'Расчет субсидий'!Q364</f>
        <v>-7.7581120943952797</v>
      </c>
      <c r="N364" s="55">
        <f t="shared" si="121"/>
        <v>-89.100117152065479</v>
      </c>
      <c r="O364" s="54">
        <f>'Расчет субсидий'!T364-1</f>
        <v>0</v>
      </c>
      <c r="P364" s="54">
        <f>O364*'Расчет субсидий'!U364</f>
        <v>0</v>
      </c>
      <c r="Q364" s="55">
        <f t="shared" si="122"/>
        <v>0</v>
      </c>
      <c r="R364" s="54">
        <f>'Расчет субсидий'!X364-1</f>
        <v>0.20333333333333337</v>
      </c>
      <c r="S364" s="54">
        <f>R364*'Расчет субсидий'!Y364</f>
        <v>5.0833333333333339</v>
      </c>
      <c r="T364" s="55">
        <f t="shared" si="123"/>
        <v>58.380903757527321</v>
      </c>
      <c r="U364" s="60" t="s">
        <v>385</v>
      </c>
      <c r="V364" s="60" t="s">
        <v>385</v>
      </c>
      <c r="W364" s="61" t="s">
        <v>385</v>
      </c>
      <c r="X364" s="70">
        <f>'Расчет субсидий'!AF364-1</f>
        <v>-1.3333333333333308E-2</v>
      </c>
      <c r="Y364" s="70">
        <f>X364*'Расчет субсидий'!AG364</f>
        <v>-0.26666666666666616</v>
      </c>
      <c r="Z364" s="55">
        <f t="shared" si="102"/>
        <v>-3.0626047872801152</v>
      </c>
      <c r="AA364" s="27" t="s">
        <v>367</v>
      </c>
      <c r="AB364" s="27" t="s">
        <v>367</v>
      </c>
      <c r="AC364" s="27" t="s">
        <v>367</v>
      </c>
      <c r="AD364" s="27" t="s">
        <v>367</v>
      </c>
      <c r="AE364" s="27" t="s">
        <v>367</v>
      </c>
      <c r="AF364" s="27" t="s">
        <v>367</v>
      </c>
      <c r="AG364" s="27" t="s">
        <v>367</v>
      </c>
      <c r="AH364" s="27" t="s">
        <v>367</v>
      </c>
      <c r="AI364" s="27" t="s">
        <v>367</v>
      </c>
      <c r="AJ364" s="54">
        <f t="shared" si="103"/>
        <v>-2.9414454277286119</v>
      </c>
    </row>
    <row r="365" spans="1:36" ht="15" customHeight="1">
      <c r="A365" s="33" t="s">
        <v>356</v>
      </c>
      <c r="B365" s="52">
        <f>'Расчет субсидий'!AX365</f>
        <v>1.5363636363638307</v>
      </c>
      <c r="C365" s="54">
        <f>'Расчет субсидий'!D365-1</f>
        <v>-1</v>
      </c>
      <c r="D365" s="54">
        <f>C365*'Расчет субсидий'!E365</f>
        <v>0</v>
      </c>
      <c r="E365" s="55">
        <f t="shared" si="120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4">
        <f>'Расчет субсидий'!P365-1</f>
        <v>-0.44548352816153036</v>
      </c>
      <c r="M365" s="54">
        <f>L365*'Расчет субсидий'!Q365</f>
        <v>-8.9096705632306072</v>
      </c>
      <c r="N365" s="55">
        <f t="shared" si="121"/>
        <v>-151.53967914440378</v>
      </c>
      <c r="O365" s="54">
        <f>'Расчет субсидий'!T365-1</f>
        <v>0</v>
      </c>
      <c r="P365" s="54">
        <f>O365*'Расчет субсидий'!U365</f>
        <v>0</v>
      </c>
      <c r="Q365" s="55">
        <f t="shared" si="122"/>
        <v>0</v>
      </c>
      <c r="R365" s="54">
        <f>'Расчет субсидий'!X365-1</f>
        <v>0.30000000000000004</v>
      </c>
      <c r="S365" s="54">
        <f>R365*'Расчет субсидий'!Y365</f>
        <v>9.0000000000000018</v>
      </c>
      <c r="T365" s="55">
        <f t="shared" si="123"/>
        <v>153.07604278076761</v>
      </c>
      <c r="U365" s="60" t="s">
        <v>385</v>
      </c>
      <c r="V365" s="60" t="s">
        <v>385</v>
      </c>
      <c r="W365" s="61" t="s">
        <v>385</v>
      </c>
      <c r="X365" s="70">
        <f>'Расчет субсидий'!AF365-1</f>
        <v>0</v>
      </c>
      <c r="Y365" s="70">
        <f>X365*'Расчет субсидий'!AG365</f>
        <v>0</v>
      </c>
      <c r="Z365" s="55">
        <f t="shared" si="102"/>
        <v>0</v>
      </c>
      <c r="AA365" s="27" t="s">
        <v>367</v>
      </c>
      <c r="AB365" s="27" t="s">
        <v>367</v>
      </c>
      <c r="AC365" s="27" t="s">
        <v>367</v>
      </c>
      <c r="AD365" s="27" t="s">
        <v>367</v>
      </c>
      <c r="AE365" s="27" t="s">
        <v>367</v>
      </c>
      <c r="AF365" s="27" t="s">
        <v>367</v>
      </c>
      <c r="AG365" s="27" t="s">
        <v>367</v>
      </c>
      <c r="AH365" s="27" t="s">
        <v>367</v>
      </c>
      <c r="AI365" s="27" t="s">
        <v>367</v>
      </c>
      <c r="AJ365" s="54">
        <f t="shared" si="103"/>
        <v>9.0329436769394533E-2</v>
      </c>
    </row>
    <row r="366" spans="1:36" ht="15" customHeight="1">
      <c r="A366" s="33" t="s">
        <v>357</v>
      </c>
      <c r="B366" s="52">
        <f>'Расчет субсидий'!AX366</f>
        <v>-2.5999999999999091</v>
      </c>
      <c r="C366" s="54">
        <f>'Расчет субсидий'!D366-1</f>
        <v>-1</v>
      </c>
      <c r="D366" s="54">
        <f>C366*'Расчет субсидий'!E366</f>
        <v>0</v>
      </c>
      <c r="E366" s="55">
        <f t="shared" si="120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4">
        <f>'Расчет субсидий'!P366-1</f>
        <v>-0.49283305227655982</v>
      </c>
      <c r="M366" s="54">
        <f>L366*'Расчет субсидий'!Q366</f>
        <v>-9.8566610455311974</v>
      </c>
      <c r="N366" s="55">
        <f t="shared" si="121"/>
        <v>-143.74356789513206</v>
      </c>
      <c r="O366" s="54">
        <f>'Расчет субсидий'!T366-1</f>
        <v>0.15897435897435908</v>
      </c>
      <c r="P366" s="54">
        <f>O366*'Расчет субсидий'!U366</f>
        <v>3.1794871794871815</v>
      </c>
      <c r="Q366" s="55">
        <f t="shared" si="122"/>
        <v>46.36771307698826</v>
      </c>
      <c r="R366" s="54">
        <f>'Расчет субсидий'!X366-1</f>
        <v>0.21199999999999997</v>
      </c>
      <c r="S366" s="54">
        <f>R366*'Расчет субсидий'!Y366</f>
        <v>6.3599999999999994</v>
      </c>
      <c r="T366" s="55">
        <f t="shared" si="123"/>
        <v>92.750383480775469</v>
      </c>
      <c r="U366" s="60" t="s">
        <v>385</v>
      </c>
      <c r="V366" s="60" t="s">
        <v>385</v>
      </c>
      <c r="W366" s="61" t="s">
        <v>385</v>
      </c>
      <c r="X366" s="70">
        <f>'Расчет субсидий'!AF366-1</f>
        <v>6.9444444444444198E-3</v>
      </c>
      <c r="Y366" s="70">
        <f>X366*'Расчет субсидий'!AG366</f>
        <v>0.1388888888888884</v>
      </c>
      <c r="Z366" s="55">
        <f t="shared" si="102"/>
        <v>2.0254713373684301</v>
      </c>
      <c r="AA366" s="27" t="s">
        <v>367</v>
      </c>
      <c r="AB366" s="27" t="s">
        <v>367</v>
      </c>
      <c r="AC366" s="27" t="s">
        <v>367</v>
      </c>
      <c r="AD366" s="27" t="s">
        <v>367</v>
      </c>
      <c r="AE366" s="27" t="s">
        <v>367</v>
      </c>
      <c r="AF366" s="27" t="s">
        <v>367</v>
      </c>
      <c r="AG366" s="27" t="s">
        <v>367</v>
      </c>
      <c r="AH366" s="27" t="s">
        <v>367</v>
      </c>
      <c r="AI366" s="27" t="s">
        <v>367</v>
      </c>
      <c r="AJ366" s="54">
        <f t="shared" si="103"/>
        <v>-0.17828497715512803</v>
      </c>
    </row>
    <row r="367" spans="1:36" ht="15" customHeight="1">
      <c r="A367" s="33" t="s">
        <v>358</v>
      </c>
      <c r="B367" s="52">
        <f>'Расчет субсидий'!AX367</f>
        <v>-108.59090909090912</v>
      </c>
      <c r="C367" s="54">
        <f>'Расчет субсидий'!D367-1</f>
        <v>0.11178947368421044</v>
      </c>
      <c r="D367" s="54">
        <f>C367*'Расчет субсидий'!E367</f>
        <v>1.1178947368421044</v>
      </c>
      <c r="E367" s="55">
        <f t="shared" si="120"/>
        <v>11.414050030600336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4">
        <f>'Расчет субсидий'!P367-1</f>
        <v>-0.24087997772208303</v>
      </c>
      <c r="M367" s="54">
        <f>L367*'Расчет субсидий'!Q367</f>
        <v>-4.8175995544416601</v>
      </c>
      <c r="N367" s="55">
        <f t="shared" si="121"/>
        <v>-49.189177236069007</v>
      </c>
      <c r="O367" s="54">
        <f>'Расчет субсидий'!T367-1</f>
        <v>0.21750000000000003</v>
      </c>
      <c r="P367" s="54">
        <f>O367*'Расчет субсидий'!U367</f>
        <v>4.3500000000000005</v>
      </c>
      <c r="Q367" s="55">
        <f t="shared" si="122"/>
        <v>44.414841573875641</v>
      </c>
      <c r="R367" s="54">
        <f>'Расчет субсидий'!X367-1</f>
        <v>-0.3666666666666667</v>
      </c>
      <c r="S367" s="54">
        <f>R367*'Расчет субсидий'!Y367</f>
        <v>-11</v>
      </c>
      <c r="T367" s="55">
        <f t="shared" si="123"/>
        <v>-112.31339248566255</v>
      </c>
      <c r="U367" s="60" t="s">
        <v>385</v>
      </c>
      <c r="V367" s="60" t="s">
        <v>385</v>
      </c>
      <c r="W367" s="61" t="s">
        <v>385</v>
      </c>
      <c r="X367" s="70">
        <f>'Расчет субсидий'!AF367-1</f>
        <v>-1.4285714285714235E-2</v>
      </c>
      <c r="Y367" s="70">
        <f>X367*'Расчет субсидий'!AG367</f>
        <v>-0.2857142857142847</v>
      </c>
      <c r="Z367" s="55">
        <f t="shared" si="102"/>
        <v>-2.9172309736535618</v>
      </c>
      <c r="AA367" s="27" t="s">
        <v>367</v>
      </c>
      <c r="AB367" s="27" t="s">
        <v>367</v>
      </c>
      <c r="AC367" s="27" t="s">
        <v>367</v>
      </c>
      <c r="AD367" s="27" t="s">
        <v>367</v>
      </c>
      <c r="AE367" s="27" t="s">
        <v>367</v>
      </c>
      <c r="AF367" s="27" t="s">
        <v>367</v>
      </c>
      <c r="AG367" s="27" t="s">
        <v>367</v>
      </c>
      <c r="AH367" s="27" t="s">
        <v>367</v>
      </c>
      <c r="AI367" s="27" t="s">
        <v>367</v>
      </c>
      <c r="AJ367" s="54">
        <f t="shared" si="103"/>
        <v>-10.63541910331384</v>
      </c>
    </row>
    <row r="368" spans="1:36" ht="15" customHeight="1">
      <c r="A368" s="33" t="s">
        <v>359</v>
      </c>
      <c r="B368" s="52">
        <f>'Расчет субсидий'!AX368</f>
        <v>-511.84545454545446</v>
      </c>
      <c r="C368" s="54">
        <f>'Расчет субсидий'!D368-1</f>
        <v>-3.9994893399719178E-2</v>
      </c>
      <c r="D368" s="54">
        <f>C368*'Расчет субсидий'!E368</f>
        <v>-0.39994893399719178</v>
      </c>
      <c r="E368" s="55">
        <f t="shared" si="120"/>
        <v>-4.237579958602824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4">
        <f>'Расчет субсидий'!P368-1</f>
        <v>-0.23472403418621368</v>
      </c>
      <c r="M368" s="54">
        <f>L368*'Расчет субсидий'!Q368</f>
        <v>-4.6944806837242741</v>
      </c>
      <c r="N368" s="55">
        <f t="shared" si="121"/>
        <v>-49.73944313985281</v>
      </c>
      <c r="O368" s="54">
        <f>'Расчет субсидий'!T368-1</f>
        <v>-1</v>
      </c>
      <c r="P368" s="54">
        <f>O368*'Расчет субсидий'!U368</f>
        <v>-20</v>
      </c>
      <c r="Q368" s="55">
        <f t="shared" si="122"/>
        <v>-211.90605091761927</v>
      </c>
      <c r="R368" s="54">
        <f>'Расчет субсидий'!X368-1</f>
        <v>-0.7142857142857143</v>
      </c>
      <c r="S368" s="54">
        <f>R368*'Расчет субсидий'!Y368</f>
        <v>-21.428571428571431</v>
      </c>
      <c r="T368" s="55">
        <f t="shared" si="123"/>
        <v>-227.04219741173495</v>
      </c>
      <c r="U368" s="60" t="s">
        <v>385</v>
      </c>
      <c r="V368" s="60" t="s">
        <v>385</v>
      </c>
      <c r="W368" s="61" t="s">
        <v>385</v>
      </c>
      <c r="X368" s="70">
        <f>'Расчет субсидий'!AF368-1</f>
        <v>-8.9285714285714302E-2</v>
      </c>
      <c r="Y368" s="70">
        <f>X368*'Расчет субсидий'!AG368</f>
        <v>-1.785714285714286</v>
      </c>
      <c r="Z368" s="55">
        <f t="shared" ref="Z368" si="124">$B368*Y368/$AJ368</f>
        <v>-18.920183117644584</v>
      </c>
      <c r="AA368" s="27" t="s">
        <v>367</v>
      </c>
      <c r="AB368" s="27" t="s">
        <v>367</v>
      </c>
      <c r="AC368" s="27" t="s">
        <v>367</v>
      </c>
      <c r="AD368" s="27" t="s">
        <v>367</v>
      </c>
      <c r="AE368" s="27" t="s">
        <v>367</v>
      </c>
      <c r="AF368" s="27" t="s">
        <v>367</v>
      </c>
      <c r="AG368" s="27" t="s">
        <v>367</v>
      </c>
      <c r="AH368" s="27" t="s">
        <v>367</v>
      </c>
      <c r="AI368" s="27" t="s">
        <v>367</v>
      </c>
      <c r="AJ368" s="54">
        <f t="shared" ref="AJ368" si="125">D368+M368+P368+S368+Y368</f>
        <v>-48.308715332007182</v>
      </c>
    </row>
    <row r="369" spans="1:37" s="50" customFormat="1" ht="15" customHeight="1">
      <c r="A369" s="49" t="s">
        <v>369</v>
      </c>
      <c r="B369" s="53">
        <f>'Расчет субсидий'!AX369</f>
        <v>-287656.44545454509</v>
      </c>
      <c r="C369" s="53"/>
      <c r="D369" s="53"/>
      <c r="E369" s="53">
        <f>E6+E17+E45</f>
        <v>212.81659803612621</v>
      </c>
      <c r="F369" s="53"/>
      <c r="G369" s="53"/>
      <c r="H369" s="53">
        <f>H6+H17</f>
        <v>0</v>
      </c>
      <c r="I369" s="53"/>
      <c r="J369" s="53"/>
      <c r="K369" s="53">
        <f>K6+K17</f>
        <v>27941.395177118822</v>
      </c>
      <c r="L369" s="53"/>
      <c r="M369" s="53"/>
      <c r="N369" s="53">
        <f>N6+N17+N45</f>
        <v>-86810.937823951215</v>
      </c>
      <c r="O369" s="53"/>
      <c r="P369" s="53"/>
      <c r="Q369" s="53">
        <f>Q17+Q45</f>
        <v>8841.0360761660195</v>
      </c>
      <c r="R369" s="53"/>
      <c r="S369" s="53"/>
      <c r="T369" s="53">
        <f>T17+T45</f>
        <v>12590.123084847168</v>
      </c>
      <c r="U369" s="53"/>
      <c r="V369" s="53"/>
      <c r="W369" s="53"/>
      <c r="X369" s="53"/>
      <c r="Y369" s="53"/>
      <c r="Z369" s="53">
        <f>Z17+Z45</f>
        <v>2305.3622084062886</v>
      </c>
      <c r="AA369" s="53"/>
      <c r="AB369" s="53"/>
      <c r="AC369" s="53">
        <f>AC17</f>
        <v>4727.5850159009287</v>
      </c>
      <c r="AD369" s="53"/>
      <c r="AE369" s="53"/>
      <c r="AF369" s="53">
        <f>AF17</f>
        <v>-2009.4311605907997</v>
      </c>
      <c r="AG369" s="53"/>
      <c r="AH369" s="53"/>
      <c r="AI369" s="53"/>
      <c r="AJ369" s="53"/>
      <c r="AK369" s="23"/>
    </row>
  </sheetData>
  <mergeCells count="15">
    <mergeCell ref="A1:AJ1"/>
    <mergeCell ref="A3:A4"/>
    <mergeCell ref="B3:B4"/>
    <mergeCell ref="AJ3:AJ4"/>
    <mergeCell ref="C3:E3"/>
    <mergeCell ref="L3:N3"/>
    <mergeCell ref="I3:K3"/>
    <mergeCell ref="F3:H3"/>
    <mergeCell ref="O3:Q3"/>
    <mergeCell ref="R3:T3"/>
    <mergeCell ref="U3:W3"/>
    <mergeCell ref="X3:Z3"/>
    <mergeCell ref="AA3:AC3"/>
    <mergeCell ref="AD3:AF3"/>
    <mergeCell ref="AG3:AI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2016-07-21T12:39:51Z</cp:lastPrinted>
  <dcterms:created xsi:type="dcterms:W3CDTF">2010-02-05T14:48:49Z</dcterms:created>
  <dcterms:modified xsi:type="dcterms:W3CDTF">2016-11-11T06:08:46Z</dcterms:modified>
</cp:coreProperties>
</file>