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субсидий'!$A$1:$AJ$369</definedName>
  </definedNames>
  <calcPr calcId="125725"/>
</workbook>
</file>

<file path=xl/calcChain.xml><?xml version="1.0" encoding="utf-8"?>
<calcChain xmlns="http://schemas.openxmlformats.org/spreadsheetml/2006/main">
  <c r="Z19" i="7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AH7"/>
  <c r="U47" i="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U10"/>
  <c r="U11"/>
  <c r="U12"/>
  <c r="U13"/>
  <c r="U14"/>
  <c r="U15"/>
  <c r="U16"/>
  <c r="U7"/>
  <c r="H18"/>
  <c r="H7"/>
  <c r="E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G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16"/>
  <c r="F8"/>
  <c r="F9"/>
  <c r="F10"/>
  <c r="F11"/>
  <c r="F12"/>
  <c r="F13"/>
  <c r="F14"/>
  <c r="F15"/>
  <c r="F7"/>
  <c r="H7" i="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AJ48"/>
  <c r="AJ49"/>
  <c r="AJ50"/>
  <c r="AJ51"/>
  <c r="AJ53"/>
  <c r="AJ54"/>
  <c r="AJ55"/>
  <c r="AJ56"/>
  <c r="AJ57"/>
  <c r="AJ58"/>
  <c r="AJ59"/>
  <c r="AJ60"/>
  <c r="AJ61"/>
  <c r="AJ62"/>
  <c r="AJ63"/>
  <c r="AJ64"/>
  <c r="AJ66"/>
  <c r="AJ67"/>
  <c r="AJ68"/>
  <c r="AJ69"/>
  <c r="AJ70"/>
  <c r="AJ72"/>
  <c r="AJ73"/>
  <c r="AJ74"/>
  <c r="AJ75"/>
  <c r="AJ76"/>
  <c r="AJ77"/>
  <c r="AJ78"/>
  <c r="AJ79"/>
  <c r="AJ81"/>
  <c r="AJ82"/>
  <c r="AJ83"/>
  <c r="AJ84"/>
  <c r="AJ85"/>
  <c r="AJ86"/>
  <c r="AJ87"/>
  <c r="AJ88"/>
  <c r="AJ89"/>
  <c r="AJ91"/>
  <c r="AJ92"/>
  <c r="AJ93"/>
  <c r="AJ94"/>
  <c r="AJ95"/>
  <c r="AJ96"/>
  <c r="AJ97"/>
  <c r="AJ98"/>
  <c r="AJ99"/>
  <c r="AJ100"/>
  <c r="AJ101"/>
  <c r="AJ102"/>
  <c r="AJ103"/>
  <c r="AJ105"/>
  <c r="AJ106"/>
  <c r="AJ107"/>
  <c r="AJ108"/>
  <c r="AJ109"/>
  <c r="AJ110"/>
  <c r="AJ111"/>
  <c r="AJ112"/>
  <c r="AJ113"/>
  <c r="AJ114"/>
  <c r="AJ115"/>
  <c r="AJ116"/>
  <c r="AJ117"/>
  <c r="AJ118"/>
  <c r="AJ119"/>
  <c r="AJ121"/>
  <c r="AJ122"/>
  <c r="AJ123"/>
  <c r="AJ124"/>
  <c r="AJ125"/>
  <c r="AJ126"/>
  <c r="AJ127"/>
  <c r="AJ129"/>
  <c r="AJ130"/>
  <c r="AJ131"/>
  <c r="AJ132"/>
  <c r="AJ133"/>
  <c r="AJ134"/>
  <c r="AJ135"/>
  <c r="AJ136"/>
  <c r="AJ138"/>
  <c r="AJ139"/>
  <c r="AJ140"/>
  <c r="AJ141"/>
  <c r="AJ142"/>
  <c r="AJ143"/>
  <c r="AJ145"/>
  <c r="AJ146"/>
  <c r="AJ147"/>
  <c r="AJ148"/>
  <c r="AJ149"/>
  <c r="AJ150"/>
  <c r="AJ151"/>
  <c r="AJ152"/>
  <c r="AJ153"/>
  <c r="AJ154"/>
  <c r="AJ155"/>
  <c r="AJ156"/>
  <c r="AJ158"/>
  <c r="AJ159"/>
  <c r="AJ160"/>
  <c r="AJ161"/>
  <c r="AJ162"/>
  <c r="AJ163"/>
  <c r="AJ164"/>
  <c r="AJ165"/>
  <c r="AJ166"/>
  <c r="AJ167"/>
  <c r="AJ168"/>
  <c r="AJ169"/>
  <c r="AJ170"/>
  <c r="AJ172"/>
  <c r="AJ173"/>
  <c r="AJ174"/>
  <c r="AJ175"/>
  <c r="AJ176"/>
  <c r="AJ177"/>
  <c r="AJ179"/>
  <c r="AJ180"/>
  <c r="AJ181"/>
  <c r="AJ182"/>
  <c r="AJ183"/>
  <c r="AJ184"/>
  <c r="AJ185"/>
  <c r="AJ186"/>
  <c r="AJ187"/>
  <c r="AJ188"/>
  <c r="AJ189"/>
  <c r="AJ190"/>
  <c r="AJ191"/>
  <c r="AJ193"/>
  <c r="AJ194"/>
  <c r="AJ195"/>
  <c r="AJ196"/>
  <c r="AJ197"/>
  <c r="AJ198"/>
  <c r="AJ199"/>
  <c r="AJ200"/>
  <c r="AJ201"/>
  <c r="AJ202"/>
  <c r="AJ203"/>
  <c r="AJ204"/>
  <c r="AJ206"/>
  <c r="AJ207"/>
  <c r="AJ208"/>
  <c r="AJ209"/>
  <c r="AJ210"/>
  <c r="AJ211"/>
  <c r="AJ212"/>
  <c r="AJ213"/>
  <c r="AJ214"/>
  <c r="AJ215"/>
  <c r="AJ216"/>
  <c r="AJ217"/>
  <c r="AJ218"/>
  <c r="AJ220"/>
  <c r="AJ221"/>
  <c r="AJ222"/>
  <c r="AJ223"/>
  <c r="AJ224"/>
  <c r="AJ225"/>
  <c r="AJ226"/>
  <c r="AJ227"/>
  <c r="AJ228"/>
  <c r="AJ230"/>
  <c r="AJ231"/>
  <c r="AJ232"/>
  <c r="AJ233"/>
  <c r="AJ234"/>
  <c r="AJ235"/>
  <c r="AJ236"/>
  <c r="AJ237"/>
  <c r="AJ239"/>
  <c r="AJ240"/>
  <c r="AJ241"/>
  <c r="AJ242"/>
  <c r="AJ243"/>
  <c r="AJ244"/>
  <c r="AJ245"/>
  <c r="AJ246"/>
  <c r="AJ247"/>
  <c r="AJ248"/>
  <c r="AJ249"/>
  <c r="AJ250"/>
  <c r="AJ251"/>
  <c r="AJ252"/>
  <c r="AJ253"/>
  <c r="AJ255"/>
  <c r="AJ256"/>
  <c r="AJ257"/>
  <c r="AJ258"/>
  <c r="AJ259"/>
  <c r="AJ260"/>
  <c r="AJ261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6"/>
  <c r="AJ307"/>
  <c r="AJ308"/>
  <c r="AJ309"/>
  <c r="AJ310"/>
  <c r="AJ311"/>
  <c r="AJ312"/>
  <c r="AJ313"/>
  <c r="AJ314"/>
  <c r="AJ315"/>
  <c r="AJ316"/>
  <c r="AJ317"/>
  <c r="AJ318"/>
  <c r="AJ319"/>
  <c r="AJ320"/>
  <c r="AJ322"/>
  <c r="AJ323"/>
  <c r="AJ324"/>
  <c r="AJ325"/>
  <c r="AJ326"/>
  <c r="AJ327"/>
  <c r="AJ328"/>
  <c r="AJ329"/>
  <c r="AJ330"/>
  <c r="AJ331"/>
  <c r="AJ332"/>
  <c r="AJ334"/>
  <c r="AJ335"/>
  <c r="AJ336"/>
  <c r="AJ337"/>
  <c r="AJ338"/>
  <c r="AJ339"/>
  <c r="AJ340"/>
  <c r="AJ341"/>
  <c r="AJ342"/>
  <c r="AJ343"/>
  <c r="AJ344"/>
  <c r="AJ346"/>
  <c r="AJ347"/>
  <c r="AJ348"/>
  <c r="AJ349"/>
  <c r="AJ350"/>
  <c r="AJ351"/>
  <c r="AJ352"/>
  <c r="AJ353"/>
  <c r="AJ354"/>
  <c r="AJ355"/>
  <c r="AJ357"/>
  <c r="AJ358"/>
  <c r="AJ359"/>
  <c r="AJ360"/>
  <c r="AJ361"/>
  <c r="AJ362"/>
  <c r="AJ363"/>
  <c r="AJ364"/>
  <c r="AJ365"/>
  <c r="AJ366"/>
  <c r="AJ367"/>
  <c r="AJ368"/>
  <c r="AJ47"/>
  <c r="AJ45" l="1"/>
  <c r="AI45"/>
  <c r="AI369" s="1"/>
  <c r="AI17"/>
  <c r="AI6"/>
  <c r="AH48" l="1"/>
  <c r="AH49"/>
  <c r="AH50"/>
  <c r="AH51"/>
  <c r="AH53"/>
  <c r="AH54"/>
  <c r="AH55"/>
  <c r="AH56"/>
  <c r="AH57"/>
  <c r="AH58"/>
  <c r="AH59"/>
  <c r="AH60"/>
  <c r="AH61"/>
  <c r="AH62"/>
  <c r="AH63"/>
  <c r="AH64"/>
  <c r="AH66"/>
  <c r="AH67"/>
  <c r="AH68"/>
  <c r="AH69"/>
  <c r="AH70"/>
  <c r="AH72"/>
  <c r="AH73"/>
  <c r="AH74"/>
  <c r="AH75"/>
  <c r="AH76"/>
  <c r="AH77"/>
  <c r="AH78"/>
  <c r="AH79"/>
  <c r="AH81"/>
  <c r="AH82"/>
  <c r="AH83"/>
  <c r="AH84"/>
  <c r="AH85"/>
  <c r="AH86"/>
  <c r="AH87"/>
  <c r="AH88"/>
  <c r="AH89"/>
  <c r="AH91"/>
  <c r="AH92"/>
  <c r="AH93"/>
  <c r="AH94"/>
  <c r="AH95"/>
  <c r="AH96"/>
  <c r="AH97"/>
  <c r="AH98"/>
  <c r="AH99"/>
  <c r="AH100"/>
  <c r="AH101"/>
  <c r="AH102"/>
  <c r="AH103"/>
  <c r="AH105"/>
  <c r="AH106"/>
  <c r="AH107"/>
  <c r="AH108"/>
  <c r="AH109"/>
  <c r="AH110"/>
  <c r="AH111"/>
  <c r="AH112"/>
  <c r="AH113"/>
  <c r="AH114"/>
  <c r="AH115"/>
  <c r="AH116"/>
  <c r="AH117"/>
  <c r="AH118"/>
  <c r="AH119"/>
  <c r="AH121"/>
  <c r="AH122"/>
  <c r="AH123"/>
  <c r="AH124"/>
  <c r="AH125"/>
  <c r="AH126"/>
  <c r="AH127"/>
  <c r="AH129"/>
  <c r="AH130"/>
  <c r="AH131"/>
  <c r="AH132"/>
  <c r="AH133"/>
  <c r="AH134"/>
  <c r="AH135"/>
  <c r="AH136"/>
  <c r="AH138"/>
  <c r="AH139"/>
  <c r="AH140"/>
  <c r="AH141"/>
  <c r="AH142"/>
  <c r="AH143"/>
  <c r="AH145"/>
  <c r="AH146"/>
  <c r="AH147"/>
  <c r="AH148"/>
  <c r="AH149"/>
  <c r="AH150"/>
  <c r="AH151"/>
  <c r="AH152"/>
  <c r="AH153"/>
  <c r="AH154"/>
  <c r="AH155"/>
  <c r="AH156"/>
  <c r="AH158"/>
  <c r="AH159"/>
  <c r="AH160"/>
  <c r="AH161"/>
  <c r="AH162"/>
  <c r="AH163"/>
  <c r="AH164"/>
  <c r="AH165"/>
  <c r="AH166"/>
  <c r="AH167"/>
  <c r="AH168"/>
  <c r="AH169"/>
  <c r="AH170"/>
  <c r="AH172"/>
  <c r="AH173"/>
  <c r="AH174"/>
  <c r="AH175"/>
  <c r="AH176"/>
  <c r="AH177"/>
  <c r="AH179"/>
  <c r="AH180"/>
  <c r="AH181"/>
  <c r="AH182"/>
  <c r="AH183"/>
  <c r="AH184"/>
  <c r="AH185"/>
  <c r="AH186"/>
  <c r="AH187"/>
  <c r="AH188"/>
  <c r="AH189"/>
  <c r="AH190"/>
  <c r="AH191"/>
  <c r="AH193"/>
  <c r="AH194"/>
  <c r="AH195"/>
  <c r="AH196"/>
  <c r="AH197"/>
  <c r="AH198"/>
  <c r="AH199"/>
  <c r="AH200"/>
  <c r="AH201"/>
  <c r="AH202"/>
  <c r="AH203"/>
  <c r="AH204"/>
  <c r="AH206"/>
  <c r="AH207"/>
  <c r="AH208"/>
  <c r="AH209"/>
  <c r="AH210"/>
  <c r="AH211"/>
  <c r="AH212"/>
  <c r="AH213"/>
  <c r="AH214"/>
  <c r="AH215"/>
  <c r="AH216"/>
  <c r="AH217"/>
  <c r="AH218"/>
  <c r="AH220"/>
  <c r="AH221"/>
  <c r="AH222"/>
  <c r="AH223"/>
  <c r="AH224"/>
  <c r="AH225"/>
  <c r="AH226"/>
  <c r="AH227"/>
  <c r="AH228"/>
  <c r="AH230"/>
  <c r="AH231"/>
  <c r="AH232"/>
  <c r="AH233"/>
  <c r="AH234"/>
  <c r="AH235"/>
  <c r="AH236"/>
  <c r="AH237"/>
  <c r="AH239"/>
  <c r="AH240"/>
  <c r="AH241"/>
  <c r="AH242"/>
  <c r="AH243"/>
  <c r="AH244"/>
  <c r="AH245"/>
  <c r="AH246"/>
  <c r="AH247"/>
  <c r="AH248"/>
  <c r="AH249"/>
  <c r="AH250"/>
  <c r="AH251"/>
  <c r="AH252"/>
  <c r="AH253"/>
  <c r="AH255"/>
  <c r="AH256"/>
  <c r="AH257"/>
  <c r="AH258"/>
  <c r="AH259"/>
  <c r="AH260"/>
  <c r="AH261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6"/>
  <c r="AH307"/>
  <c r="AH308"/>
  <c r="AH309"/>
  <c r="AH310"/>
  <c r="AH311"/>
  <c r="AH312"/>
  <c r="AH313"/>
  <c r="AH314"/>
  <c r="AH315"/>
  <c r="AH316"/>
  <c r="AH317"/>
  <c r="AH318"/>
  <c r="AH319"/>
  <c r="AH320"/>
  <c r="AH322"/>
  <c r="AH323"/>
  <c r="AH324"/>
  <c r="AH325"/>
  <c r="AH326"/>
  <c r="AH327"/>
  <c r="AH328"/>
  <c r="AH329"/>
  <c r="AH330"/>
  <c r="AH331"/>
  <c r="AH332"/>
  <c r="AH334"/>
  <c r="AH335"/>
  <c r="AH336"/>
  <c r="AH337"/>
  <c r="AH338"/>
  <c r="AH339"/>
  <c r="AH340"/>
  <c r="AH341"/>
  <c r="AH342"/>
  <c r="AH343"/>
  <c r="AH344"/>
  <c r="AH346"/>
  <c r="AH347"/>
  <c r="AH348"/>
  <c r="AH349"/>
  <c r="AH350"/>
  <c r="AH351"/>
  <c r="AH352"/>
  <c r="AH353"/>
  <c r="AH354"/>
  <c r="AH355"/>
  <c r="AH357"/>
  <c r="AH358"/>
  <c r="AH359"/>
  <c r="AH360"/>
  <c r="AH361"/>
  <c r="AH362"/>
  <c r="AH363"/>
  <c r="AH364"/>
  <c r="AH365"/>
  <c r="AH366"/>
  <c r="AH367"/>
  <c r="AH368"/>
  <c r="AH47"/>
  <c r="AG368"/>
  <c r="AG360"/>
  <c r="AG359"/>
  <c r="AG319"/>
  <c r="AG315"/>
  <c r="AG306"/>
  <c r="AG276"/>
  <c r="AG263"/>
  <c r="AG243"/>
  <c r="AG182"/>
  <c r="AG64"/>
  <c r="AF48" l="1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D48" l="1"/>
  <c r="AD49"/>
  <c r="AD50"/>
  <c r="AD51"/>
  <c r="AD53"/>
  <c r="AD54"/>
  <c r="AD55"/>
  <c r="AD56"/>
  <c r="AD57"/>
  <c r="AD58"/>
  <c r="AD59"/>
  <c r="AD60"/>
  <c r="AD61"/>
  <c r="AD62"/>
  <c r="AD63"/>
  <c r="AD64"/>
  <c r="AD66"/>
  <c r="AD67"/>
  <c r="AD68"/>
  <c r="AD69"/>
  <c r="AD70"/>
  <c r="AD72"/>
  <c r="AD73"/>
  <c r="AD74"/>
  <c r="AD75"/>
  <c r="AD76"/>
  <c r="AD77"/>
  <c r="AD78"/>
  <c r="AD79"/>
  <c r="AD81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0"/>
  <c r="AD101"/>
  <c r="AD102"/>
  <c r="AD103"/>
  <c r="AD105"/>
  <c r="AD106"/>
  <c r="AD107"/>
  <c r="AD108"/>
  <c r="AD109"/>
  <c r="AD110"/>
  <c r="AD111"/>
  <c r="AD112"/>
  <c r="AD113"/>
  <c r="AD114"/>
  <c r="AD115"/>
  <c r="AD116"/>
  <c r="AD117"/>
  <c r="AD118"/>
  <c r="AD119"/>
  <c r="AD121"/>
  <c r="AD122"/>
  <c r="AD123"/>
  <c r="AD124"/>
  <c r="AD125"/>
  <c r="AD126"/>
  <c r="AD127"/>
  <c r="AD129"/>
  <c r="AD130"/>
  <c r="AD131"/>
  <c r="AD132"/>
  <c r="AD133"/>
  <c r="AD134"/>
  <c r="AD135"/>
  <c r="AD136"/>
  <c r="AD138"/>
  <c r="AD139"/>
  <c r="AD140"/>
  <c r="AD141"/>
  <c r="AD142"/>
  <c r="AD143"/>
  <c r="AD145"/>
  <c r="AD146"/>
  <c r="AD147"/>
  <c r="AD148"/>
  <c r="AD149"/>
  <c r="AD150"/>
  <c r="AD151"/>
  <c r="AD152"/>
  <c r="AD153"/>
  <c r="AD154"/>
  <c r="AD155"/>
  <c r="AD156"/>
  <c r="AD158"/>
  <c r="AD159"/>
  <c r="AD160"/>
  <c r="AD161"/>
  <c r="AD162"/>
  <c r="AD163"/>
  <c r="AD164"/>
  <c r="AD165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5"/>
  <c r="AD186"/>
  <c r="AD187"/>
  <c r="AD188"/>
  <c r="AD189"/>
  <c r="AD190"/>
  <c r="AD191"/>
  <c r="AD193"/>
  <c r="AD194"/>
  <c r="AD195"/>
  <c r="AD196"/>
  <c r="AD197"/>
  <c r="AD198"/>
  <c r="AD199"/>
  <c r="AD200"/>
  <c r="AD201"/>
  <c r="AD202"/>
  <c r="AD203"/>
  <c r="AD204"/>
  <c r="AD206"/>
  <c r="AD207"/>
  <c r="AD208"/>
  <c r="AD209"/>
  <c r="AD210"/>
  <c r="AD211"/>
  <c r="AD212"/>
  <c r="AD213"/>
  <c r="AD214"/>
  <c r="AD215"/>
  <c r="AD216"/>
  <c r="AD217"/>
  <c r="AD218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9"/>
  <c r="AD240"/>
  <c r="AD241"/>
  <c r="AD242"/>
  <c r="AD243"/>
  <c r="AD244"/>
  <c r="AD245"/>
  <c r="AD246"/>
  <c r="AD247"/>
  <c r="AD248"/>
  <c r="AD249"/>
  <c r="AD250"/>
  <c r="AD251"/>
  <c r="AD252"/>
  <c r="AD253"/>
  <c r="AD255"/>
  <c r="AD256"/>
  <c r="AD257"/>
  <c r="AD258"/>
  <c r="AD259"/>
  <c r="AD260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6"/>
  <c r="AD307"/>
  <c r="AD308"/>
  <c r="AD309"/>
  <c r="AD310"/>
  <c r="AD311"/>
  <c r="AD312"/>
  <c r="AD313"/>
  <c r="AD314"/>
  <c r="AD315"/>
  <c r="AD316"/>
  <c r="AD317"/>
  <c r="AD318"/>
  <c r="AD319"/>
  <c r="AD320"/>
  <c r="AD322"/>
  <c r="AD323"/>
  <c r="AD324"/>
  <c r="AD325"/>
  <c r="AD326"/>
  <c r="AD327"/>
  <c r="AD328"/>
  <c r="AD329"/>
  <c r="AD330"/>
  <c r="AD331"/>
  <c r="AD332"/>
  <c r="AD334"/>
  <c r="AD335"/>
  <c r="AD336"/>
  <c r="AD337"/>
  <c r="AD338"/>
  <c r="AD339"/>
  <c r="AD340"/>
  <c r="AD341"/>
  <c r="AD342"/>
  <c r="AD343"/>
  <c r="AD344"/>
  <c r="AD346"/>
  <c r="AD347"/>
  <c r="AD348"/>
  <c r="AD349"/>
  <c r="AD350"/>
  <c r="AD351"/>
  <c r="AD352"/>
  <c r="AD353"/>
  <c r="AD354"/>
  <c r="AD355"/>
  <c r="AD357"/>
  <c r="AD358"/>
  <c r="AD359"/>
  <c r="AD360"/>
  <c r="AD361"/>
  <c r="AD362"/>
  <c r="AD363"/>
  <c r="AD364"/>
  <c r="AD365"/>
  <c r="AD366"/>
  <c r="AD367"/>
  <c r="AD368"/>
  <c r="AD47"/>
  <c r="AC48"/>
  <c r="AC49"/>
  <c r="AC50"/>
  <c r="AC51"/>
  <c r="AC53"/>
  <c r="AC54"/>
  <c r="AC55"/>
  <c r="AC56"/>
  <c r="AC57"/>
  <c r="AC58"/>
  <c r="AC59"/>
  <c r="AC60"/>
  <c r="AC61"/>
  <c r="AC62"/>
  <c r="AC63"/>
  <c r="AC64"/>
  <c r="AC66"/>
  <c r="AC67"/>
  <c r="AC68"/>
  <c r="AC69"/>
  <c r="AC70"/>
  <c r="AC72"/>
  <c r="AC73"/>
  <c r="AC74"/>
  <c r="AC75"/>
  <c r="AC76"/>
  <c r="AC77"/>
  <c r="AC78"/>
  <c r="AC79"/>
  <c r="AC81"/>
  <c r="AC82"/>
  <c r="AC83"/>
  <c r="AC84"/>
  <c r="AC85"/>
  <c r="AC86"/>
  <c r="AC87"/>
  <c r="AC88"/>
  <c r="AC89"/>
  <c r="AC91"/>
  <c r="AC92"/>
  <c r="AC93"/>
  <c r="AC94"/>
  <c r="AC95"/>
  <c r="AC96"/>
  <c r="AC97"/>
  <c r="AC98"/>
  <c r="AC99"/>
  <c r="AC100"/>
  <c r="AC101"/>
  <c r="AC102"/>
  <c r="AC103"/>
  <c r="AC105"/>
  <c r="AC106"/>
  <c r="AC107"/>
  <c r="AC108"/>
  <c r="AC109"/>
  <c r="AC110"/>
  <c r="AC111"/>
  <c r="AC112"/>
  <c r="AC113"/>
  <c r="AC114"/>
  <c r="AC115"/>
  <c r="AC116"/>
  <c r="AC117"/>
  <c r="AC118"/>
  <c r="AC119"/>
  <c r="AC121"/>
  <c r="AC122"/>
  <c r="AC123"/>
  <c r="AC124"/>
  <c r="AC125"/>
  <c r="AC126"/>
  <c r="AC127"/>
  <c r="AC129"/>
  <c r="AC130"/>
  <c r="AC131"/>
  <c r="AC132"/>
  <c r="AC133"/>
  <c r="AC134"/>
  <c r="AC135"/>
  <c r="AC136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8"/>
  <c r="AC159"/>
  <c r="AC160"/>
  <c r="AC161"/>
  <c r="AC162"/>
  <c r="AC163"/>
  <c r="AC164"/>
  <c r="AC165"/>
  <c r="AC166"/>
  <c r="AC167"/>
  <c r="AC168"/>
  <c r="AC169"/>
  <c r="AC170"/>
  <c r="AC172"/>
  <c r="AC173"/>
  <c r="AC174"/>
  <c r="AC175"/>
  <c r="AC176"/>
  <c r="AC177"/>
  <c r="AC179"/>
  <c r="AC180"/>
  <c r="AC181"/>
  <c r="AC182"/>
  <c r="AC183"/>
  <c r="AC184"/>
  <c r="AC185"/>
  <c r="AC186"/>
  <c r="AC187"/>
  <c r="AC188"/>
  <c r="AC189"/>
  <c r="AC190"/>
  <c r="AC191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30"/>
  <c r="AC231"/>
  <c r="AC232"/>
  <c r="AC233"/>
  <c r="AC234"/>
  <c r="AC235"/>
  <c r="AC236"/>
  <c r="AC237"/>
  <c r="AC239"/>
  <c r="AC240"/>
  <c r="AC241"/>
  <c r="AC242"/>
  <c r="AC243"/>
  <c r="AC244"/>
  <c r="AC245"/>
  <c r="AC246"/>
  <c r="AC247"/>
  <c r="AC248"/>
  <c r="AC249"/>
  <c r="AC250"/>
  <c r="AC251"/>
  <c r="AC252"/>
  <c r="AC253"/>
  <c r="AC255"/>
  <c r="AC256"/>
  <c r="AC257"/>
  <c r="AC258"/>
  <c r="AC259"/>
  <c r="AC260"/>
  <c r="AC261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4"/>
  <c r="AC315"/>
  <c r="AC316"/>
  <c r="AC317"/>
  <c r="AC318"/>
  <c r="AC319"/>
  <c r="AC320"/>
  <c r="AC322"/>
  <c r="AC323"/>
  <c r="AC324"/>
  <c r="AC325"/>
  <c r="AC326"/>
  <c r="AC327"/>
  <c r="AC328"/>
  <c r="AC329"/>
  <c r="AC330"/>
  <c r="AC331"/>
  <c r="AC332"/>
  <c r="AC334"/>
  <c r="AC335"/>
  <c r="AC336"/>
  <c r="AC337"/>
  <c r="AC338"/>
  <c r="AC339"/>
  <c r="AC340"/>
  <c r="AC341"/>
  <c r="AC342"/>
  <c r="AC343"/>
  <c r="AC344"/>
  <c r="AC346"/>
  <c r="AC347"/>
  <c r="AC348"/>
  <c r="AC349"/>
  <c r="AC350"/>
  <c r="AC351"/>
  <c r="AC352"/>
  <c r="AC353"/>
  <c r="AC354"/>
  <c r="AC355"/>
  <c r="AC357"/>
  <c r="AC358"/>
  <c r="AC359"/>
  <c r="AC360"/>
  <c r="AC361"/>
  <c r="AC362"/>
  <c r="AC363"/>
  <c r="AC364"/>
  <c r="AC365"/>
  <c r="AC366"/>
  <c r="AC367"/>
  <c r="AC368"/>
  <c r="AC47"/>
  <c r="AC19"/>
  <c r="AF19" s="1"/>
  <c r="AH19" s="1"/>
  <c r="AJ19" s="1"/>
  <c r="AC20"/>
  <c r="AF20" s="1"/>
  <c r="AH20" s="1"/>
  <c r="AJ20" s="1"/>
  <c r="AC21"/>
  <c r="AF21" s="1"/>
  <c r="AH21" s="1"/>
  <c r="AJ21" s="1"/>
  <c r="AC22"/>
  <c r="AF22" s="1"/>
  <c r="AH22" s="1"/>
  <c r="AJ22" s="1"/>
  <c r="AC23"/>
  <c r="AF23" s="1"/>
  <c r="AH23" s="1"/>
  <c r="AJ23" s="1"/>
  <c r="AC24"/>
  <c r="AF24" s="1"/>
  <c r="AH24" s="1"/>
  <c r="AJ24" s="1"/>
  <c r="AC25"/>
  <c r="AF25" s="1"/>
  <c r="AH25" s="1"/>
  <c r="AJ25" s="1"/>
  <c r="AC26"/>
  <c r="AF26" s="1"/>
  <c r="AH26" s="1"/>
  <c r="AJ26" s="1"/>
  <c r="AC27"/>
  <c r="AF27" s="1"/>
  <c r="AH27" s="1"/>
  <c r="AJ27" s="1"/>
  <c r="AC28"/>
  <c r="AF28" s="1"/>
  <c r="AH28" s="1"/>
  <c r="AJ28" s="1"/>
  <c r="AC29"/>
  <c r="AF29" s="1"/>
  <c r="AH29" s="1"/>
  <c r="AJ29" s="1"/>
  <c r="AC30"/>
  <c r="AF30" s="1"/>
  <c r="AH30" s="1"/>
  <c r="AJ30" s="1"/>
  <c r="AC31"/>
  <c r="AF31" s="1"/>
  <c r="AH31" s="1"/>
  <c r="AJ31" s="1"/>
  <c r="AC32"/>
  <c r="AF32" s="1"/>
  <c r="AH32" s="1"/>
  <c r="AJ32" s="1"/>
  <c r="AC33"/>
  <c r="AF33" s="1"/>
  <c r="AH33" s="1"/>
  <c r="AJ33" s="1"/>
  <c r="AC34"/>
  <c r="AF34" s="1"/>
  <c r="AH34" s="1"/>
  <c r="AJ34" s="1"/>
  <c r="AC35"/>
  <c r="AF35" s="1"/>
  <c r="AH35" s="1"/>
  <c r="AJ35" s="1"/>
  <c r="AC36"/>
  <c r="AF36" s="1"/>
  <c r="AH36" s="1"/>
  <c r="AJ36" s="1"/>
  <c r="AC37"/>
  <c r="AF37" s="1"/>
  <c r="AH37" s="1"/>
  <c r="AJ37" s="1"/>
  <c r="AC38"/>
  <c r="AF38" s="1"/>
  <c r="AH38" s="1"/>
  <c r="AJ38" s="1"/>
  <c r="AC39"/>
  <c r="AF39" s="1"/>
  <c r="AH39" s="1"/>
  <c r="AJ39" s="1"/>
  <c r="AC40"/>
  <c r="AF40" s="1"/>
  <c r="AH40" s="1"/>
  <c r="AJ40" s="1"/>
  <c r="AC41"/>
  <c r="AF41" s="1"/>
  <c r="AH41" s="1"/>
  <c r="AJ41" s="1"/>
  <c r="AC42"/>
  <c r="AF42" s="1"/>
  <c r="AH42" s="1"/>
  <c r="AJ42" s="1"/>
  <c r="AC43"/>
  <c r="AF43" s="1"/>
  <c r="AH43" s="1"/>
  <c r="AJ43" s="1"/>
  <c r="AC44"/>
  <c r="AF44" s="1"/>
  <c r="AH44" s="1"/>
  <c r="AJ44" s="1"/>
  <c r="AC18"/>
  <c r="AF18" s="1"/>
  <c r="AH18" s="1"/>
  <c r="AJ18" s="1"/>
  <c r="AC8"/>
  <c r="AF8" s="1"/>
  <c r="AH8" s="1"/>
  <c r="AJ8" s="1"/>
  <c r="AC9"/>
  <c r="AF9" s="1"/>
  <c r="AH9" s="1"/>
  <c r="AJ9" s="1"/>
  <c r="AC10"/>
  <c r="AF10" s="1"/>
  <c r="AH10" s="1"/>
  <c r="AJ10" s="1"/>
  <c r="AC11"/>
  <c r="AF11" s="1"/>
  <c r="AH11" s="1"/>
  <c r="AJ11" s="1"/>
  <c r="AC12"/>
  <c r="AF12" s="1"/>
  <c r="AH12" s="1"/>
  <c r="AJ12" s="1"/>
  <c r="AC13"/>
  <c r="AF13" s="1"/>
  <c r="AH13" s="1"/>
  <c r="AJ13" s="1"/>
  <c r="AC14"/>
  <c r="AF14" s="1"/>
  <c r="AH14" s="1"/>
  <c r="AJ14" s="1"/>
  <c r="AC15"/>
  <c r="AF15" s="1"/>
  <c r="AH15" s="1"/>
  <c r="AJ15" s="1"/>
  <c r="AC16"/>
  <c r="AF16" s="1"/>
  <c r="AH16" s="1"/>
  <c r="AJ16" s="1"/>
  <c r="AC7"/>
  <c r="AF7" s="1"/>
  <c r="AJ7" s="1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368"/>
  <c r="Z47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AJ17" l="1"/>
  <c r="AD43"/>
  <c r="AD41"/>
  <c r="AD39"/>
  <c r="AD37"/>
  <c r="AD35"/>
  <c r="AD33"/>
  <c r="AD31"/>
  <c r="AD29"/>
  <c r="AD27"/>
  <c r="AD25"/>
  <c r="AD23"/>
  <c r="AD21"/>
  <c r="AD19"/>
  <c r="AD44"/>
  <c r="AD42"/>
  <c r="AD40"/>
  <c r="AD38"/>
  <c r="AD36"/>
  <c r="AD34"/>
  <c r="AD32"/>
  <c r="AD30"/>
  <c r="AD28"/>
  <c r="AD26"/>
  <c r="AD24"/>
  <c r="AD22"/>
  <c r="AD20"/>
  <c r="AD7"/>
  <c r="AD18"/>
  <c r="AD15"/>
  <c r="AD13"/>
  <c r="AD11"/>
  <c r="AD9"/>
  <c r="AD16"/>
  <c r="AD14"/>
  <c r="AD12"/>
  <c r="AD10"/>
  <c r="AD8"/>
  <c r="AJ6"/>
  <c r="AJ369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364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I7" i="8" l="1"/>
  <c r="J7" s="1"/>
  <c r="K17" i="7" l="1"/>
  <c r="J17"/>
  <c r="K6"/>
  <c r="J6"/>
  <c r="J369" s="1"/>
  <c r="K369" l="1"/>
  <c r="AA45"/>
  <c r="AE45"/>
  <c r="AE17"/>
  <c r="AE6"/>
  <c r="AE369" l="1"/>
  <c r="AG17" l="1"/>
  <c r="O17"/>
  <c r="N17"/>
  <c r="O6"/>
  <c r="N6"/>
  <c r="P17" l="1"/>
  <c r="AG45"/>
  <c r="AG369" s="1"/>
  <c r="AH45"/>
  <c r="AH17"/>
  <c r="AH6"/>
  <c r="AG6"/>
  <c r="B57" i="8"/>
  <c r="AB17" i="7"/>
  <c r="AB6"/>
  <c r="AA6"/>
  <c r="AA17"/>
  <c r="R17"/>
  <c r="S17"/>
  <c r="S369" s="1"/>
  <c r="N369"/>
  <c r="P6"/>
  <c r="B6"/>
  <c r="B58" i="8"/>
  <c r="B47"/>
  <c r="C7"/>
  <c r="AH369" i="7" l="1"/>
  <c r="L17"/>
  <c r="AF45"/>
  <c r="AF17"/>
  <c r="AF6"/>
  <c r="L369"/>
  <c r="AA369"/>
  <c r="L6"/>
  <c r="O369"/>
  <c r="P369" s="1"/>
  <c r="T17"/>
  <c r="AF369" l="1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C6"/>
  <c r="C369" l="1"/>
  <c r="B369"/>
  <c r="D369" s="1"/>
  <c r="D6"/>
  <c r="D17"/>
  <c r="T45"/>
  <c r="X17"/>
  <c r="X45"/>
  <c r="D45"/>
  <c r="P45"/>
  <c r="AB45" l="1"/>
  <c r="AB369" s="1"/>
  <c r="R368" i="8" l="1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C26"/>
  <c r="D26" s="1"/>
  <c r="C42"/>
  <c r="D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C38"/>
  <c r="D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H40" s="1"/>
  <c r="B24"/>
  <c r="H24" s="1"/>
  <c r="B13"/>
  <c r="H13" s="1"/>
  <c r="B167"/>
  <c r="B146"/>
  <c r="B129"/>
  <c r="B115"/>
  <c r="B98"/>
  <c r="B81"/>
  <c r="B62"/>
  <c r="B50"/>
  <c r="B36"/>
  <c r="H36" s="1"/>
  <c r="B20"/>
  <c r="H20" s="1"/>
  <c r="B34"/>
  <c r="H34" s="1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H39" s="1"/>
  <c r="B31"/>
  <c r="H31" s="1"/>
  <c r="B23"/>
  <c r="H23" s="1"/>
  <c r="B14"/>
  <c r="H14" s="1"/>
  <c r="B131"/>
  <c r="B109"/>
  <c r="B96"/>
  <c r="B78"/>
  <c r="B64"/>
  <c r="B48"/>
  <c r="B22"/>
  <c r="H22" s="1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H42" s="1"/>
  <c r="B9"/>
  <c r="H9" s="1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H37" s="1"/>
  <c r="B29"/>
  <c r="H29" s="1"/>
  <c r="B21"/>
  <c r="H21" s="1"/>
  <c r="B12"/>
  <c r="H12" s="1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H32" s="1"/>
  <c r="B15"/>
  <c r="H15" s="1"/>
  <c r="B30"/>
  <c r="H30" s="1"/>
  <c r="B184"/>
  <c r="B154"/>
  <c r="B136"/>
  <c r="B119"/>
  <c r="B107"/>
  <c r="B89"/>
  <c r="B72"/>
  <c r="B44"/>
  <c r="H44" s="1"/>
  <c r="B28"/>
  <c r="H28" s="1"/>
  <c r="B11"/>
  <c r="H11" s="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H43" s="1"/>
  <c r="B35"/>
  <c r="H35" s="1"/>
  <c r="B27"/>
  <c r="H27" s="1"/>
  <c r="B19"/>
  <c r="B10"/>
  <c r="H10" s="1"/>
  <c r="B117"/>
  <c r="B105"/>
  <c r="B87"/>
  <c r="B69"/>
  <c r="B38"/>
  <c r="H38" s="1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H26" s="1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H41" s="1"/>
  <c r="B33"/>
  <c r="H33" s="1"/>
  <c r="B25"/>
  <c r="H25" s="1"/>
  <c r="B16"/>
  <c r="H16" s="1"/>
  <c r="B8"/>
  <c r="T19" l="1"/>
  <c r="H19"/>
  <c r="N8"/>
  <c r="H8"/>
  <c r="Q19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AD17" i="7"/>
  <c r="B17" i="8" s="1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<sst xmlns="http://schemas.openxmlformats.org/spreadsheetml/2006/main" count="5098" uniqueCount="411">
  <si>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</si>
  <si>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</si>
  <si>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</si>
  <si>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</si>
  <si>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</si>
  <si>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</si>
  <si>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</si>
  <si>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</si>
  <si>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</si>
  <si>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</si>
  <si>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</si>
  <si>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</si>
  <si>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</si>
  <si>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</si>
  <si>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</si>
  <si>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</si>
  <si>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</si>
  <si>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</si>
  <si>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</si>
  <si>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</si>
  <si>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</si>
  <si>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</si>
  <si>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</si>
  <si>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</si>
  <si>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</si>
  <si>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</si>
  <si>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</si>
  <si>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</si>
  <si>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</si>
  <si>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</si>
  <si>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</si>
  <si>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</si>
  <si>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</si>
  <si>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</si>
  <si>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</si>
  <si>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</si>
  <si>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</si>
  <si>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</si>
  <si>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</si>
  <si>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</si>
  <si>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</si>
  <si>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</si>
  <si>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</si>
  <si>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</si>
  <si>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</si>
  <si>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</si>
  <si>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</si>
  <si>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</si>
  <si>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</si>
  <si>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</si>
  <si>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</si>
  <si>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</si>
  <si>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</si>
  <si>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</si>
  <si>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</si>
  <si>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</si>
  <si>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</si>
  <si>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</si>
  <si>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</si>
  <si>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</si>
  <si>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</si>
  <si>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</si>
  <si>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</si>
  <si>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</si>
  <si>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</si>
  <si>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</si>
  <si>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</si>
  <si>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</si>
  <si>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</si>
  <si>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</si>
  <si>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</si>
  <si>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</si>
  <si>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</si>
  <si>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</si>
  <si>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</si>
  <si>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</si>
  <si>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</si>
  <si>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</si>
  <si>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</si>
  <si>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</si>
  <si>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</si>
  <si>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</si>
  <si>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</si>
  <si>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</si>
  <si>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</si>
  <si>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</si>
  <si>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</si>
  <si>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</si>
  <si>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</si>
  <si>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</si>
  <si>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</si>
  <si>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</si>
  <si>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</si>
  <si>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</si>
  <si>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</si>
  <si>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</si>
  <si>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</si>
  <si>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</si>
  <si>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</si>
  <si>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</si>
  <si>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</si>
  <si>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</si>
  <si>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</si>
  <si>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</si>
  <si>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</si>
  <si>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</si>
  <si>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</si>
  <si>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</si>
  <si>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</si>
  <si>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</si>
  <si>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</si>
  <si>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</si>
  <si>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</si>
  <si>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</si>
  <si>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</si>
  <si>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</si>
  <si>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</si>
  <si>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</si>
  <si>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</si>
  <si>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</si>
  <si>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</si>
  <si>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</si>
  <si>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</si>
  <si>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</si>
  <si>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</si>
  <si>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</si>
  <si>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</si>
  <si>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</si>
  <si>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</si>
  <si>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</si>
  <si>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</si>
  <si>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</si>
  <si>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</si>
  <si>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</si>
  <si>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</si>
  <si>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</si>
  <si>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</si>
  <si>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</si>
  <si>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</si>
  <si>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</si>
  <si>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</si>
  <si>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</si>
  <si>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</si>
  <si>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</si>
  <si>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</si>
  <si>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</si>
  <si>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</si>
  <si>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</si>
  <si>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</si>
  <si>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</si>
  <si>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</si>
  <si>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</si>
  <si>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</si>
  <si>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</si>
  <si>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</si>
  <si>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</si>
  <si>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</si>
  <si>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</si>
  <si>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</si>
  <si>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</si>
  <si>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</si>
  <si>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</si>
  <si>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</si>
  <si>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</si>
  <si>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</si>
  <si>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</si>
  <si>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</si>
  <si>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</si>
  <si>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</si>
  <si>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</si>
  <si>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</si>
  <si>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</si>
  <si>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</si>
  <si>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</si>
  <si>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</si>
  <si>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</si>
  <si>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</si>
  <si>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</si>
  <si>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</si>
  <si>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</si>
  <si>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</si>
  <si>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</si>
  <si>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</si>
  <si>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</si>
  <si>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</si>
  <si>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</si>
  <si>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</si>
  <si>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</si>
  <si>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</si>
  <si>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</si>
  <si>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</si>
  <si>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</si>
  <si>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</si>
  <si>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</si>
  <si>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</si>
  <si>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</si>
  <si>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</si>
  <si>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</si>
  <si>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</si>
  <si>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</si>
  <si>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</si>
  <si>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</si>
  <si>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</si>
  <si>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</si>
  <si>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</si>
  <si>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</si>
  <si>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</si>
  <si>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</si>
  <si>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</si>
  <si>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</si>
  <si>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</si>
  <si>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</si>
  <si>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</si>
  <si>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</si>
  <si>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</si>
  <si>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</si>
  <si>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</si>
  <si>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</si>
  <si>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</si>
  <si>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</si>
  <si>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</si>
  <si>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</si>
  <si>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</si>
  <si>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</si>
  <si>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</si>
  <si>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</si>
  <si>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</si>
  <si>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</si>
  <si>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</si>
  <si>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</si>
  <si>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</si>
  <si>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</si>
  <si>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</si>
  <si>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</si>
  <si>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</si>
  <si>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</si>
  <si>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</si>
  <si>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</si>
  <si>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</si>
  <si>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</si>
  <si>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</si>
  <si>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</si>
  <si>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</si>
  <si>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</si>
  <si>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</si>
  <si>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</si>
  <si>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</si>
  <si>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</si>
  <si>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</si>
  <si>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</si>
  <si>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</si>
  <si>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</si>
  <si>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</si>
  <si>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</si>
  <si>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</si>
  <si>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</si>
  <si>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</si>
  <si>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</si>
  <si>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</si>
  <si>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</si>
  <si>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</si>
  <si>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</si>
  <si>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</si>
  <si>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</si>
  <si>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</si>
  <si>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</si>
  <si>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</si>
  <si>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</si>
  <si>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</si>
  <si>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</si>
  <si>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</si>
  <si>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</si>
  <si>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</si>
  <si>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</si>
  <si>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</si>
  <si>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</si>
  <si>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</si>
  <si>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</si>
  <si>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</si>
  <si>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</si>
  <si>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</si>
  <si>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</si>
  <si>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</si>
  <si>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</si>
  <si>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</si>
  <si>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</si>
  <si>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</si>
  <si>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</si>
  <si>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</si>
  <si>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</si>
  <si>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</si>
  <si>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</si>
  <si>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</si>
  <si>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</si>
  <si>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</si>
  <si>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</si>
  <si>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</si>
  <si>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</si>
  <si>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</si>
  <si>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</si>
  <si>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</si>
  <si>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</si>
  <si>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</si>
  <si>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</si>
  <si>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</si>
  <si>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</si>
  <si>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</si>
  <si>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</si>
  <si>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</si>
  <si>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</si>
  <si>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</si>
  <si>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</si>
  <si>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</si>
  <si>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</si>
  <si>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</si>
  <si>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</si>
  <si>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</si>
  <si>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</si>
  <si>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</si>
  <si>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</si>
  <si>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</si>
  <si>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</si>
  <si>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</si>
  <si>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</si>
  <si>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</si>
  <si>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</si>
  <si>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</si>
  <si>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</si>
  <si>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</si>
  <si>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</si>
  <si>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</si>
  <si>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</si>
  <si>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</si>
  <si>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</si>
  <si>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</si>
  <si>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</si>
  <si>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</si>
  <si>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</si>
  <si>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</si>
  <si>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</si>
  <si>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</si>
  <si>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</si>
  <si>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</si>
  <si>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</si>
  <si>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</si>
  <si>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</si>
  <si>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</si>
  <si>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</si>
  <si>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</si>
  <si>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</si>
  <si>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</si>
  <si>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</si>
  <si>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</si>
  <si>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</si>
  <si>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</si>
  <si>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</si>
  <si>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</si>
  <si>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</si>
  <si>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</si>
  <si>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</si>
  <si>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</si>
  <si>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</si>
  <si>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</si>
  <si>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</si>
  <si>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</si>
  <si>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</si>
  <si>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</si>
  <si>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</si>
  <si>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</si>
  <si>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</si>
  <si>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</si>
  <si>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</si>
  <si>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</si>
  <si>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</si>
  <si>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</si>
  <si>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</si>
  <si>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</si>
  <si>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</si>
  <si>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</si>
  <si>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</si>
  <si>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</si>
  <si>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</si>
  <si>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</si>
  <si>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</si>
  <si>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</si>
  <si>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</si>
  <si>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</si>
  <si>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</si>
  <si>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</si>
  <si>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</si>
  <si>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</si>
  <si>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</si>
  <si>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</si>
  <si>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</si>
  <si>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</si>
  <si>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</si>
  <si>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</si>
  <si>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</si>
  <si>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</si>
  <si>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</si>
  <si>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Распределение за отчётный период с учетом корректировок</t>
  </si>
  <si>
    <t>32=29+31</t>
  </si>
  <si>
    <t>Распределение за отчётный период с учетом корректировки и удержания</t>
  </si>
  <si>
    <t>34=32-33</t>
  </si>
  <si>
    <t>Размер ежемесячного удержания субсидий в связи с исполнением показателей за 2015 год</t>
  </si>
  <si>
    <t>За август 2016 года</t>
  </si>
  <si>
    <t>Факторный анализ влияния отдельных показателей на итоговое распределение за август 2016 года</t>
  </si>
  <si>
    <t>Корректировка распределения с учетом использования показателя "темп роста среднемесячной номинальной заработной платы" за июль 2016 года</t>
  </si>
  <si>
    <t>36=34-35</t>
  </si>
  <si>
    <t>Корректировка распределения стимулирующих субсидий за 
август 2016 года</t>
  </si>
  <si>
    <t>Предоставлено субсидий за август без учета показателя "темп роста среднемесячной номинальной заработной платы"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</si>
</sst>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8" fillId="12" borderId="3" xfId="45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3" width="14.6640625" style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664062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15.6640625" style="1" customWidth="1"/>
    <col min="32" max="32" width="13" style="1" bestFit="1" customWidth="1"/>
    <col min="33" max="33" width="14.33203125" style="1" customWidth="1"/>
    <col min="34" max="34" width="16.5546875" style="1" customWidth="1"/>
    <col min="35" max="35" width="13" style="1" customWidth="1"/>
    <col min="36" max="36" width="13.5546875" style="1" customWidth="1"/>
    <col min="37" max="37" width="9.109375" style="1"/>
    <col min="38" max="38" width="23.5546875" style="1" bestFit="1" customWidth="1"/>
    <col min="39" max="16384" width="9.109375" style="1"/>
  </cols>
  <sheetData>
    <row r="1" spans="1:48" ht="21.75" customHeight="1">
      <c r="A1" s="71" t="s">
        <v>372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48" ht="15.55">
      <c r="A2" s="67" t="s">
        <v>405</v>
      </c>
      <c r="AJ2" s="70" t="s">
        <v>383</v>
      </c>
    </row>
    <row r="3" spans="1:48" ht="134.5" customHeight="1">
      <c r="A3" s="72" t="s">
        <v>15</v>
      </c>
      <c r="B3" s="73" t="s">
        <v>394</v>
      </c>
      <c r="C3" s="73"/>
      <c r="D3" s="73"/>
      <c r="E3" s="73"/>
      <c r="F3" s="73" t="s">
        <v>375</v>
      </c>
      <c r="G3" s="73"/>
      <c r="H3" s="73"/>
      <c r="I3" s="73"/>
      <c r="J3" s="73" t="s">
        <v>385</v>
      </c>
      <c r="K3" s="73"/>
      <c r="L3" s="73"/>
      <c r="M3" s="73"/>
      <c r="N3" s="73" t="s">
        <v>378</v>
      </c>
      <c r="O3" s="73"/>
      <c r="P3" s="73"/>
      <c r="Q3" s="73"/>
      <c r="R3" s="73" t="s">
        <v>374</v>
      </c>
      <c r="S3" s="73"/>
      <c r="T3" s="73"/>
      <c r="U3" s="73"/>
      <c r="V3" s="73" t="s">
        <v>373</v>
      </c>
      <c r="W3" s="73"/>
      <c r="X3" s="73"/>
      <c r="Y3" s="73"/>
      <c r="Z3" s="74" t="s">
        <v>395</v>
      </c>
      <c r="AA3" s="75" t="s">
        <v>371</v>
      </c>
      <c r="AB3" s="72" t="s">
        <v>376</v>
      </c>
      <c r="AC3" s="72" t="s">
        <v>377</v>
      </c>
      <c r="AD3" s="72" t="s">
        <v>368</v>
      </c>
      <c r="AE3" s="72" t="s">
        <v>407</v>
      </c>
      <c r="AF3" s="72" t="s">
        <v>400</v>
      </c>
      <c r="AG3" s="72" t="s">
        <v>404</v>
      </c>
      <c r="AH3" s="72" t="s">
        <v>402</v>
      </c>
      <c r="AI3" s="72" t="s">
        <v>410</v>
      </c>
      <c r="AJ3" s="72" t="s">
        <v>409</v>
      </c>
    </row>
    <row r="4" spans="1:48" ht="42.05" customHeight="1">
      <c r="A4" s="72"/>
      <c r="B4" s="63" t="s">
        <v>360</v>
      </c>
      <c r="C4" s="63" t="s">
        <v>361</v>
      </c>
      <c r="D4" s="64" t="s">
        <v>399</v>
      </c>
      <c r="E4" s="63" t="s">
        <v>16</v>
      </c>
      <c r="F4" s="63" t="s">
        <v>360</v>
      </c>
      <c r="G4" s="63" t="s">
        <v>361</v>
      </c>
      <c r="H4" s="64" t="s">
        <v>399</v>
      </c>
      <c r="I4" s="63" t="s">
        <v>16</v>
      </c>
      <c r="J4" s="63" t="s">
        <v>360</v>
      </c>
      <c r="K4" s="63" t="s">
        <v>361</v>
      </c>
      <c r="L4" s="64" t="s">
        <v>399</v>
      </c>
      <c r="M4" s="63" t="s">
        <v>16</v>
      </c>
      <c r="N4" s="63" t="s">
        <v>360</v>
      </c>
      <c r="O4" s="63" t="s">
        <v>361</v>
      </c>
      <c r="P4" s="64" t="s">
        <v>399</v>
      </c>
      <c r="Q4" s="63" t="s">
        <v>16</v>
      </c>
      <c r="R4" s="63" t="s">
        <v>360</v>
      </c>
      <c r="S4" s="63" t="s">
        <v>361</v>
      </c>
      <c r="T4" s="64" t="s">
        <v>399</v>
      </c>
      <c r="U4" s="63" t="s">
        <v>16</v>
      </c>
      <c r="V4" s="63" t="s">
        <v>360</v>
      </c>
      <c r="W4" s="63" t="s">
        <v>361</v>
      </c>
      <c r="X4" s="64" t="s">
        <v>399</v>
      </c>
      <c r="Y4" s="63" t="s">
        <v>16</v>
      </c>
      <c r="Z4" s="74"/>
      <c r="AA4" s="75"/>
      <c r="AB4" s="72"/>
      <c r="AC4" s="72"/>
      <c r="AD4" s="72"/>
      <c r="AE4" s="72"/>
      <c r="AF4" s="72"/>
      <c r="AG4" s="72"/>
      <c r="AH4" s="72"/>
      <c r="AI4" s="72"/>
      <c r="AJ4" s="72"/>
    </row>
    <row r="5" spans="1:48" s="19" customFormat="1" ht="14.15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396</v>
      </c>
      <c r="AC5" s="25" t="s">
        <v>397</v>
      </c>
      <c r="AD5" s="25" t="s">
        <v>398</v>
      </c>
      <c r="AE5" s="25">
        <v>31</v>
      </c>
      <c r="AF5" s="25" t="s">
        <v>401</v>
      </c>
      <c r="AG5" s="25">
        <v>33</v>
      </c>
      <c r="AH5" s="25" t="s">
        <v>403</v>
      </c>
      <c r="AI5" s="25">
        <v>35</v>
      </c>
      <c r="AJ5" s="25" t="s">
        <v>408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.149999999999999" customHeight="1">
      <c r="A6" s="36" t="s">
        <v>4</v>
      </c>
      <c r="B6" s="34">
        <f>SUM(B7:B16)</f>
        <v>69181986</v>
      </c>
      <c r="C6" s="34">
        <f>SUM(C7:C16)</f>
        <v>61542578.700000003</v>
      </c>
      <c r="D6" s="6">
        <f>IF(C6/B6&gt;1.2,IF((C6/B6-1)*0.1+1.2&gt;1.3,1.3,(C6/B6-1.2)*0.1+1.2),C6/B6)</f>
        <v>0.88957519519604433</v>
      </c>
      <c r="E6" s="21"/>
      <c r="F6" s="37"/>
      <c r="G6" s="37"/>
      <c r="H6" s="6"/>
      <c r="I6" s="21"/>
      <c r="J6" s="34">
        <f>SUM(J7:J16)</f>
        <v>17600</v>
      </c>
      <c r="K6" s="34">
        <f>SUM(K7:K16)</f>
        <v>16938</v>
      </c>
      <c r="L6" s="6">
        <f>IF(J6/K6&gt;1.2,IF((J6/K6-1)*0.1+1.2&gt;1.3,1.3,(J6/K6-1.2)*0.1+1.2),J6/K6)</f>
        <v>1.0390837170858425</v>
      </c>
      <c r="M6" s="21"/>
      <c r="N6" s="34">
        <f>SUM(N7:N16)</f>
        <v>1532760.1</v>
      </c>
      <c r="O6" s="34">
        <f>SUM(O7:O16)</f>
        <v>1439771.9</v>
      </c>
      <c r="P6" s="6">
        <f>IF(O6/N6&gt;1.2,IF((O6/N6-1.2)*0.1+1.2&gt;1.3,1.3,(O6/N6-1.2)*0.1+1.2),O6/N6)</f>
        <v>0.93933284145379292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2135067</v>
      </c>
      <c r="AB6" s="34">
        <f>SUM(AB7:AB16)</f>
        <v>194096.99999999994</v>
      </c>
      <c r="AC6" s="34">
        <f>SUM(AC7:AC16)</f>
        <v>186388.8</v>
      </c>
      <c r="AD6" s="34">
        <f>SUM(AD7:AD16)</f>
        <v>-7708.2000000000053</v>
      </c>
      <c r="AE6" s="34">
        <f t="shared" ref="AE6:AH6" si="0">SUM(AE7:AE16)</f>
        <v>2230.4000000000005</v>
      </c>
      <c r="AF6" s="34">
        <f t="shared" si="0"/>
        <v>188619.20000000004</v>
      </c>
      <c r="AG6" s="34">
        <f t="shared" si="0"/>
        <v>0</v>
      </c>
      <c r="AH6" s="34">
        <f t="shared" si="0"/>
        <v>188619.20000000004</v>
      </c>
      <c r="AI6" s="34">
        <f>SUM(AI7:AI16)</f>
        <v>185072.59999999998</v>
      </c>
      <c r="AJ6" s="34">
        <f>SUM(AJ7:AJ16)</f>
        <v>3546.6000000000008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.149999999999999" customHeight="1">
      <c r="A7" s="12" t="s">
        <v>5</v>
      </c>
      <c r="B7" s="35">
        <v>26615547</v>
      </c>
      <c r="C7" s="35">
        <v>20910545</v>
      </c>
      <c r="D7" s="4">
        <f>IF(E7=0,0,IF(B7=0,1,IF(C7&lt;0,0,IF(C7/B7&gt;1.2,IF((C7/B7-1.2)*0.1+1.2&gt;1.3,1.3,(C7/B7-1.2)*0.1+1.2),C7/B7))))</f>
        <v>0.78565152164635199</v>
      </c>
      <c r="E7" s="11">
        <v>15</v>
      </c>
      <c r="F7" s="58">
        <v>105.5</v>
      </c>
      <c r="G7" s="58">
        <v>108.5</v>
      </c>
      <c r="H7" s="4">
        <f>IF(I7=0,0,IF(F7=0,1,IF(G7&lt;0,0,IF(G7/F7&gt;1.2,IF((G7/F7-1.2)*0.1+1.2&gt;1.3,1.3,(G7/F7-1.2)*0.1+1.2),G7/F7))))</f>
        <v>1.028436018957346</v>
      </c>
      <c r="I7" s="68">
        <v>10</v>
      </c>
      <c r="J7" s="45">
        <v>5000</v>
      </c>
      <c r="K7" s="45">
        <v>4844</v>
      </c>
      <c r="L7" s="4">
        <f>IF(M7=0,0,IF(J7=0,1,IF(K7&lt;0,0,IF(J7/K7&gt;1.2,IF((J7/K7-1.2)*0.1+1.2&gt;1.3,1.3,(J7/K7-1.2)*0.1+1.2),J7/K7))))</f>
        <v>1.0322047894302229</v>
      </c>
      <c r="M7" s="11">
        <v>5</v>
      </c>
      <c r="N7" s="35">
        <v>851446.5</v>
      </c>
      <c r="O7" s="35">
        <v>854806.5</v>
      </c>
      <c r="P7" s="4">
        <f>IF(Q7=0,0,IF(N7=0,1,IF(O7&lt;0,0,IF(O7/N7&gt;1.2,IF((O7/N7-1.2)*0.1+1.2&gt;1.3,1.3,(O7/N7-1.2)*0.1+1.2),O7/N7))))</f>
        <v>1.0039462256289737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(D7*E7+H7*I7+L7*M7+P7*Q7)/(E7+I7+M7+Q7)</f>
        <v>0.94618162947998652</v>
      </c>
      <c r="AA7" s="45">
        <v>501679</v>
      </c>
      <c r="AB7" s="35">
        <f>AA7/11</f>
        <v>45607.181818181816</v>
      </c>
      <c r="AC7" s="35">
        <f>ROUND(Z7*AB7,1)</f>
        <v>43152.7</v>
      </c>
      <c r="AD7" s="35">
        <f>AC7-AB7</f>
        <v>-2454.4818181818191</v>
      </c>
      <c r="AE7" s="35">
        <v>1095.5</v>
      </c>
      <c r="AF7" s="35">
        <f>AC7+AE7</f>
        <v>44248.2</v>
      </c>
      <c r="AG7" s="35"/>
      <c r="AH7" s="35">
        <f>AF7-AG7</f>
        <v>44248.2</v>
      </c>
      <c r="AI7" s="35">
        <v>43310.3</v>
      </c>
      <c r="AJ7" s="35">
        <f>ROUND(AH7-AI7,1)</f>
        <v>937.9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.149999999999999" customHeight="1">
      <c r="A8" s="12" t="s">
        <v>6</v>
      </c>
      <c r="B8" s="35">
        <v>26983685</v>
      </c>
      <c r="C8" s="35">
        <v>25732166</v>
      </c>
      <c r="D8" s="4">
        <f t="shared" ref="D8:D44" si="1">IF(E8=0,0,IF(B8=0,1,IF(C8&lt;0,0,IF(C8/B8&gt;1.2,IF((C8/B8-1.2)*0.1+1.2&gt;1.3,1.3,(C8/B8-1.2)*0.1+1.2),C8/B8))))</f>
        <v>0.95361941854865262</v>
      </c>
      <c r="E8" s="11">
        <v>15</v>
      </c>
      <c r="F8" s="58">
        <v>106.2</v>
      </c>
      <c r="G8" s="58">
        <v>114.1</v>
      </c>
      <c r="H8" s="4">
        <f t="shared" ref="H8:H44" si="2">IF(I8=0,0,IF(F8=0,1,IF(G8&lt;0,0,IF(G8/F8&gt;1.2,IF((G8/F8-1.2)*0.1+1.2&gt;1.3,1.3,(G8/F8-1.2)*0.1+1.2),G8/F8))))</f>
        <v>1.0743879472693032</v>
      </c>
      <c r="I8" s="68">
        <v>10</v>
      </c>
      <c r="J8" s="45">
        <v>8800</v>
      </c>
      <c r="K8" s="45">
        <v>8366</v>
      </c>
      <c r="L8" s="4">
        <f t="shared" ref="L8:L44" si="3">IF(M8=0,0,IF(J8=0,1,IF(K8&lt;0,0,IF(J8/K8&gt;1.2,IF((J8/K8-1.2)*0.1+1.2&gt;1.3,1.3,(J8/K8-1.2)*0.1+1.2),J8/K8))))</f>
        <v>1.0518766435572555</v>
      </c>
      <c r="M8" s="11">
        <v>15</v>
      </c>
      <c r="N8" s="35">
        <v>396011.5</v>
      </c>
      <c r="O8" s="35">
        <v>326554.59999999998</v>
      </c>
      <c r="P8" s="4">
        <f t="shared" ref="P8:P44" si="4">IF(Q8=0,0,IF(N8=0,1,IF(O8&lt;0,0,IF(O8/N8&gt;1.2,IF((O8/N8-1.2)*0.1+1.2&gt;1.3,1.3,(O8/N8-1.2)*0.1+1.2),O8/N8))))</f>
        <v>0.82460888130773979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6" si="5">(D8*E8+H8*I8+L8*M8+P8*Q8)/(E8+I8+M8+Q8)</f>
        <v>0.95530830050727411</v>
      </c>
      <c r="AA8" s="45">
        <v>503289</v>
      </c>
      <c r="AB8" s="35">
        <f t="shared" ref="AB8:AB44" si="6">AA8/11</f>
        <v>45753.545454545456</v>
      </c>
      <c r="AC8" s="35">
        <f t="shared" ref="AC8:AC44" si="7">ROUND(Z8*AB8,1)</f>
        <v>43708.7</v>
      </c>
      <c r="AD8" s="35">
        <f t="shared" ref="AD8:AD44" si="8">AC8-AB8</f>
        <v>-2044.8454545454588</v>
      </c>
      <c r="AE8" s="35">
        <v>36.700000000000003</v>
      </c>
      <c r="AF8" s="35">
        <f t="shared" ref="AF8:AF44" si="9">AC8+AE8</f>
        <v>43745.399999999994</v>
      </c>
      <c r="AG8" s="35"/>
      <c r="AH8" s="35">
        <f t="shared" ref="AH8:AH44" si="10">AF8-AG8</f>
        <v>43745.399999999994</v>
      </c>
      <c r="AI8" s="35">
        <v>42655.799999999996</v>
      </c>
      <c r="AJ8" s="35">
        <f t="shared" ref="AJ8:AJ44" si="11">ROUND(AH8-AI8,1)</f>
        <v>1089.5999999999999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.149999999999999" customHeight="1">
      <c r="A9" s="12" t="s">
        <v>7</v>
      </c>
      <c r="B9" s="35">
        <v>3979397</v>
      </c>
      <c r="C9" s="35">
        <v>3919587</v>
      </c>
      <c r="D9" s="4">
        <f t="shared" si="1"/>
        <v>0.98497008466358094</v>
      </c>
      <c r="E9" s="11">
        <v>15</v>
      </c>
      <c r="F9" s="58">
        <v>105.4</v>
      </c>
      <c r="G9" s="58">
        <v>107.2</v>
      </c>
      <c r="H9" s="4">
        <f t="shared" si="2"/>
        <v>1.0170777988614801</v>
      </c>
      <c r="I9" s="68">
        <v>10</v>
      </c>
      <c r="J9" s="45">
        <v>710</v>
      </c>
      <c r="K9" s="45">
        <v>728</v>
      </c>
      <c r="L9" s="4">
        <f t="shared" si="3"/>
        <v>0.97527472527472525</v>
      </c>
      <c r="M9" s="11">
        <v>5</v>
      </c>
      <c r="N9" s="35">
        <v>79546.3</v>
      </c>
      <c r="O9" s="35">
        <v>65964.7</v>
      </c>
      <c r="P9" s="4">
        <f t="shared" si="4"/>
        <v>0.82926170041849834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5"/>
        <v>0.92813873786624213</v>
      </c>
      <c r="AA9" s="45">
        <v>303620</v>
      </c>
      <c r="AB9" s="35">
        <f t="shared" si="6"/>
        <v>27601.81818181818</v>
      </c>
      <c r="AC9" s="35">
        <f t="shared" si="7"/>
        <v>25618.3</v>
      </c>
      <c r="AD9" s="35">
        <f t="shared" si="8"/>
        <v>-1983.5181818181809</v>
      </c>
      <c r="AE9" s="35">
        <v>-259.39999999999998</v>
      </c>
      <c r="AF9" s="35">
        <f t="shared" si="9"/>
        <v>25358.899999999998</v>
      </c>
      <c r="AG9" s="35"/>
      <c r="AH9" s="35">
        <f t="shared" si="10"/>
        <v>25358.899999999998</v>
      </c>
      <c r="AI9" s="35">
        <v>24745.199999999997</v>
      </c>
      <c r="AJ9" s="35">
        <f t="shared" si="11"/>
        <v>613.70000000000005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.149999999999999" customHeight="1">
      <c r="A10" s="12" t="s">
        <v>8</v>
      </c>
      <c r="B10" s="35">
        <v>5214841</v>
      </c>
      <c r="C10" s="35">
        <v>4507870.3</v>
      </c>
      <c r="D10" s="4">
        <f t="shared" si="1"/>
        <v>0.86443101525051291</v>
      </c>
      <c r="E10" s="11">
        <v>15</v>
      </c>
      <c r="F10" s="58">
        <v>105.2</v>
      </c>
      <c r="G10" s="58">
        <v>119.4</v>
      </c>
      <c r="H10" s="4">
        <f t="shared" si="2"/>
        <v>1.1349809885931559</v>
      </c>
      <c r="I10" s="68">
        <v>10</v>
      </c>
      <c r="J10" s="45">
        <v>520</v>
      </c>
      <c r="K10" s="45">
        <v>496</v>
      </c>
      <c r="L10" s="4">
        <f t="shared" si="3"/>
        <v>1.0483870967741935</v>
      </c>
      <c r="M10" s="11">
        <v>10</v>
      </c>
      <c r="N10" s="35">
        <v>87493.9</v>
      </c>
      <c r="O10" s="35">
        <v>87100.2</v>
      </c>
      <c r="P10" s="4">
        <f t="shared" si="4"/>
        <v>0.99550025773225337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5"/>
        <v>0.9947300224922957</v>
      </c>
      <c r="AA10" s="45">
        <v>158950</v>
      </c>
      <c r="AB10" s="35">
        <f t="shared" si="6"/>
        <v>14450</v>
      </c>
      <c r="AC10" s="35">
        <f t="shared" si="7"/>
        <v>14373.8</v>
      </c>
      <c r="AD10" s="35">
        <f t="shared" si="8"/>
        <v>-76.200000000000728</v>
      </c>
      <c r="AE10" s="35">
        <v>386.4</v>
      </c>
      <c r="AF10" s="35">
        <f t="shared" si="9"/>
        <v>14760.199999999999</v>
      </c>
      <c r="AG10" s="35"/>
      <c r="AH10" s="35">
        <f t="shared" si="10"/>
        <v>14760.199999999999</v>
      </c>
      <c r="AI10" s="35">
        <v>14309.9</v>
      </c>
      <c r="AJ10" s="35">
        <f t="shared" si="11"/>
        <v>450.3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.149999999999999" customHeight="1">
      <c r="A11" s="12" t="s">
        <v>9</v>
      </c>
      <c r="B11" s="35">
        <v>867856</v>
      </c>
      <c r="C11" s="35">
        <v>1007086</v>
      </c>
      <c r="D11" s="4">
        <f t="shared" si="1"/>
        <v>1.1604298408952638</v>
      </c>
      <c r="E11" s="11">
        <v>15</v>
      </c>
      <c r="F11" s="58">
        <v>105.1</v>
      </c>
      <c r="G11" s="58">
        <v>110</v>
      </c>
      <c r="H11" s="4">
        <f t="shared" si="2"/>
        <v>1.0466222645099905</v>
      </c>
      <c r="I11" s="68">
        <v>10</v>
      </c>
      <c r="J11" s="45">
        <v>390</v>
      </c>
      <c r="K11" s="45">
        <v>368</v>
      </c>
      <c r="L11" s="4">
        <f t="shared" si="3"/>
        <v>1.0597826086956521</v>
      </c>
      <c r="M11" s="11">
        <v>10</v>
      </c>
      <c r="N11" s="35">
        <v>31306.5</v>
      </c>
      <c r="O11" s="35">
        <v>20644.599999999999</v>
      </c>
      <c r="P11" s="4">
        <f t="shared" si="4"/>
        <v>0.65943494162554095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5"/>
        <v>0.93925809414538541</v>
      </c>
      <c r="AA11" s="45">
        <v>147978</v>
      </c>
      <c r="AB11" s="35">
        <f t="shared" si="6"/>
        <v>13452.545454545454</v>
      </c>
      <c r="AC11" s="35">
        <f t="shared" si="7"/>
        <v>12635.4</v>
      </c>
      <c r="AD11" s="35">
        <f t="shared" si="8"/>
        <v>-817.14545454545441</v>
      </c>
      <c r="AE11" s="35">
        <v>-71.3</v>
      </c>
      <c r="AF11" s="35">
        <f t="shared" si="9"/>
        <v>12564.1</v>
      </c>
      <c r="AG11" s="35"/>
      <c r="AH11" s="35">
        <f t="shared" si="10"/>
        <v>12564.1</v>
      </c>
      <c r="AI11" s="35">
        <v>12243.2</v>
      </c>
      <c r="AJ11" s="35">
        <f t="shared" si="11"/>
        <v>320.89999999999998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.149999999999999" customHeight="1">
      <c r="A12" s="12" t="s">
        <v>10</v>
      </c>
      <c r="B12" s="35">
        <v>2086195</v>
      </c>
      <c r="C12" s="35">
        <v>2070994.9</v>
      </c>
      <c r="D12" s="4">
        <f t="shared" si="1"/>
        <v>0.99271396010440061</v>
      </c>
      <c r="E12" s="11">
        <v>15</v>
      </c>
      <c r="F12" s="58">
        <v>106.7</v>
      </c>
      <c r="G12" s="58">
        <v>104.9</v>
      </c>
      <c r="H12" s="4">
        <f t="shared" si="2"/>
        <v>0.98313027179006562</v>
      </c>
      <c r="I12" s="68">
        <v>10</v>
      </c>
      <c r="J12" s="45">
        <v>320</v>
      </c>
      <c r="K12" s="45">
        <v>337</v>
      </c>
      <c r="L12" s="4">
        <f t="shared" si="3"/>
        <v>0.94955489614243327</v>
      </c>
      <c r="M12" s="11">
        <v>15</v>
      </c>
      <c r="N12" s="35">
        <v>24266.9</v>
      </c>
      <c r="O12" s="35">
        <v>24005</v>
      </c>
      <c r="P12" s="4">
        <f t="shared" si="4"/>
        <v>0.98920752135625067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5"/>
        <v>0.9791580998121362</v>
      </c>
      <c r="AA12" s="45">
        <v>87371</v>
      </c>
      <c r="AB12" s="35">
        <f t="shared" si="6"/>
        <v>7942.818181818182</v>
      </c>
      <c r="AC12" s="35">
        <f t="shared" si="7"/>
        <v>7777.3</v>
      </c>
      <c r="AD12" s="35">
        <f t="shared" si="8"/>
        <v>-165.5181818181818</v>
      </c>
      <c r="AE12" s="35">
        <v>151.4</v>
      </c>
      <c r="AF12" s="35">
        <f t="shared" si="9"/>
        <v>7928.7</v>
      </c>
      <c r="AG12" s="35"/>
      <c r="AH12" s="35">
        <f t="shared" si="10"/>
        <v>7928.7</v>
      </c>
      <c r="AI12" s="35">
        <v>7922.4</v>
      </c>
      <c r="AJ12" s="35">
        <f t="shared" si="11"/>
        <v>6.3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.149999999999999" customHeight="1">
      <c r="A13" s="12" t="s">
        <v>11</v>
      </c>
      <c r="B13" s="35">
        <v>2951555</v>
      </c>
      <c r="C13" s="35">
        <v>2824857.2</v>
      </c>
      <c r="D13" s="4">
        <f t="shared" si="1"/>
        <v>0.9570742201991832</v>
      </c>
      <c r="E13" s="11">
        <v>15</v>
      </c>
      <c r="F13" s="58">
        <v>108.8</v>
      </c>
      <c r="G13" s="58">
        <v>105.7</v>
      </c>
      <c r="H13" s="4">
        <f t="shared" si="2"/>
        <v>0.97150735294117652</v>
      </c>
      <c r="I13" s="68">
        <v>10</v>
      </c>
      <c r="J13" s="45">
        <v>850</v>
      </c>
      <c r="K13" s="45">
        <v>809</v>
      </c>
      <c r="L13" s="4">
        <f t="shared" si="3"/>
        <v>1.0506798516687268</v>
      </c>
      <c r="M13" s="11">
        <v>10</v>
      </c>
      <c r="N13" s="35">
        <v>23670.6</v>
      </c>
      <c r="O13" s="35">
        <v>23908.7</v>
      </c>
      <c r="P13" s="4">
        <f t="shared" si="4"/>
        <v>1.0100588916208293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5"/>
        <v>0.99598478511824295</v>
      </c>
      <c r="AA13" s="45">
        <v>133896</v>
      </c>
      <c r="AB13" s="35">
        <f t="shared" si="6"/>
        <v>12172.363636363636</v>
      </c>
      <c r="AC13" s="35">
        <f t="shared" si="7"/>
        <v>12123.5</v>
      </c>
      <c r="AD13" s="35">
        <f t="shared" si="8"/>
        <v>-48.863636363636033</v>
      </c>
      <c r="AE13" s="35">
        <v>555.20000000000005</v>
      </c>
      <c r="AF13" s="35">
        <f t="shared" si="9"/>
        <v>12678.7</v>
      </c>
      <c r="AG13" s="35"/>
      <c r="AH13" s="35">
        <f t="shared" si="10"/>
        <v>12678.7</v>
      </c>
      <c r="AI13" s="35">
        <v>12744.900000000001</v>
      </c>
      <c r="AJ13" s="35">
        <f t="shared" si="11"/>
        <v>-66.2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.149999999999999" customHeight="1">
      <c r="A14" s="12" t="s">
        <v>12</v>
      </c>
      <c r="B14" s="35">
        <v>44988</v>
      </c>
      <c r="C14" s="35">
        <v>39262.9</v>
      </c>
      <c r="D14" s="4">
        <f t="shared" si="1"/>
        <v>0.87274161998755229</v>
      </c>
      <c r="E14" s="11">
        <v>15</v>
      </c>
      <c r="F14" s="58">
        <v>104.4</v>
      </c>
      <c r="G14" s="58">
        <v>107.2</v>
      </c>
      <c r="H14" s="4">
        <f t="shared" si="2"/>
        <v>1.0268199233716475</v>
      </c>
      <c r="I14" s="68">
        <v>10</v>
      </c>
      <c r="J14" s="45">
        <v>420</v>
      </c>
      <c r="K14" s="45">
        <v>387</v>
      </c>
      <c r="L14" s="4">
        <f t="shared" si="3"/>
        <v>1.0852713178294573</v>
      </c>
      <c r="M14" s="11">
        <v>15</v>
      </c>
      <c r="N14" s="35">
        <v>6876.8</v>
      </c>
      <c r="O14" s="35">
        <v>6122.3</v>
      </c>
      <c r="P14" s="4">
        <f t="shared" si="4"/>
        <v>0.89028327128897167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5"/>
        <v>0.95740097877918418</v>
      </c>
      <c r="AA14" s="45">
        <v>86632</v>
      </c>
      <c r="AB14" s="35">
        <f t="shared" si="6"/>
        <v>7875.636363636364</v>
      </c>
      <c r="AC14" s="35">
        <f t="shared" si="7"/>
        <v>7540.1</v>
      </c>
      <c r="AD14" s="35">
        <f t="shared" si="8"/>
        <v>-335.5363636363636</v>
      </c>
      <c r="AE14" s="35">
        <v>274.60000000000002</v>
      </c>
      <c r="AF14" s="35">
        <f t="shared" si="9"/>
        <v>7814.7000000000007</v>
      </c>
      <c r="AG14" s="35"/>
      <c r="AH14" s="35">
        <f t="shared" si="10"/>
        <v>7814.7000000000007</v>
      </c>
      <c r="AI14" s="35">
        <v>7705.4000000000005</v>
      </c>
      <c r="AJ14" s="35">
        <f t="shared" si="11"/>
        <v>109.3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.149999999999999" customHeight="1">
      <c r="A15" s="12" t="s">
        <v>13</v>
      </c>
      <c r="B15" s="35">
        <v>399526</v>
      </c>
      <c r="C15" s="35">
        <v>495785.2</v>
      </c>
      <c r="D15" s="4">
        <f t="shared" si="1"/>
        <v>1.2040933506204852</v>
      </c>
      <c r="E15" s="11">
        <v>15</v>
      </c>
      <c r="F15" s="58">
        <v>104.3</v>
      </c>
      <c r="G15" s="58">
        <v>108.5</v>
      </c>
      <c r="H15" s="4">
        <f t="shared" si="2"/>
        <v>1.0402684563758389</v>
      </c>
      <c r="I15" s="68">
        <v>10</v>
      </c>
      <c r="J15" s="45">
        <v>440</v>
      </c>
      <c r="K15" s="45">
        <v>440</v>
      </c>
      <c r="L15" s="4">
        <f t="shared" si="3"/>
        <v>1</v>
      </c>
      <c r="M15" s="11">
        <v>10</v>
      </c>
      <c r="N15" s="35">
        <v>21478.799999999999</v>
      </c>
      <c r="O15" s="35">
        <v>19450.900000000001</v>
      </c>
      <c r="P15" s="4">
        <f t="shared" si="4"/>
        <v>0.9055859731456134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5"/>
        <v>1.0286509870177805</v>
      </c>
      <c r="AA15" s="45">
        <v>138298</v>
      </c>
      <c r="AB15" s="35">
        <f t="shared" si="6"/>
        <v>12572.545454545454</v>
      </c>
      <c r="AC15" s="35">
        <f t="shared" si="7"/>
        <v>12932.8</v>
      </c>
      <c r="AD15" s="35">
        <f t="shared" si="8"/>
        <v>360.25454545454522</v>
      </c>
      <c r="AE15" s="35">
        <v>59.3</v>
      </c>
      <c r="AF15" s="35">
        <f t="shared" si="9"/>
        <v>12992.099999999999</v>
      </c>
      <c r="AG15" s="35"/>
      <c r="AH15" s="35">
        <f t="shared" si="10"/>
        <v>12992.099999999999</v>
      </c>
      <c r="AI15" s="35">
        <v>12959.599999999999</v>
      </c>
      <c r="AJ15" s="35">
        <f t="shared" si="11"/>
        <v>32.5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.149999999999999" customHeight="1">
      <c r="A16" s="12" t="s">
        <v>14</v>
      </c>
      <c r="B16" s="35">
        <v>38396</v>
      </c>
      <c r="C16" s="35">
        <v>34424.199999999997</v>
      </c>
      <c r="D16" s="4">
        <f t="shared" si="1"/>
        <v>0.89655693301385553</v>
      </c>
      <c r="E16" s="11">
        <v>15</v>
      </c>
      <c r="F16" s="58">
        <v>107.7</v>
      </c>
      <c r="G16" s="58">
        <v>109.2</v>
      </c>
      <c r="H16" s="4">
        <f t="shared" si="2"/>
        <v>1.0139275766016713</v>
      </c>
      <c r="I16" s="68">
        <v>10</v>
      </c>
      <c r="J16" s="45">
        <v>150</v>
      </c>
      <c r="K16" s="45">
        <v>163</v>
      </c>
      <c r="L16" s="4">
        <f t="shared" si="3"/>
        <v>0.92024539877300615</v>
      </c>
      <c r="M16" s="11">
        <v>10</v>
      </c>
      <c r="N16" s="35">
        <v>10662.3</v>
      </c>
      <c r="O16" s="35">
        <v>11214.4</v>
      </c>
      <c r="P16" s="4">
        <f t="shared" si="4"/>
        <v>1.0517805726719376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 t="shared" si="5"/>
        <v>0.97864900367987928</v>
      </c>
      <c r="AA16" s="45">
        <v>73354</v>
      </c>
      <c r="AB16" s="35">
        <f t="shared" si="6"/>
        <v>6668.545454545455</v>
      </c>
      <c r="AC16" s="35">
        <f t="shared" si="7"/>
        <v>6526.2</v>
      </c>
      <c r="AD16" s="35">
        <f t="shared" si="8"/>
        <v>-142.34545454545514</v>
      </c>
      <c r="AE16" s="35">
        <v>2</v>
      </c>
      <c r="AF16" s="35">
        <f t="shared" si="9"/>
        <v>6528.2</v>
      </c>
      <c r="AG16" s="35"/>
      <c r="AH16" s="35">
        <f t="shared" si="10"/>
        <v>6528.2</v>
      </c>
      <c r="AI16" s="35">
        <v>6475.9</v>
      </c>
      <c r="AJ16" s="35">
        <f t="shared" si="11"/>
        <v>52.3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.149999999999999" customHeight="1">
      <c r="A17" s="15" t="s">
        <v>20</v>
      </c>
      <c r="B17" s="34">
        <f>SUM(B18:B44)</f>
        <v>9103742</v>
      </c>
      <c r="C17" s="34">
        <f>SUM(C18:C44)</f>
        <v>8882892.8000000007</v>
      </c>
      <c r="D17" s="6">
        <f>IF(C17/B17&gt;1.2,IF((C17/B17-1.2)*0.1+1.2&gt;1.3,1.3,(C17/B17-1.2)*0.1+1.2),C17/B17)</f>
        <v>0.97574083272570777</v>
      </c>
      <c r="E17" s="21"/>
      <c r="F17" s="20"/>
      <c r="G17" s="20"/>
      <c r="H17" s="6"/>
      <c r="I17" s="69"/>
      <c r="J17" s="34">
        <f>SUM(J18:J44)</f>
        <v>5675</v>
      </c>
      <c r="K17" s="34">
        <f>SUM(K18:K44)</f>
        <v>5631</v>
      </c>
      <c r="L17" s="6">
        <f>IF(J17/K17&gt;1.2,IF((J17/K17-1)*0.1+1.2&gt;1.3,1.3,(J17/K17-1.2)*0.1+1.2),J17/K17)</f>
        <v>1.0078138874089859</v>
      </c>
      <c r="M17" s="21"/>
      <c r="N17" s="34">
        <f>SUM(N18:N44)</f>
        <v>416936.09999999992</v>
      </c>
      <c r="O17" s="34">
        <f>SUM(O18:O44)</f>
        <v>349965.49999999994</v>
      </c>
      <c r="P17" s="6">
        <f>IF(O17/N17&gt;1.2,IF((O17/N17-1.2)*0.1+1.2&gt;1.3,1.3,(O17/N17-1.2)*0.1+1.2),O17/N17)</f>
        <v>0.83937442692057607</v>
      </c>
      <c r="Q17" s="21"/>
      <c r="R17" s="34">
        <f>SUM(R18:R44)</f>
        <v>14753.8</v>
      </c>
      <c r="S17" s="34">
        <f>SUM(S18:S44)</f>
        <v>15562.000000000002</v>
      </c>
      <c r="T17" s="6">
        <f>IF(S17/R17&gt;1.2,IF((S17/R17-1.2)*0.1+1.2&gt;1.3,1.3,(S17/R17-1.2)*0.1+1.2),S17/R17)</f>
        <v>1.0547791077552904</v>
      </c>
      <c r="U17" s="21"/>
      <c r="V17" s="34">
        <f>SUM(V18:V44)</f>
        <v>5570.6999999999989</v>
      </c>
      <c r="W17" s="34">
        <f>SUM(W18:W44)</f>
        <v>6500.7</v>
      </c>
      <c r="X17" s="6">
        <f>IF(W17/V17&gt;1.2,IF((W17/V17-1.2)*0.1+1.2&gt;1.3,1.3,(W17/V17-1.2)*0.1+1.2),W17/V17)</f>
        <v>1.1669449081803007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100859.2</v>
      </c>
      <c r="AD17" s="34">
        <f>SUM(AD18:AD44)</f>
        <v>-4397.4363636363641</v>
      </c>
      <c r="AE17" s="34">
        <f t="shared" ref="AE17:AH17" si="12">SUM(AE18:AE44)</f>
        <v>223.9</v>
      </c>
      <c r="AF17" s="34">
        <f t="shared" si="12"/>
        <v>101083.1</v>
      </c>
      <c r="AG17" s="34">
        <f t="shared" si="12"/>
        <v>0</v>
      </c>
      <c r="AH17" s="34">
        <f t="shared" si="12"/>
        <v>101083.1</v>
      </c>
      <c r="AI17" s="34">
        <f>SUM(AI18:AI44)</f>
        <v>100052.7</v>
      </c>
      <c r="AJ17" s="34">
        <f>SUM(AJ18:AJ44)</f>
        <v>1030.4000000000001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.149999999999999" customHeight="1">
      <c r="A18" s="13" t="s">
        <v>0</v>
      </c>
      <c r="B18" s="35">
        <v>6744</v>
      </c>
      <c r="C18" s="35">
        <v>7139</v>
      </c>
      <c r="D18" s="4">
        <f t="shared" si="1"/>
        <v>1.058570581257414</v>
      </c>
      <c r="E18" s="11">
        <v>10</v>
      </c>
      <c r="F18" s="58">
        <v>102</v>
      </c>
      <c r="G18" s="58">
        <v>122.8</v>
      </c>
      <c r="H18" s="4">
        <f t="shared" si="2"/>
        <v>1.2003921568627451</v>
      </c>
      <c r="I18" s="68">
        <v>5</v>
      </c>
      <c r="J18" s="45">
        <v>120</v>
      </c>
      <c r="K18" s="45">
        <v>127</v>
      </c>
      <c r="L18" s="4">
        <f t="shared" si="3"/>
        <v>0.94488188976377951</v>
      </c>
      <c r="M18" s="11">
        <v>15</v>
      </c>
      <c r="N18" s="35">
        <v>3675.8</v>
      </c>
      <c r="O18" s="35">
        <v>2917</v>
      </c>
      <c r="P18" s="4">
        <f t="shared" si="4"/>
        <v>0.79356874693944168</v>
      </c>
      <c r="Q18" s="11">
        <v>20</v>
      </c>
      <c r="R18" s="35">
        <v>226</v>
      </c>
      <c r="S18" s="35">
        <v>249.3</v>
      </c>
      <c r="T18" s="4">
        <f>IF(U18=0,0,IF(R18=0,1,IF(S18&lt;0,0,IF(S18/R18&gt;1.2,IF((S18/R18-1.2)*0.1+1.2&gt;1.3,1.3,(S18/R18-1.2)*0.1+1.2),S18/R18))))</f>
        <v>1.1030973451327435</v>
      </c>
      <c r="U18" s="11">
        <v>10</v>
      </c>
      <c r="V18" s="35">
        <v>29</v>
      </c>
      <c r="W18" s="35">
        <v>31.3</v>
      </c>
      <c r="X18" s="4">
        <f>IF(Y18=0,0,IF(V18=0,1,IF(W18&lt;0,0,IF(W18/V18&gt;1.2,IF((W18/V18-1.2)*0.1+1.2&gt;1.3,1.3,(W18/V18-1.2)*0.1+1.2),W18/V18))))</f>
        <v>1.0793103448275863</v>
      </c>
      <c r="Y18" s="11">
        <v>10</v>
      </c>
      <c r="Z18" s="44">
        <f>(D18*E18+H18*I18+L18*M18+P18*Q18+T18*U18+X18*Y18)/(E18+I18+M18+Q18+U18+Y18)</f>
        <v>0.97794781116766694</v>
      </c>
      <c r="AA18" s="45">
        <v>26817</v>
      </c>
      <c r="AB18" s="35">
        <f t="shared" si="6"/>
        <v>2437.909090909091</v>
      </c>
      <c r="AC18" s="35">
        <f t="shared" si="7"/>
        <v>2384.1</v>
      </c>
      <c r="AD18" s="35">
        <f t="shared" si="8"/>
        <v>-53.809090909091083</v>
      </c>
      <c r="AE18" s="35">
        <v>12.4</v>
      </c>
      <c r="AF18" s="35">
        <f t="shared" si="9"/>
        <v>2396.5</v>
      </c>
      <c r="AG18" s="35"/>
      <c r="AH18" s="35">
        <f t="shared" si="10"/>
        <v>2396.5</v>
      </c>
      <c r="AI18" s="35">
        <v>2354.8000000000002</v>
      </c>
      <c r="AJ18" s="35">
        <f t="shared" si="11"/>
        <v>41.7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.149999999999999" customHeight="1">
      <c r="A19" s="13" t="s">
        <v>21</v>
      </c>
      <c r="B19" s="35">
        <v>835320</v>
      </c>
      <c r="C19" s="35">
        <v>381117.4</v>
      </c>
      <c r="D19" s="4">
        <f t="shared" si="1"/>
        <v>0.45625317243691044</v>
      </c>
      <c r="E19" s="11">
        <v>10</v>
      </c>
      <c r="F19" s="58">
        <v>106.8</v>
      </c>
      <c r="G19" s="58">
        <v>109.5</v>
      </c>
      <c r="H19" s="4">
        <f t="shared" si="2"/>
        <v>1.0252808988764046</v>
      </c>
      <c r="I19" s="68">
        <v>5</v>
      </c>
      <c r="J19" s="45">
        <v>245</v>
      </c>
      <c r="K19" s="45">
        <v>245</v>
      </c>
      <c r="L19" s="4">
        <f t="shared" si="3"/>
        <v>1</v>
      </c>
      <c r="M19" s="11">
        <v>5</v>
      </c>
      <c r="N19" s="35">
        <v>18881.599999999999</v>
      </c>
      <c r="O19" s="35">
        <v>16823.2</v>
      </c>
      <c r="P19" s="4">
        <f t="shared" si="4"/>
        <v>0.89098381493093814</v>
      </c>
      <c r="Q19" s="11">
        <v>20</v>
      </c>
      <c r="R19" s="35">
        <v>713.1</v>
      </c>
      <c r="S19" s="35">
        <v>721</v>
      </c>
      <c r="T19" s="4">
        <f t="shared" ref="T19:T44" si="13">IF(U19=0,0,IF(R19=0,1,IF(S19&lt;0,0,IF(S19/R19&gt;1.2,IF((S19/R19-1.2)*0.1+1.2&gt;1.3,1.3,(S19/R19-1.2)*0.1+1.2),S19/R19))))</f>
        <v>1.0110783901276117</v>
      </c>
      <c r="U19" s="11">
        <v>5</v>
      </c>
      <c r="V19" s="35">
        <v>55.4</v>
      </c>
      <c r="W19" s="35">
        <v>57.9</v>
      </c>
      <c r="X19" s="4">
        <f t="shared" ref="X19:X44" si="14">IF(Y19=0,0,IF(V19=0,1,IF(W19&lt;0,0,IF(W19/V19&gt;1.2,IF((W19/V19-1.2)*0.1+1.2&gt;1.3,1.3,(W19/V19-1.2)*0.1+1.2),W19/V19))))</f>
        <v>1.0451263537906137</v>
      </c>
      <c r="Y19" s="11">
        <v>5</v>
      </c>
      <c r="Z19" s="44">
        <f t="shared" ref="Z19:Z44" si="15">(D19*E19+H19*I19+L19*M19+P19*Q19+T19*U19+X19*Y19)/(E19+I19+M19+Q19+U19+Y19)</f>
        <v>0.8557927247392203</v>
      </c>
      <c r="AA19" s="45">
        <v>43887</v>
      </c>
      <c r="AB19" s="35">
        <f t="shared" si="6"/>
        <v>3989.7272727272725</v>
      </c>
      <c r="AC19" s="35">
        <f t="shared" si="7"/>
        <v>3414.4</v>
      </c>
      <c r="AD19" s="35">
        <f t="shared" si="8"/>
        <v>-575.32727272727243</v>
      </c>
      <c r="AE19" s="35">
        <v>27.9</v>
      </c>
      <c r="AF19" s="35">
        <f t="shared" si="9"/>
        <v>3442.3</v>
      </c>
      <c r="AG19" s="35"/>
      <c r="AH19" s="35">
        <f t="shared" si="10"/>
        <v>3442.3</v>
      </c>
      <c r="AI19" s="35">
        <v>3367.1</v>
      </c>
      <c r="AJ19" s="35">
        <f t="shared" si="11"/>
        <v>75.2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.149999999999999" customHeight="1">
      <c r="A20" s="13" t="s">
        <v>22</v>
      </c>
      <c r="B20" s="35">
        <v>134265</v>
      </c>
      <c r="C20" s="35">
        <v>91755.199999999997</v>
      </c>
      <c r="D20" s="4">
        <f t="shared" si="1"/>
        <v>0.68338882061594608</v>
      </c>
      <c r="E20" s="11">
        <v>10</v>
      </c>
      <c r="F20" s="58">
        <v>104.3</v>
      </c>
      <c r="G20" s="58">
        <v>116.1</v>
      </c>
      <c r="H20" s="4">
        <f t="shared" si="2"/>
        <v>1.1131351869606902</v>
      </c>
      <c r="I20" s="68">
        <v>5</v>
      </c>
      <c r="J20" s="45">
        <v>110</v>
      </c>
      <c r="K20" s="45">
        <v>115</v>
      </c>
      <c r="L20" s="4">
        <f t="shared" si="3"/>
        <v>0.95652173913043481</v>
      </c>
      <c r="M20" s="11">
        <v>10</v>
      </c>
      <c r="N20" s="35">
        <v>7360.8</v>
      </c>
      <c r="O20" s="35">
        <v>5467.9</v>
      </c>
      <c r="P20" s="4">
        <f t="shared" si="4"/>
        <v>0.74284045212476901</v>
      </c>
      <c r="Q20" s="11">
        <v>20</v>
      </c>
      <c r="R20" s="35">
        <v>978.9</v>
      </c>
      <c r="S20" s="35">
        <v>1038.5999999999999</v>
      </c>
      <c r="T20" s="4">
        <f t="shared" si="13"/>
        <v>1.0609868219429972</v>
      </c>
      <c r="U20" s="11">
        <v>10</v>
      </c>
      <c r="V20" s="35">
        <v>118.6</v>
      </c>
      <c r="W20" s="35">
        <v>189.9</v>
      </c>
      <c r="X20" s="4">
        <f t="shared" si="14"/>
        <v>1.2401180438448567</v>
      </c>
      <c r="Y20" s="11">
        <v>5</v>
      </c>
      <c r="Z20" s="44">
        <f t="shared" si="15"/>
        <v>0.89386748355694812</v>
      </c>
      <c r="AA20" s="45">
        <v>32285</v>
      </c>
      <c r="AB20" s="35">
        <f t="shared" si="6"/>
        <v>2935</v>
      </c>
      <c r="AC20" s="35">
        <f t="shared" si="7"/>
        <v>2623.5</v>
      </c>
      <c r="AD20" s="35">
        <f t="shared" si="8"/>
        <v>-311.5</v>
      </c>
      <c r="AE20" s="35">
        <v>11.3</v>
      </c>
      <c r="AF20" s="35">
        <f t="shared" si="9"/>
        <v>2634.8</v>
      </c>
      <c r="AG20" s="35"/>
      <c r="AH20" s="35">
        <f t="shared" si="10"/>
        <v>2634.8</v>
      </c>
      <c r="AI20" s="35">
        <v>2576.3000000000002</v>
      </c>
      <c r="AJ20" s="35">
        <f t="shared" si="11"/>
        <v>58.5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.149999999999999" customHeight="1">
      <c r="A21" s="13" t="s">
        <v>23</v>
      </c>
      <c r="B21" s="35">
        <v>15967</v>
      </c>
      <c r="C21" s="35">
        <v>13879.2</v>
      </c>
      <c r="D21" s="4">
        <f t="shared" si="1"/>
        <v>0.86924281330243636</v>
      </c>
      <c r="E21" s="11">
        <v>10</v>
      </c>
      <c r="F21" s="58">
        <v>109.5</v>
      </c>
      <c r="G21" s="58">
        <v>113.1</v>
      </c>
      <c r="H21" s="4">
        <f t="shared" si="2"/>
        <v>1.032876712328767</v>
      </c>
      <c r="I21" s="68">
        <v>5</v>
      </c>
      <c r="J21" s="45">
        <v>220</v>
      </c>
      <c r="K21" s="45">
        <v>214</v>
      </c>
      <c r="L21" s="4">
        <f t="shared" si="3"/>
        <v>1.02803738317757</v>
      </c>
      <c r="M21" s="11">
        <v>10</v>
      </c>
      <c r="N21" s="35">
        <v>7035.4</v>
      </c>
      <c r="O21" s="35">
        <v>7222.2</v>
      </c>
      <c r="P21" s="4">
        <f t="shared" si="4"/>
        <v>1.026551439861273</v>
      </c>
      <c r="Q21" s="11">
        <v>20</v>
      </c>
      <c r="R21" s="35">
        <v>418</v>
      </c>
      <c r="S21" s="35">
        <v>435.4</v>
      </c>
      <c r="T21" s="4">
        <f t="shared" si="13"/>
        <v>1.0416267942583732</v>
      </c>
      <c r="U21" s="11">
        <v>5</v>
      </c>
      <c r="V21" s="35">
        <v>71</v>
      </c>
      <c r="W21" s="35">
        <v>71.8</v>
      </c>
      <c r="X21" s="4">
        <f t="shared" si="14"/>
        <v>1.0112676056338028</v>
      </c>
      <c r="Y21" s="11">
        <v>5</v>
      </c>
      <c r="Z21" s="44">
        <f t="shared" si="15"/>
        <v>0.99877611496600438</v>
      </c>
      <c r="AA21" s="45">
        <v>36362</v>
      </c>
      <c r="AB21" s="35">
        <f t="shared" si="6"/>
        <v>3305.6363636363635</v>
      </c>
      <c r="AC21" s="35">
        <f t="shared" si="7"/>
        <v>3301.6</v>
      </c>
      <c r="AD21" s="35">
        <f t="shared" si="8"/>
        <v>-4.0363636363636033</v>
      </c>
      <c r="AE21" s="35">
        <v>-3</v>
      </c>
      <c r="AF21" s="35">
        <f t="shared" si="9"/>
        <v>3298.6</v>
      </c>
      <c r="AG21" s="35"/>
      <c r="AH21" s="35">
        <f t="shared" si="10"/>
        <v>3298.6</v>
      </c>
      <c r="AI21" s="35">
        <v>3287.3</v>
      </c>
      <c r="AJ21" s="35">
        <f t="shared" si="11"/>
        <v>11.3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.149999999999999" customHeight="1">
      <c r="A22" s="13" t="s">
        <v>24</v>
      </c>
      <c r="B22" s="35">
        <v>22533</v>
      </c>
      <c r="C22" s="35">
        <v>24489.9</v>
      </c>
      <c r="D22" s="4">
        <f t="shared" si="1"/>
        <v>1.0868459592597524</v>
      </c>
      <c r="E22" s="11">
        <v>10</v>
      </c>
      <c r="F22" s="58">
        <v>103.8</v>
      </c>
      <c r="G22" s="58">
        <v>116.1</v>
      </c>
      <c r="H22" s="4">
        <f t="shared" si="2"/>
        <v>1.1184971098265897</v>
      </c>
      <c r="I22" s="68">
        <v>5</v>
      </c>
      <c r="J22" s="45">
        <v>210</v>
      </c>
      <c r="K22" s="45">
        <v>193</v>
      </c>
      <c r="L22" s="4">
        <f t="shared" si="3"/>
        <v>1.0880829015544042</v>
      </c>
      <c r="M22" s="11">
        <v>10</v>
      </c>
      <c r="N22" s="35">
        <v>8925.9</v>
      </c>
      <c r="O22" s="35">
        <v>5953.1</v>
      </c>
      <c r="P22" s="4">
        <f t="shared" si="4"/>
        <v>0.66694675046773999</v>
      </c>
      <c r="Q22" s="11">
        <v>20</v>
      </c>
      <c r="R22" s="35">
        <v>690.5</v>
      </c>
      <c r="S22" s="35">
        <v>807.5</v>
      </c>
      <c r="T22" s="4">
        <f t="shared" si="13"/>
        <v>1.169442433019551</v>
      </c>
      <c r="U22" s="11">
        <v>5</v>
      </c>
      <c r="V22" s="35">
        <v>76.7</v>
      </c>
      <c r="W22" s="35">
        <v>90.7</v>
      </c>
      <c r="X22" s="4">
        <f t="shared" si="14"/>
        <v>1.1825293350717079</v>
      </c>
      <c r="Y22" s="11">
        <v>5</v>
      </c>
      <c r="Z22" s="44">
        <f t="shared" si="15"/>
        <v>0.95346487285610204</v>
      </c>
      <c r="AA22" s="45">
        <v>47804</v>
      </c>
      <c r="AB22" s="35">
        <f t="shared" si="6"/>
        <v>4345.818181818182</v>
      </c>
      <c r="AC22" s="35">
        <f t="shared" si="7"/>
        <v>4143.6000000000004</v>
      </c>
      <c r="AD22" s="35">
        <f t="shared" si="8"/>
        <v>-202.21818181818162</v>
      </c>
      <c r="AE22" s="35">
        <v>-96.4</v>
      </c>
      <c r="AF22" s="35">
        <f t="shared" si="9"/>
        <v>4047.2000000000003</v>
      </c>
      <c r="AG22" s="35"/>
      <c r="AH22" s="35">
        <f t="shared" si="10"/>
        <v>4047.2000000000003</v>
      </c>
      <c r="AI22" s="35">
        <v>3975.5</v>
      </c>
      <c r="AJ22" s="35">
        <f t="shared" si="11"/>
        <v>71.7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.149999999999999" customHeight="1">
      <c r="A23" s="13" t="s">
        <v>25</v>
      </c>
      <c r="B23" s="35">
        <v>17245</v>
      </c>
      <c r="C23" s="35">
        <v>23053.5</v>
      </c>
      <c r="D23" s="4">
        <f t="shared" si="1"/>
        <v>1.2136822267323861</v>
      </c>
      <c r="E23" s="11">
        <v>10</v>
      </c>
      <c r="F23" s="58">
        <v>106.5</v>
      </c>
      <c r="G23" s="58">
        <v>122.5</v>
      </c>
      <c r="H23" s="4">
        <f t="shared" si="2"/>
        <v>1.1502347417840375</v>
      </c>
      <c r="I23" s="68">
        <v>5</v>
      </c>
      <c r="J23" s="45">
        <v>260</v>
      </c>
      <c r="K23" s="45">
        <v>290</v>
      </c>
      <c r="L23" s="4">
        <f t="shared" si="3"/>
        <v>0.89655172413793105</v>
      </c>
      <c r="M23" s="11">
        <v>15</v>
      </c>
      <c r="N23" s="35">
        <v>8235.1</v>
      </c>
      <c r="O23" s="35">
        <v>6282.4</v>
      </c>
      <c r="P23" s="4">
        <f t="shared" si="4"/>
        <v>0.76288083933406992</v>
      </c>
      <c r="Q23" s="11">
        <v>20</v>
      </c>
      <c r="R23" s="35">
        <v>426.3</v>
      </c>
      <c r="S23" s="35">
        <v>485.4</v>
      </c>
      <c r="T23" s="4">
        <f t="shared" si="13"/>
        <v>1.1386347642505277</v>
      </c>
      <c r="U23" s="11">
        <v>5</v>
      </c>
      <c r="V23" s="35">
        <v>27.4</v>
      </c>
      <c r="W23" s="35">
        <v>30.4</v>
      </c>
      <c r="X23" s="4">
        <f t="shared" si="14"/>
        <v>1.1094890510948905</v>
      </c>
      <c r="Y23" s="11">
        <v>5</v>
      </c>
      <c r="Z23" s="44">
        <f t="shared" si="15"/>
        <v>0.96390846169535827</v>
      </c>
      <c r="AA23" s="45">
        <v>41275</v>
      </c>
      <c r="AB23" s="35">
        <f t="shared" si="6"/>
        <v>3752.2727272727275</v>
      </c>
      <c r="AC23" s="35">
        <f t="shared" si="7"/>
        <v>3616.8</v>
      </c>
      <c r="AD23" s="35">
        <f t="shared" si="8"/>
        <v>-135.4727272727273</v>
      </c>
      <c r="AE23" s="35">
        <v>1.8</v>
      </c>
      <c r="AF23" s="35">
        <f t="shared" si="9"/>
        <v>3618.6000000000004</v>
      </c>
      <c r="AG23" s="35"/>
      <c r="AH23" s="35">
        <f t="shared" si="10"/>
        <v>3618.6000000000004</v>
      </c>
      <c r="AI23" s="35">
        <v>3555.1000000000004</v>
      </c>
      <c r="AJ23" s="35">
        <f t="shared" si="11"/>
        <v>63.5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.149999999999999" customHeight="1">
      <c r="A24" s="13" t="s">
        <v>26</v>
      </c>
      <c r="B24" s="35">
        <v>2208773</v>
      </c>
      <c r="C24" s="35">
        <v>2418642.7000000002</v>
      </c>
      <c r="D24" s="4">
        <f t="shared" si="1"/>
        <v>1.0950164186179387</v>
      </c>
      <c r="E24" s="11">
        <v>10</v>
      </c>
      <c r="F24" s="58">
        <v>105.6</v>
      </c>
      <c r="G24" s="58">
        <v>115</v>
      </c>
      <c r="H24" s="4">
        <f t="shared" si="2"/>
        <v>1.0890151515151516</v>
      </c>
      <c r="I24" s="68">
        <v>5</v>
      </c>
      <c r="J24" s="45">
        <v>160</v>
      </c>
      <c r="K24" s="45">
        <v>172</v>
      </c>
      <c r="L24" s="4">
        <f t="shared" si="3"/>
        <v>0.93023255813953487</v>
      </c>
      <c r="M24" s="11">
        <v>5</v>
      </c>
      <c r="N24" s="35">
        <v>71666.899999999994</v>
      </c>
      <c r="O24" s="35">
        <v>60849.4</v>
      </c>
      <c r="P24" s="4">
        <f t="shared" si="4"/>
        <v>0.84905863097189926</v>
      </c>
      <c r="Q24" s="11">
        <v>20</v>
      </c>
      <c r="R24" s="35">
        <v>495.5</v>
      </c>
      <c r="S24" s="35">
        <v>543.1</v>
      </c>
      <c r="T24" s="4">
        <f t="shared" si="13"/>
        <v>1.0960645812310799</v>
      </c>
      <c r="U24" s="11">
        <v>5</v>
      </c>
      <c r="V24" s="35">
        <v>177.6</v>
      </c>
      <c r="W24" s="35">
        <v>231.2</v>
      </c>
      <c r="X24" s="4">
        <f t="shared" si="14"/>
        <v>1.2101801801801801</v>
      </c>
      <c r="Y24" s="11">
        <v>5</v>
      </c>
      <c r="Z24" s="44">
        <f t="shared" si="15"/>
        <v>0.99117598321894207</v>
      </c>
      <c r="AA24" s="45">
        <v>35766</v>
      </c>
      <c r="AB24" s="35">
        <f t="shared" si="6"/>
        <v>3251.4545454545455</v>
      </c>
      <c r="AC24" s="35">
        <f t="shared" si="7"/>
        <v>3222.8</v>
      </c>
      <c r="AD24" s="35">
        <f t="shared" si="8"/>
        <v>-28.654545454545314</v>
      </c>
      <c r="AE24" s="35">
        <v>16.100000000000001</v>
      </c>
      <c r="AF24" s="35">
        <f t="shared" si="9"/>
        <v>3238.9</v>
      </c>
      <c r="AG24" s="35"/>
      <c r="AH24" s="35">
        <f t="shared" si="10"/>
        <v>3238.9</v>
      </c>
      <c r="AI24" s="35">
        <v>3203.5</v>
      </c>
      <c r="AJ24" s="35">
        <f t="shared" si="11"/>
        <v>35.4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.149999999999999" customHeight="1">
      <c r="A25" s="13" t="s">
        <v>27</v>
      </c>
      <c r="B25" s="35">
        <v>12560</v>
      </c>
      <c r="C25" s="35">
        <v>15981.3</v>
      </c>
      <c r="D25" s="4">
        <f t="shared" si="1"/>
        <v>1.2072396496815285</v>
      </c>
      <c r="E25" s="11">
        <v>10</v>
      </c>
      <c r="F25" s="58">
        <v>104.3</v>
      </c>
      <c r="G25" s="58">
        <v>113</v>
      </c>
      <c r="H25" s="4">
        <f t="shared" si="2"/>
        <v>1.0834132310642377</v>
      </c>
      <c r="I25" s="68">
        <v>5</v>
      </c>
      <c r="J25" s="45">
        <v>60</v>
      </c>
      <c r="K25" s="45">
        <v>54</v>
      </c>
      <c r="L25" s="4">
        <f t="shared" si="3"/>
        <v>1.1111111111111112</v>
      </c>
      <c r="M25" s="11">
        <v>10</v>
      </c>
      <c r="N25" s="35">
        <v>3473.3</v>
      </c>
      <c r="O25" s="35">
        <v>2032</v>
      </c>
      <c r="P25" s="4">
        <f t="shared" si="4"/>
        <v>0.58503440532058848</v>
      </c>
      <c r="Q25" s="11">
        <v>20</v>
      </c>
      <c r="R25" s="35">
        <v>178</v>
      </c>
      <c r="S25" s="35">
        <v>202.4</v>
      </c>
      <c r="T25" s="4">
        <f t="shared" si="13"/>
        <v>1.1370786516853932</v>
      </c>
      <c r="U25" s="11">
        <v>5</v>
      </c>
      <c r="V25" s="35">
        <v>14</v>
      </c>
      <c r="W25" s="35">
        <v>15.2</v>
      </c>
      <c r="X25" s="4">
        <f t="shared" si="14"/>
        <v>1.0857142857142856</v>
      </c>
      <c r="Y25" s="11">
        <v>5</v>
      </c>
      <c r="Z25" s="44">
        <f t="shared" si="15"/>
        <v>0.93482230103014108</v>
      </c>
      <c r="AA25" s="45">
        <v>17745</v>
      </c>
      <c r="AB25" s="35">
        <f t="shared" si="6"/>
        <v>1613.1818181818182</v>
      </c>
      <c r="AC25" s="35">
        <f t="shared" si="7"/>
        <v>1508</v>
      </c>
      <c r="AD25" s="35">
        <f t="shared" si="8"/>
        <v>-105.18181818181824</v>
      </c>
      <c r="AE25" s="35">
        <v>10</v>
      </c>
      <c r="AF25" s="35">
        <f t="shared" si="9"/>
        <v>1518</v>
      </c>
      <c r="AG25" s="35"/>
      <c r="AH25" s="35">
        <f t="shared" si="10"/>
        <v>1518</v>
      </c>
      <c r="AI25" s="35">
        <v>1494.1</v>
      </c>
      <c r="AJ25" s="35">
        <f t="shared" si="11"/>
        <v>23.9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.149999999999999" customHeight="1">
      <c r="A26" s="13" t="s">
        <v>28</v>
      </c>
      <c r="B26" s="35">
        <v>7357</v>
      </c>
      <c r="C26" s="35">
        <v>6887.7</v>
      </c>
      <c r="D26" s="4">
        <f t="shared" si="1"/>
        <v>0.9362104118526573</v>
      </c>
      <c r="E26" s="11">
        <v>10</v>
      </c>
      <c r="F26" s="58">
        <v>103.2</v>
      </c>
      <c r="G26" s="58">
        <v>113.2</v>
      </c>
      <c r="H26" s="4">
        <f t="shared" si="2"/>
        <v>1.0968992248062015</v>
      </c>
      <c r="I26" s="68">
        <v>5</v>
      </c>
      <c r="J26" s="45">
        <v>175</v>
      </c>
      <c r="K26" s="45">
        <v>167</v>
      </c>
      <c r="L26" s="4">
        <f t="shared" si="3"/>
        <v>1.0479041916167664</v>
      </c>
      <c r="M26" s="11">
        <v>15</v>
      </c>
      <c r="N26" s="35">
        <v>6303.2</v>
      </c>
      <c r="O26" s="35">
        <v>5445.9</v>
      </c>
      <c r="P26" s="4">
        <f t="shared" si="4"/>
        <v>0.86398971950755166</v>
      </c>
      <c r="Q26" s="11">
        <v>20</v>
      </c>
      <c r="R26" s="35">
        <v>1314</v>
      </c>
      <c r="S26" s="35">
        <v>1343.8</v>
      </c>
      <c r="T26" s="4">
        <f t="shared" si="13"/>
        <v>1.0226788432267884</v>
      </c>
      <c r="U26" s="11">
        <v>5</v>
      </c>
      <c r="V26" s="35">
        <v>58</v>
      </c>
      <c r="W26" s="35">
        <v>32.6</v>
      </c>
      <c r="X26" s="4">
        <f t="shared" si="14"/>
        <v>0.56206896551724139</v>
      </c>
      <c r="Y26" s="11">
        <v>5</v>
      </c>
      <c r="Z26" s="44">
        <f t="shared" si="15"/>
        <v>0.92947827584467102</v>
      </c>
      <c r="AA26" s="45">
        <v>45438</v>
      </c>
      <c r="AB26" s="35">
        <f t="shared" si="6"/>
        <v>4130.727272727273</v>
      </c>
      <c r="AC26" s="35">
        <f t="shared" si="7"/>
        <v>3839.4</v>
      </c>
      <c r="AD26" s="35">
        <f t="shared" si="8"/>
        <v>-291.32727272727288</v>
      </c>
      <c r="AE26" s="35">
        <v>46.1</v>
      </c>
      <c r="AF26" s="35">
        <f t="shared" si="9"/>
        <v>3885.5</v>
      </c>
      <c r="AG26" s="35"/>
      <c r="AH26" s="35">
        <f t="shared" si="10"/>
        <v>3885.5</v>
      </c>
      <c r="AI26" s="35">
        <v>3822.7</v>
      </c>
      <c r="AJ26" s="35">
        <f t="shared" si="11"/>
        <v>62.8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.149999999999999" customHeight="1">
      <c r="A27" s="13" t="s">
        <v>29</v>
      </c>
      <c r="B27" s="35">
        <v>1236</v>
      </c>
      <c r="C27" s="35">
        <v>1355.7</v>
      </c>
      <c r="D27" s="4">
        <f t="shared" si="1"/>
        <v>1.0968446601941748</v>
      </c>
      <c r="E27" s="11">
        <v>10</v>
      </c>
      <c r="F27" s="58">
        <v>105.2</v>
      </c>
      <c r="G27" s="58">
        <v>116.8</v>
      </c>
      <c r="H27" s="4">
        <f t="shared" si="2"/>
        <v>1.1102661596958174</v>
      </c>
      <c r="I27" s="68">
        <v>5</v>
      </c>
      <c r="J27" s="45">
        <v>140</v>
      </c>
      <c r="K27" s="45">
        <v>139</v>
      </c>
      <c r="L27" s="4">
        <f t="shared" si="3"/>
        <v>1.0071942446043165</v>
      </c>
      <c r="M27" s="11">
        <v>15</v>
      </c>
      <c r="N27" s="35">
        <v>3274.6</v>
      </c>
      <c r="O27" s="35">
        <v>3033.7</v>
      </c>
      <c r="P27" s="4">
        <f t="shared" si="4"/>
        <v>0.92643376290233914</v>
      </c>
      <c r="Q27" s="11">
        <v>20</v>
      </c>
      <c r="R27" s="35">
        <v>84</v>
      </c>
      <c r="S27" s="35">
        <v>92.9</v>
      </c>
      <c r="T27" s="4">
        <f t="shared" si="13"/>
        <v>1.105952380952381</v>
      </c>
      <c r="U27" s="11">
        <v>5</v>
      </c>
      <c r="V27" s="35">
        <v>7</v>
      </c>
      <c r="W27" s="35">
        <v>7.5</v>
      </c>
      <c r="X27" s="4">
        <f t="shared" si="14"/>
        <v>1.0714285714285714</v>
      </c>
      <c r="Y27" s="11">
        <v>10</v>
      </c>
      <c r="Z27" s="44">
        <f t="shared" si="15"/>
        <v>1.0215448299473844</v>
      </c>
      <c r="AA27" s="45">
        <v>18570</v>
      </c>
      <c r="AB27" s="35">
        <f t="shared" si="6"/>
        <v>1688.1818181818182</v>
      </c>
      <c r="AC27" s="35">
        <f t="shared" si="7"/>
        <v>1724.6</v>
      </c>
      <c r="AD27" s="35">
        <f t="shared" si="8"/>
        <v>36.418181818181665</v>
      </c>
      <c r="AE27" s="35">
        <v>17.5</v>
      </c>
      <c r="AF27" s="35">
        <f t="shared" si="9"/>
        <v>1742.1</v>
      </c>
      <c r="AG27" s="35"/>
      <c r="AH27" s="35">
        <f t="shared" si="10"/>
        <v>1742.1</v>
      </c>
      <c r="AI27" s="35">
        <v>1729.6</v>
      </c>
      <c r="AJ27" s="35">
        <f t="shared" si="11"/>
        <v>12.5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.149999999999999" customHeight="1">
      <c r="A28" s="13" t="s">
        <v>30</v>
      </c>
      <c r="B28" s="35">
        <v>1824460</v>
      </c>
      <c r="C28" s="35">
        <v>2044280.2</v>
      </c>
      <c r="D28" s="4">
        <f t="shared" si="1"/>
        <v>1.120485075035901</v>
      </c>
      <c r="E28" s="11">
        <v>10</v>
      </c>
      <c r="F28" s="58">
        <v>104.5</v>
      </c>
      <c r="G28" s="58">
        <v>110.5</v>
      </c>
      <c r="H28" s="4">
        <f t="shared" si="2"/>
        <v>1.0574162679425838</v>
      </c>
      <c r="I28" s="68">
        <v>5</v>
      </c>
      <c r="J28" s="45">
        <v>210</v>
      </c>
      <c r="K28" s="45">
        <v>207</v>
      </c>
      <c r="L28" s="4">
        <f t="shared" si="3"/>
        <v>1.0144927536231885</v>
      </c>
      <c r="M28" s="11">
        <v>10</v>
      </c>
      <c r="N28" s="35">
        <v>24427</v>
      </c>
      <c r="O28" s="35">
        <v>24225.200000000001</v>
      </c>
      <c r="P28" s="4">
        <f t="shared" si="4"/>
        <v>0.99173864985466909</v>
      </c>
      <c r="Q28" s="11">
        <v>20</v>
      </c>
      <c r="R28" s="35">
        <v>1006.1</v>
      </c>
      <c r="S28" s="35">
        <v>871.3</v>
      </c>
      <c r="T28" s="4">
        <f t="shared" si="13"/>
        <v>0.86601729450352838</v>
      </c>
      <c r="U28" s="11">
        <v>10</v>
      </c>
      <c r="V28" s="35">
        <v>341.5</v>
      </c>
      <c r="W28" s="35">
        <v>358.4</v>
      </c>
      <c r="X28" s="4">
        <f t="shared" si="14"/>
        <v>1.0494875549048315</v>
      </c>
      <c r="Y28" s="11">
        <v>10</v>
      </c>
      <c r="Z28" s="44">
        <f t="shared" si="15"/>
        <v>1.0096412479612431</v>
      </c>
      <c r="AA28" s="45">
        <v>49986</v>
      </c>
      <c r="AB28" s="35">
        <f t="shared" si="6"/>
        <v>4544.181818181818</v>
      </c>
      <c r="AC28" s="35">
        <f t="shared" si="7"/>
        <v>4588</v>
      </c>
      <c r="AD28" s="35">
        <f t="shared" si="8"/>
        <v>43.818181818181984</v>
      </c>
      <c r="AE28" s="35">
        <v>19</v>
      </c>
      <c r="AF28" s="35">
        <f t="shared" si="9"/>
        <v>4607</v>
      </c>
      <c r="AG28" s="35"/>
      <c r="AH28" s="35">
        <f t="shared" si="10"/>
        <v>4607</v>
      </c>
      <c r="AI28" s="35">
        <v>4588.8999999999996</v>
      </c>
      <c r="AJ28" s="35">
        <f t="shared" si="11"/>
        <v>18.100000000000001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.149999999999999" customHeight="1">
      <c r="A29" s="13" t="s">
        <v>31</v>
      </c>
      <c r="B29" s="35">
        <v>373210</v>
      </c>
      <c r="C29" s="35">
        <v>420254.6</v>
      </c>
      <c r="D29" s="4">
        <f t="shared" si="1"/>
        <v>1.1260539642560488</v>
      </c>
      <c r="E29" s="11">
        <v>10</v>
      </c>
      <c r="F29" s="58">
        <v>102.7</v>
      </c>
      <c r="G29" s="58">
        <v>109.4</v>
      </c>
      <c r="H29" s="4">
        <f t="shared" si="2"/>
        <v>1.0652385589094451</v>
      </c>
      <c r="I29" s="68">
        <v>5</v>
      </c>
      <c r="J29" s="45">
        <v>210</v>
      </c>
      <c r="K29" s="45">
        <v>210</v>
      </c>
      <c r="L29" s="4">
        <f t="shared" si="3"/>
        <v>1</v>
      </c>
      <c r="M29" s="11">
        <v>5</v>
      </c>
      <c r="N29" s="35">
        <v>20559.3</v>
      </c>
      <c r="O29" s="35">
        <v>16545.400000000001</v>
      </c>
      <c r="P29" s="4">
        <f t="shared" si="4"/>
        <v>0.80476475366379219</v>
      </c>
      <c r="Q29" s="11">
        <v>20</v>
      </c>
      <c r="R29" s="35">
        <v>430</v>
      </c>
      <c r="S29" s="35">
        <v>457.5</v>
      </c>
      <c r="T29" s="4">
        <f t="shared" si="13"/>
        <v>1.0639534883720929</v>
      </c>
      <c r="U29" s="11">
        <v>5</v>
      </c>
      <c r="V29" s="35">
        <v>2405</v>
      </c>
      <c r="W29" s="35">
        <v>3211.6</v>
      </c>
      <c r="X29" s="4">
        <f t="shared" si="14"/>
        <v>1.2135384615384615</v>
      </c>
      <c r="Y29" s="11">
        <v>15</v>
      </c>
      <c r="Z29" s="44">
        <f t="shared" si="15"/>
        <v>1.0200811979220157</v>
      </c>
      <c r="AA29" s="45">
        <v>122331</v>
      </c>
      <c r="AB29" s="35">
        <f t="shared" si="6"/>
        <v>11121</v>
      </c>
      <c r="AC29" s="35">
        <f t="shared" si="7"/>
        <v>11344.3</v>
      </c>
      <c r="AD29" s="35">
        <f t="shared" si="8"/>
        <v>223.29999999999927</v>
      </c>
      <c r="AE29" s="35">
        <v>-225.6</v>
      </c>
      <c r="AF29" s="35">
        <f t="shared" si="9"/>
        <v>11118.699999999999</v>
      </c>
      <c r="AG29" s="35"/>
      <c r="AH29" s="35">
        <f t="shared" si="10"/>
        <v>11118.699999999999</v>
      </c>
      <c r="AI29" s="35">
        <v>11073.1</v>
      </c>
      <c r="AJ29" s="35">
        <f t="shared" si="11"/>
        <v>45.6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.149999999999999" customHeight="1">
      <c r="A30" s="13" t="s">
        <v>32</v>
      </c>
      <c r="B30" s="35">
        <v>23600</v>
      </c>
      <c r="C30" s="35">
        <v>23545.1</v>
      </c>
      <c r="D30" s="4">
        <f t="shared" si="1"/>
        <v>0.99767372881355931</v>
      </c>
      <c r="E30" s="11">
        <v>10</v>
      </c>
      <c r="F30" s="58">
        <v>104.2</v>
      </c>
      <c r="G30" s="58">
        <v>113.8</v>
      </c>
      <c r="H30" s="4">
        <f t="shared" si="2"/>
        <v>1.092130518234165</v>
      </c>
      <c r="I30" s="68">
        <v>5</v>
      </c>
      <c r="J30" s="45">
        <v>130</v>
      </c>
      <c r="K30" s="45">
        <v>117</v>
      </c>
      <c r="L30" s="4">
        <f t="shared" si="3"/>
        <v>1.1111111111111112</v>
      </c>
      <c r="M30" s="11">
        <v>10</v>
      </c>
      <c r="N30" s="35">
        <v>6721.4</v>
      </c>
      <c r="O30" s="35">
        <v>7514</v>
      </c>
      <c r="P30" s="4">
        <f t="shared" si="4"/>
        <v>1.1179218615169459</v>
      </c>
      <c r="Q30" s="11">
        <v>20</v>
      </c>
      <c r="R30" s="35">
        <v>285.39999999999998</v>
      </c>
      <c r="S30" s="35">
        <v>285.39999999999998</v>
      </c>
      <c r="T30" s="4">
        <f t="shared" si="13"/>
        <v>1</v>
      </c>
      <c r="U30" s="11">
        <v>10</v>
      </c>
      <c r="V30" s="35">
        <v>11.6</v>
      </c>
      <c r="W30" s="35">
        <v>12.6</v>
      </c>
      <c r="X30" s="4">
        <f t="shared" si="14"/>
        <v>1.0862068965517242</v>
      </c>
      <c r="Y30" s="11">
        <v>10</v>
      </c>
      <c r="Z30" s="44">
        <f t="shared" si="15"/>
        <v>1.0733693413272873</v>
      </c>
      <c r="AA30" s="45">
        <v>20840</v>
      </c>
      <c r="AB30" s="35">
        <f t="shared" si="6"/>
        <v>1894.5454545454545</v>
      </c>
      <c r="AC30" s="35">
        <f t="shared" si="7"/>
        <v>2033.5</v>
      </c>
      <c r="AD30" s="35">
        <f t="shared" si="8"/>
        <v>138.9545454545455</v>
      </c>
      <c r="AE30" s="35">
        <v>16</v>
      </c>
      <c r="AF30" s="35">
        <f t="shared" si="9"/>
        <v>2049.5</v>
      </c>
      <c r="AG30" s="35"/>
      <c r="AH30" s="35">
        <f t="shared" si="10"/>
        <v>2049.5</v>
      </c>
      <c r="AI30" s="35">
        <v>2046.6</v>
      </c>
      <c r="AJ30" s="35">
        <f t="shared" si="11"/>
        <v>2.9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.149999999999999" customHeight="1">
      <c r="A31" s="13" t="s">
        <v>33</v>
      </c>
      <c r="B31" s="35">
        <v>172975</v>
      </c>
      <c r="C31" s="35">
        <v>153909.6</v>
      </c>
      <c r="D31" s="4">
        <f t="shared" si="1"/>
        <v>0.88977944789709495</v>
      </c>
      <c r="E31" s="11">
        <v>10</v>
      </c>
      <c r="F31" s="58">
        <v>108.5</v>
      </c>
      <c r="G31" s="58">
        <v>113</v>
      </c>
      <c r="H31" s="4">
        <f t="shared" si="2"/>
        <v>1.0414746543778801</v>
      </c>
      <c r="I31" s="68">
        <v>5</v>
      </c>
      <c r="J31" s="45">
        <v>165</v>
      </c>
      <c r="K31" s="45">
        <v>160</v>
      </c>
      <c r="L31" s="4">
        <f t="shared" si="3"/>
        <v>1.03125</v>
      </c>
      <c r="M31" s="11">
        <v>10</v>
      </c>
      <c r="N31" s="35">
        <v>11654.3</v>
      </c>
      <c r="O31" s="35">
        <v>8786.9</v>
      </c>
      <c r="P31" s="4">
        <f t="shared" si="4"/>
        <v>0.75396205692319573</v>
      </c>
      <c r="Q31" s="11">
        <v>20</v>
      </c>
      <c r="R31" s="35">
        <v>1525</v>
      </c>
      <c r="S31" s="35">
        <v>1646.1</v>
      </c>
      <c r="T31" s="4">
        <f t="shared" si="13"/>
        <v>1.0794098360655737</v>
      </c>
      <c r="U31" s="11">
        <v>10</v>
      </c>
      <c r="V31" s="35">
        <v>48</v>
      </c>
      <c r="W31" s="35">
        <v>55.2</v>
      </c>
      <c r="X31" s="4">
        <f t="shared" si="14"/>
        <v>1.1500000000000001</v>
      </c>
      <c r="Y31" s="11">
        <v>5</v>
      </c>
      <c r="Z31" s="44">
        <f t="shared" si="15"/>
        <v>0.93401678749966666</v>
      </c>
      <c r="AA31" s="45">
        <v>43021</v>
      </c>
      <c r="AB31" s="35">
        <f t="shared" si="6"/>
        <v>3911</v>
      </c>
      <c r="AC31" s="35">
        <f t="shared" si="7"/>
        <v>3652.9</v>
      </c>
      <c r="AD31" s="35">
        <f t="shared" si="8"/>
        <v>-258.09999999999991</v>
      </c>
      <c r="AE31" s="35">
        <v>44.2</v>
      </c>
      <c r="AF31" s="35">
        <f t="shared" si="9"/>
        <v>3697.1</v>
      </c>
      <c r="AG31" s="35"/>
      <c r="AH31" s="35">
        <f t="shared" si="10"/>
        <v>3697.1</v>
      </c>
      <c r="AI31" s="35">
        <v>3658.8999999999996</v>
      </c>
      <c r="AJ31" s="35">
        <f t="shared" si="11"/>
        <v>38.200000000000003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.149999999999999" customHeight="1">
      <c r="A32" s="13" t="s">
        <v>34</v>
      </c>
      <c r="B32" s="35">
        <v>11178</v>
      </c>
      <c r="C32" s="35">
        <v>8815.7000000000007</v>
      </c>
      <c r="D32" s="4">
        <f t="shared" si="1"/>
        <v>0.78866523528359289</v>
      </c>
      <c r="E32" s="11">
        <v>10</v>
      </c>
      <c r="F32" s="58">
        <v>104.3</v>
      </c>
      <c r="G32" s="58">
        <v>117.5</v>
      </c>
      <c r="H32" s="4">
        <f t="shared" si="2"/>
        <v>1.1265580057526368</v>
      </c>
      <c r="I32" s="68">
        <v>5</v>
      </c>
      <c r="J32" s="45">
        <v>180</v>
      </c>
      <c r="K32" s="45">
        <v>162</v>
      </c>
      <c r="L32" s="4">
        <f t="shared" si="3"/>
        <v>1.1111111111111112</v>
      </c>
      <c r="M32" s="11">
        <v>15</v>
      </c>
      <c r="N32" s="35">
        <v>9116.5</v>
      </c>
      <c r="O32" s="35">
        <v>5939</v>
      </c>
      <c r="P32" s="4">
        <f t="shared" si="4"/>
        <v>0.65145615093511766</v>
      </c>
      <c r="Q32" s="11">
        <v>20</v>
      </c>
      <c r="R32" s="35">
        <v>307.8</v>
      </c>
      <c r="S32" s="35">
        <v>344</v>
      </c>
      <c r="T32" s="4">
        <f t="shared" si="13"/>
        <v>1.1176088369070825</v>
      </c>
      <c r="U32" s="11">
        <v>10</v>
      </c>
      <c r="V32" s="35">
        <v>24.7</v>
      </c>
      <c r="W32" s="35">
        <v>30.4</v>
      </c>
      <c r="X32" s="4">
        <f t="shared" si="14"/>
        <v>1.2030769230769232</v>
      </c>
      <c r="Y32" s="11">
        <v>10</v>
      </c>
      <c r="Z32" s="44">
        <f t="shared" si="15"/>
        <v>0.94888699524011699</v>
      </c>
      <c r="AA32" s="45">
        <v>31486</v>
      </c>
      <c r="AB32" s="35">
        <f t="shared" si="6"/>
        <v>2862.3636363636365</v>
      </c>
      <c r="AC32" s="35">
        <f t="shared" si="7"/>
        <v>2716.1</v>
      </c>
      <c r="AD32" s="35">
        <f t="shared" si="8"/>
        <v>-146.26363636363658</v>
      </c>
      <c r="AE32" s="35">
        <v>-8.3000000000000007</v>
      </c>
      <c r="AF32" s="35">
        <f t="shared" si="9"/>
        <v>2707.7999999999997</v>
      </c>
      <c r="AG32" s="35"/>
      <c r="AH32" s="35">
        <f t="shared" si="10"/>
        <v>2707.7999999999997</v>
      </c>
      <c r="AI32" s="35">
        <v>2668.6</v>
      </c>
      <c r="AJ32" s="35">
        <f t="shared" si="11"/>
        <v>39.200000000000003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.149999999999999" customHeight="1">
      <c r="A33" s="13" t="s">
        <v>1</v>
      </c>
      <c r="B33" s="35">
        <v>503603</v>
      </c>
      <c r="C33" s="35">
        <v>682973.6</v>
      </c>
      <c r="D33" s="4">
        <f t="shared" si="1"/>
        <v>1.2156174605790673</v>
      </c>
      <c r="E33" s="11">
        <v>10</v>
      </c>
      <c r="F33" s="58">
        <v>103.7</v>
      </c>
      <c r="G33" s="58">
        <v>104.2</v>
      </c>
      <c r="H33" s="4">
        <f t="shared" si="2"/>
        <v>1.0048216007714561</v>
      </c>
      <c r="I33" s="68">
        <v>5</v>
      </c>
      <c r="J33" s="45">
        <v>320</v>
      </c>
      <c r="K33" s="45">
        <v>324</v>
      </c>
      <c r="L33" s="4">
        <f t="shared" si="3"/>
        <v>0.98765432098765427</v>
      </c>
      <c r="M33" s="11">
        <v>10</v>
      </c>
      <c r="N33" s="35">
        <v>40649.199999999997</v>
      </c>
      <c r="O33" s="35">
        <v>27824.1</v>
      </c>
      <c r="P33" s="4">
        <f t="shared" si="4"/>
        <v>0.6844931757574565</v>
      </c>
      <c r="Q33" s="11">
        <v>20</v>
      </c>
      <c r="R33" s="35">
        <v>676.2</v>
      </c>
      <c r="S33" s="35">
        <v>557.79999999999995</v>
      </c>
      <c r="T33" s="4">
        <f t="shared" si="13"/>
        <v>0.82490387459331549</v>
      </c>
      <c r="U33" s="11">
        <v>5</v>
      </c>
      <c r="V33" s="35">
        <v>493.7</v>
      </c>
      <c r="W33" s="35">
        <v>338.5</v>
      </c>
      <c r="X33" s="4">
        <f t="shared" si="14"/>
        <v>0.68563905205590436</v>
      </c>
      <c r="Y33" s="11">
        <v>10</v>
      </c>
      <c r="Z33" s="44">
        <f t="shared" si="15"/>
        <v>0.86212665380332087</v>
      </c>
      <c r="AA33" s="45">
        <v>70238</v>
      </c>
      <c r="AB33" s="35">
        <f t="shared" si="6"/>
        <v>6385.272727272727</v>
      </c>
      <c r="AC33" s="35">
        <f t="shared" si="7"/>
        <v>5504.9</v>
      </c>
      <c r="AD33" s="35">
        <f t="shared" si="8"/>
        <v>-880.37272727272739</v>
      </c>
      <c r="AE33" s="35">
        <v>61.5</v>
      </c>
      <c r="AF33" s="35">
        <f t="shared" si="9"/>
        <v>5566.4</v>
      </c>
      <c r="AG33" s="35"/>
      <c r="AH33" s="35">
        <f t="shared" si="10"/>
        <v>5566.4</v>
      </c>
      <c r="AI33" s="35">
        <v>5483.6</v>
      </c>
      <c r="AJ33" s="35">
        <f t="shared" si="11"/>
        <v>82.8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.149999999999999" customHeight="1">
      <c r="A34" s="13" t="s">
        <v>35</v>
      </c>
      <c r="B34" s="35">
        <v>898400</v>
      </c>
      <c r="C34" s="35">
        <v>1197904.3999999999</v>
      </c>
      <c r="D34" s="4">
        <f t="shared" si="1"/>
        <v>1.2133375333926981</v>
      </c>
      <c r="E34" s="11">
        <v>10</v>
      </c>
      <c r="F34" s="58">
        <v>104.9</v>
      </c>
      <c r="G34" s="58">
        <v>103.2</v>
      </c>
      <c r="H34" s="4">
        <f t="shared" si="2"/>
        <v>0.9837940896091516</v>
      </c>
      <c r="I34" s="68">
        <v>5</v>
      </c>
      <c r="J34" s="45">
        <v>230</v>
      </c>
      <c r="K34" s="45">
        <v>258</v>
      </c>
      <c r="L34" s="4">
        <f t="shared" si="3"/>
        <v>0.89147286821705429</v>
      </c>
      <c r="M34" s="11">
        <v>10</v>
      </c>
      <c r="N34" s="35">
        <v>23351.5</v>
      </c>
      <c r="O34" s="35">
        <v>17320.400000000001</v>
      </c>
      <c r="P34" s="4">
        <f t="shared" si="4"/>
        <v>0.7417253709611803</v>
      </c>
      <c r="Q34" s="11">
        <v>20</v>
      </c>
      <c r="R34" s="35">
        <v>194.5</v>
      </c>
      <c r="S34" s="35">
        <v>197.6</v>
      </c>
      <c r="T34" s="4">
        <f t="shared" si="13"/>
        <v>1.0159383033419023</v>
      </c>
      <c r="U34" s="11">
        <v>5</v>
      </c>
      <c r="V34" s="35">
        <v>22.5</v>
      </c>
      <c r="W34" s="35">
        <v>12.6</v>
      </c>
      <c r="X34" s="4">
        <f t="shared" si="14"/>
        <v>0.55999999999999994</v>
      </c>
      <c r="Y34" s="11">
        <v>5</v>
      </c>
      <c r="Z34" s="44">
        <f t="shared" si="15"/>
        <v>0.88511406181957075</v>
      </c>
      <c r="AA34" s="45">
        <v>30710</v>
      </c>
      <c r="AB34" s="35">
        <f t="shared" si="6"/>
        <v>2791.818181818182</v>
      </c>
      <c r="AC34" s="35">
        <f t="shared" si="7"/>
        <v>2471.1</v>
      </c>
      <c r="AD34" s="35">
        <f t="shared" si="8"/>
        <v>-320.71818181818207</v>
      </c>
      <c r="AE34" s="35">
        <v>33.9</v>
      </c>
      <c r="AF34" s="35">
        <f t="shared" si="9"/>
        <v>2505</v>
      </c>
      <c r="AG34" s="35"/>
      <c r="AH34" s="35">
        <f t="shared" si="10"/>
        <v>2505</v>
      </c>
      <c r="AI34" s="35">
        <v>2477.4</v>
      </c>
      <c r="AJ34" s="35">
        <f t="shared" si="11"/>
        <v>27.6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.149999999999999" customHeight="1">
      <c r="A35" s="13" t="s">
        <v>36</v>
      </c>
      <c r="B35" s="35">
        <v>117476</v>
      </c>
      <c r="C35" s="35">
        <v>121559.8</v>
      </c>
      <c r="D35" s="4">
        <f t="shared" si="1"/>
        <v>1.0347628451768873</v>
      </c>
      <c r="E35" s="11">
        <v>10</v>
      </c>
      <c r="F35" s="58">
        <v>102.9</v>
      </c>
      <c r="G35" s="58">
        <v>123</v>
      </c>
      <c r="H35" s="4">
        <f t="shared" si="2"/>
        <v>1.19533527696793</v>
      </c>
      <c r="I35" s="68">
        <v>5</v>
      </c>
      <c r="J35" s="45">
        <v>235</v>
      </c>
      <c r="K35" s="45">
        <v>242</v>
      </c>
      <c r="L35" s="4">
        <f t="shared" si="3"/>
        <v>0.97107438016528924</v>
      </c>
      <c r="M35" s="11">
        <v>15</v>
      </c>
      <c r="N35" s="35">
        <v>7421.9</v>
      </c>
      <c r="O35" s="35">
        <v>6502.1</v>
      </c>
      <c r="P35" s="4">
        <f t="shared" si="4"/>
        <v>0.87606947008178504</v>
      </c>
      <c r="Q35" s="11">
        <v>20</v>
      </c>
      <c r="R35" s="35">
        <v>177</v>
      </c>
      <c r="S35" s="35">
        <v>273.8</v>
      </c>
      <c r="T35" s="4">
        <f t="shared" si="13"/>
        <v>1.2346892655367232</v>
      </c>
      <c r="U35" s="11">
        <v>10</v>
      </c>
      <c r="V35" s="35">
        <v>28</v>
      </c>
      <c r="W35" s="35">
        <v>33.299999999999997</v>
      </c>
      <c r="X35" s="4">
        <f t="shared" si="14"/>
        <v>1.1892857142857143</v>
      </c>
      <c r="Y35" s="11">
        <v>5</v>
      </c>
      <c r="Z35" s="44">
        <f t="shared" si="15"/>
        <v>1.0262327871926056</v>
      </c>
      <c r="AA35" s="45">
        <v>25286</v>
      </c>
      <c r="AB35" s="35">
        <f t="shared" si="6"/>
        <v>2298.7272727272725</v>
      </c>
      <c r="AC35" s="35">
        <f t="shared" si="7"/>
        <v>2359</v>
      </c>
      <c r="AD35" s="35">
        <f t="shared" si="8"/>
        <v>60.272727272727479</v>
      </c>
      <c r="AE35" s="35">
        <v>23.3</v>
      </c>
      <c r="AF35" s="35">
        <f t="shared" si="9"/>
        <v>2382.3000000000002</v>
      </c>
      <c r="AG35" s="35"/>
      <c r="AH35" s="35">
        <f t="shared" si="10"/>
        <v>2382.3000000000002</v>
      </c>
      <c r="AI35" s="35">
        <v>2349.9</v>
      </c>
      <c r="AJ35" s="35">
        <f t="shared" si="11"/>
        <v>32.4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.149999999999999" customHeight="1">
      <c r="A36" s="13" t="s">
        <v>37</v>
      </c>
      <c r="B36" s="35">
        <v>12716</v>
      </c>
      <c r="C36" s="35">
        <v>9768.4</v>
      </c>
      <c r="D36" s="4">
        <f t="shared" si="1"/>
        <v>0.76819754639823845</v>
      </c>
      <c r="E36" s="11">
        <v>10</v>
      </c>
      <c r="F36" s="58">
        <v>104.3</v>
      </c>
      <c r="G36" s="58">
        <v>102.1</v>
      </c>
      <c r="H36" s="4">
        <f t="shared" si="2"/>
        <v>0.97890699904122724</v>
      </c>
      <c r="I36" s="68">
        <v>5</v>
      </c>
      <c r="J36" s="45">
        <v>200</v>
      </c>
      <c r="K36" s="45">
        <v>218</v>
      </c>
      <c r="L36" s="4">
        <f t="shared" si="3"/>
        <v>0.91743119266055051</v>
      </c>
      <c r="M36" s="11">
        <v>15</v>
      </c>
      <c r="N36" s="35">
        <v>7592.1</v>
      </c>
      <c r="O36" s="35">
        <v>21395.5</v>
      </c>
      <c r="P36" s="4">
        <f t="shared" si="4"/>
        <v>1.3</v>
      </c>
      <c r="Q36" s="11">
        <v>20</v>
      </c>
      <c r="R36" s="35">
        <v>1155.5</v>
      </c>
      <c r="S36" s="35">
        <v>1223.0999999999999</v>
      </c>
      <c r="T36" s="4">
        <f t="shared" si="13"/>
        <v>1.0585028126352227</v>
      </c>
      <c r="U36" s="11">
        <v>10</v>
      </c>
      <c r="V36" s="35">
        <v>453.1</v>
      </c>
      <c r="W36" s="35">
        <v>544.6</v>
      </c>
      <c r="X36" s="4">
        <f t="shared" si="14"/>
        <v>1.2001942176120062</v>
      </c>
      <c r="Y36" s="11">
        <v>10</v>
      </c>
      <c r="Z36" s="44">
        <f t="shared" si="15"/>
        <v>1.0703564093081295</v>
      </c>
      <c r="AA36" s="45">
        <v>67976</v>
      </c>
      <c r="AB36" s="35">
        <f t="shared" si="6"/>
        <v>6179.636363636364</v>
      </c>
      <c r="AC36" s="35">
        <f t="shared" si="7"/>
        <v>6614.4</v>
      </c>
      <c r="AD36" s="35">
        <f t="shared" si="8"/>
        <v>434.76363636363567</v>
      </c>
      <c r="AE36" s="35">
        <v>-17.2</v>
      </c>
      <c r="AF36" s="35">
        <f t="shared" si="9"/>
        <v>6597.2</v>
      </c>
      <c r="AG36" s="35"/>
      <c r="AH36" s="35">
        <f t="shared" si="10"/>
        <v>6597.2</v>
      </c>
      <c r="AI36" s="35">
        <v>6640.7</v>
      </c>
      <c r="AJ36" s="35">
        <f t="shared" si="11"/>
        <v>-43.5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.149999999999999" customHeight="1">
      <c r="A37" s="13" t="s">
        <v>38</v>
      </c>
      <c r="B37" s="35">
        <v>14158</v>
      </c>
      <c r="C37" s="35">
        <v>14711</v>
      </c>
      <c r="D37" s="4">
        <f t="shared" si="1"/>
        <v>1.0390591891510099</v>
      </c>
      <c r="E37" s="11">
        <v>10</v>
      </c>
      <c r="F37" s="58">
        <v>103.9</v>
      </c>
      <c r="G37" s="58">
        <v>114.2</v>
      </c>
      <c r="H37" s="4">
        <f t="shared" si="2"/>
        <v>1.0991337824831569</v>
      </c>
      <c r="I37" s="68">
        <v>5</v>
      </c>
      <c r="J37" s="45">
        <v>410</v>
      </c>
      <c r="K37" s="45">
        <v>378</v>
      </c>
      <c r="L37" s="4">
        <f t="shared" si="3"/>
        <v>1.0846560846560847</v>
      </c>
      <c r="M37" s="11">
        <v>15</v>
      </c>
      <c r="N37" s="35">
        <v>8011.1</v>
      </c>
      <c r="O37" s="35">
        <v>5980.5</v>
      </c>
      <c r="P37" s="4">
        <f t="shared" si="4"/>
        <v>0.74652669421178108</v>
      </c>
      <c r="Q37" s="11">
        <v>20</v>
      </c>
      <c r="R37" s="35">
        <v>111.5</v>
      </c>
      <c r="S37" s="35">
        <v>121.7</v>
      </c>
      <c r="T37" s="4">
        <f t="shared" si="13"/>
        <v>1.0914798206278027</v>
      </c>
      <c r="U37" s="11">
        <v>10</v>
      </c>
      <c r="V37" s="35">
        <v>46.5</v>
      </c>
      <c r="W37" s="35">
        <v>49.8</v>
      </c>
      <c r="X37" s="4">
        <f t="shared" si="14"/>
        <v>1.0709677419354837</v>
      </c>
      <c r="Y37" s="11">
        <v>10</v>
      </c>
      <c r="Z37" s="44">
        <f t="shared" si="15"/>
        <v>0.98158730833765206</v>
      </c>
      <c r="AA37" s="45">
        <v>37174</v>
      </c>
      <c r="AB37" s="35">
        <f t="shared" si="6"/>
        <v>3379.4545454545455</v>
      </c>
      <c r="AC37" s="35">
        <f t="shared" si="7"/>
        <v>3317.2</v>
      </c>
      <c r="AD37" s="35">
        <f t="shared" si="8"/>
        <v>-62.254545454545678</v>
      </c>
      <c r="AE37" s="35">
        <v>-18.2</v>
      </c>
      <c r="AF37" s="35">
        <f t="shared" si="9"/>
        <v>3299</v>
      </c>
      <c r="AG37" s="35"/>
      <c r="AH37" s="35">
        <f t="shared" si="10"/>
        <v>3299</v>
      </c>
      <c r="AI37" s="35">
        <v>3268.5</v>
      </c>
      <c r="AJ37" s="35">
        <f t="shared" si="11"/>
        <v>30.5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.149999999999999" customHeight="1">
      <c r="A38" s="13" t="s">
        <v>39</v>
      </c>
      <c r="B38" s="35">
        <v>81830</v>
      </c>
      <c r="C38" s="35">
        <v>83675.600000000006</v>
      </c>
      <c r="D38" s="4">
        <f t="shared" si="1"/>
        <v>1.0225540755224245</v>
      </c>
      <c r="E38" s="11">
        <v>10</v>
      </c>
      <c r="F38" s="58">
        <v>113.5</v>
      </c>
      <c r="G38" s="58">
        <v>104.4</v>
      </c>
      <c r="H38" s="4">
        <f t="shared" si="2"/>
        <v>0.91982378854625557</v>
      </c>
      <c r="I38" s="68">
        <v>5</v>
      </c>
      <c r="J38" s="45">
        <v>365</v>
      </c>
      <c r="K38" s="45">
        <v>341</v>
      </c>
      <c r="L38" s="4">
        <f t="shared" si="3"/>
        <v>1.0703812316715542</v>
      </c>
      <c r="M38" s="11">
        <v>10</v>
      </c>
      <c r="N38" s="35">
        <v>31217.1</v>
      </c>
      <c r="O38" s="35">
        <v>26689.7</v>
      </c>
      <c r="P38" s="4">
        <f t="shared" si="4"/>
        <v>0.85497051295604021</v>
      </c>
      <c r="Q38" s="11">
        <v>20</v>
      </c>
      <c r="R38" s="35">
        <v>159</v>
      </c>
      <c r="S38" s="35">
        <v>173.7</v>
      </c>
      <c r="T38" s="4">
        <f t="shared" si="13"/>
        <v>1.0924528301886791</v>
      </c>
      <c r="U38" s="11">
        <v>5</v>
      </c>
      <c r="V38" s="35">
        <v>13.4</v>
      </c>
      <c r="W38" s="35">
        <v>13.7</v>
      </c>
      <c r="X38" s="4">
        <f t="shared" si="14"/>
        <v>1.0223880597014925</v>
      </c>
      <c r="Y38" s="11">
        <v>5</v>
      </c>
      <c r="Z38" s="44">
        <f t="shared" si="15"/>
        <v>0.96731066769532237</v>
      </c>
      <c r="AA38" s="45">
        <v>27847</v>
      </c>
      <c r="AB38" s="35">
        <f t="shared" si="6"/>
        <v>2531.5454545454545</v>
      </c>
      <c r="AC38" s="35">
        <f t="shared" si="7"/>
        <v>2448.8000000000002</v>
      </c>
      <c r="AD38" s="35">
        <f t="shared" si="8"/>
        <v>-82.745454545454322</v>
      </c>
      <c r="AE38" s="35">
        <v>-19.399999999999999</v>
      </c>
      <c r="AF38" s="35">
        <f t="shared" si="9"/>
        <v>2429.4</v>
      </c>
      <c r="AG38" s="35"/>
      <c r="AH38" s="35">
        <f t="shared" si="10"/>
        <v>2429.4</v>
      </c>
      <c r="AI38" s="35">
        <v>2441.4</v>
      </c>
      <c r="AJ38" s="35">
        <f t="shared" si="11"/>
        <v>-12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.149999999999999" customHeight="1">
      <c r="A39" s="13" t="s">
        <v>40</v>
      </c>
      <c r="B39" s="35">
        <v>1662864</v>
      </c>
      <c r="C39" s="35">
        <v>996610.8</v>
      </c>
      <c r="D39" s="4">
        <f t="shared" si="1"/>
        <v>0.59933392027249377</v>
      </c>
      <c r="E39" s="11">
        <v>10</v>
      </c>
      <c r="F39" s="58">
        <v>102.4</v>
      </c>
      <c r="G39" s="58">
        <v>106.1</v>
      </c>
      <c r="H39" s="4">
        <f t="shared" si="2"/>
        <v>1.0361328124999998</v>
      </c>
      <c r="I39" s="68">
        <v>5</v>
      </c>
      <c r="J39" s="45">
        <v>515</v>
      </c>
      <c r="K39" s="45">
        <v>501</v>
      </c>
      <c r="L39" s="4">
        <f t="shared" si="3"/>
        <v>1.0279441117764472</v>
      </c>
      <c r="M39" s="11">
        <v>5</v>
      </c>
      <c r="N39" s="35">
        <v>53332.3</v>
      </c>
      <c r="O39" s="35">
        <v>34417.5</v>
      </c>
      <c r="P39" s="4">
        <f t="shared" si="4"/>
        <v>0.64534062847467666</v>
      </c>
      <c r="Q39" s="11">
        <v>20</v>
      </c>
      <c r="R39" s="35">
        <v>1436</v>
      </c>
      <c r="S39" s="35">
        <v>1631.8</v>
      </c>
      <c r="T39" s="4">
        <f t="shared" si="13"/>
        <v>1.1363509749303622</v>
      </c>
      <c r="U39" s="11">
        <v>10</v>
      </c>
      <c r="V39" s="35">
        <v>900</v>
      </c>
      <c r="W39" s="35">
        <v>924</v>
      </c>
      <c r="X39" s="4">
        <f t="shared" si="14"/>
        <v>1.0266666666666666</v>
      </c>
      <c r="Y39" s="11">
        <v>10</v>
      </c>
      <c r="Z39" s="44">
        <f t="shared" si="15"/>
        <v>0.84751188015951651</v>
      </c>
      <c r="AA39" s="45">
        <v>107390</v>
      </c>
      <c r="AB39" s="35">
        <f t="shared" si="6"/>
        <v>9762.7272727272721</v>
      </c>
      <c r="AC39" s="35">
        <f t="shared" si="7"/>
        <v>8274</v>
      </c>
      <c r="AD39" s="35">
        <f t="shared" si="8"/>
        <v>-1488.7272727272721</v>
      </c>
      <c r="AE39" s="35">
        <v>230.5</v>
      </c>
      <c r="AF39" s="35">
        <f t="shared" si="9"/>
        <v>8504.5</v>
      </c>
      <c r="AG39" s="35"/>
      <c r="AH39" s="35">
        <f t="shared" si="10"/>
        <v>8504.5</v>
      </c>
      <c r="AI39" s="35">
        <v>8337.1</v>
      </c>
      <c r="AJ39" s="35">
        <f t="shared" si="11"/>
        <v>167.4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.149999999999999" customHeight="1">
      <c r="A40" s="13" t="s">
        <v>41</v>
      </c>
      <c r="B40" s="35">
        <v>52523</v>
      </c>
      <c r="C40" s="35">
        <v>50996.800000000003</v>
      </c>
      <c r="D40" s="4">
        <f t="shared" si="1"/>
        <v>0.97094225386973332</v>
      </c>
      <c r="E40" s="11">
        <v>10</v>
      </c>
      <c r="F40" s="58">
        <v>102.5</v>
      </c>
      <c r="G40" s="58">
        <v>107.5</v>
      </c>
      <c r="H40" s="4">
        <f t="shared" si="2"/>
        <v>1.0487804878048781</v>
      </c>
      <c r="I40" s="68">
        <v>5</v>
      </c>
      <c r="J40" s="45">
        <v>110</v>
      </c>
      <c r="K40" s="45">
        <v>115</v>
      </c>
      <c r="L40" s="4">
        <f t="shared" si="3"/>
        <v>0.95652173913043481</v>
      </c>
      <c r="M40" s="11">
        <v>5</v>
      </c>
      <c r="N40" s="35">
        <v>10649.4</v>
      </c>
      <c r="O40" s="35">
        <v>10010</v>
      </c>
      <c r="P40" s="4">
        <f t="shared" si="4"/>
        <v>0.93995905872631325</v>
      </c>
      <c r="Q40" s="11">
        <v>20</v>
      </c>
      <c r="R40" s="35">
        <v>582</v>
      </c>
      <c r="S40" s="35">
        <v>599.20000000000005</v>
      </c>
      <c r="T40" s="4">
        <f t="shared" si="13"/>
        <v>1.0295532646048111</v>
      </c>
      <c r="U40" s="11">
        <v>5</v>
      </c>
      <c r="V40" s="35">
        <v>20.9</v>
      </c>
      <c r="W40" s="35">
        <v>23.1</v>
      </c>
      <c r="X40" s="4">
        <f t="shared" si="14"/>
        <v>1.1052631578947369</v>
      </c>
      <c r="Y40" s="11">
        <v>5</v>
      </c>
      <c r="Z40" s="44">
        <f t="shared" si="15"/>
        <v>0.9841839392079581</v>
      </c>
      <c r="AA40" s="45">
        <v>37532</v>
      </c>
      <c r="AB40" s="35">
        <f t="shared" si="6"/>
        <v>3412</v>
      </c>
      <c r="AC40" s="35">
        <f t="shared" si="7"/>
        <v>3358</v>
      </c>
      <c r="AD40" s="35">
        <f t="shared" si="8"/>
        <v>-54</v>
      </c>
      <c r="AE40" s="35">
        <v>36.6</v>
      </c>
      <c r="AF40" s="35">
        <f t="shared" si="9"/>
        <v>3394.6</v>
      </c>
      <c r="AG40" s="35"/>
      <c r="AH40" s="35">
        <f t="shared" si="10"/>
        <v>3394.6</v>
      </c>
      <c r="AI40" s="35">
        <v>3370.1</v>
      </c>
      <c r="AJ40" s="35">
        <f t="shared" si="11"/>
        <v>24.5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.149999999999999" customHeight="1">
      <c r="A41" s="13" t="s">
        <v>2</v>
      </c>
      <c r="B41" s="35">
        <v>8688</v>
      </c>
      <c r="C41" s="35">
        <v>10004.799999999999</v>
      </c>
      <c r="D41" s="4">
        <f t="shared" si="1"/>
        <v>1.1515653775322283</v>
      </c>
      <c r="E41" s="11">
        <v>10</v>
      </c>
      <c r="F41" s="58">
        <v>109.1</v>
      </c>
      <c r="G41" s="58">
        <v>113.6</v>
      </c>
      <c r="H41" s="4">
        <f t="shared" si="2"/>
        <v>1.0412465627864345</v>
      </c>
      <c r="I41" s="68">
        <v>5</v>
      </c>
      <c r="J41" s="45">
        <v>220</v>
      </c>
      <c r="K41" s="45">
        <v>220</v>
      </c>
      <c r="L41" s="4">
        <f t="shared" si="3"/>
        <v>1</v>
      </c>
      <c r="M41" s="11">
        <v>15</v>
      </c>
      <c r="N41" s="35">
        <v>5198.2</v>
      </c>
      <c r="O41" s="35">
        <v>3397.6</v>
      </c>
      <c r="P41" s="4">
        <f t="shared" si="4"/>
        <v>0.65361086529952672</v>
      </c>
      <c r="Q41" s="11">
        <v>20</v>
      </c>
      <c r="R41" s="35">
        <v>359</v>
      </c>
      <c r="S41" s="35">
        <v>442.7</v>
      </c>
      <c r="T41" s="4">
        <f t="shared" si="13"/>
        <v>1.2033147632311978</v>
      </c>
      <c r="U41" s="11">
        <v>5</v>
      </c>
      <c r="V41" s="35">
        <v>51</v>
      </c>
      <c r="W41" s="35">
        <v>53.7</v>
      </c>
      <c r="X41" s="4">
        <f t="shared" si="14"/>
        <v>1.0529411764705883</v>
      </c>
      <c r="Y41" s="11">
        <v>5</v>
      </c>
      <c r="Z41" s="44">
        <f t="shared" si="15"/>
        <v>0.93458972656256534</v>
      </c>
      <c r="AA41" s="45">
        <v>48371</v>
      </c>
      <c r="AB41" s="35">
        <f t="shared" si="6"/>
        <v>4397.363636363636</v>
      </c>
      <c r="AC41" s="35">
        <f t="shared" si="7"/>
        <v>4109.7</v>
      </c>
      <c r="AD41" s="35">
        <f t="shared" si="8"/>
        <v>-287.66363636363621</v>
      </c>
      <c r="AE41" s="35">
        <v>-17.100000000000001</v>
      </c>
      <c r="AF41" s="35">
        <f t="shared" si="9"/>
        <v>4092.6</v>
      </c>
      <c r="AG41" s="35"/>
      <c r="AH41" s="35">
        <f t="shared" si="10"/>
        <v>4092.6</v>
      </c>
      <c r="AI41" s="35">
        <v>4050</v>
      </c>
      <c r="AJ41" s="35">
        <f t="shared" si="11"/>
        <v>42.6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.149999999999999" customHeight="1">
      <c r="A42" s="13" t="s">
        <v>42</v>
      </c>
      <c r="B42" s="35">
        <v>21525</v>
      </c>
      <c r="C42" s="35">
        <v>23506.3</v>
      </c>
      <c r="D42" s="4">
        <f t="shared" si="1"/>
        <v>1.0920464576074331</v>
      </c>
      <c r="E42" s="11">
        <v>10</v>
      </c>
      <c r="F42" s="58">
        <v>107.4</v>
      </c>
      <c r="G42" s="58">
        <v>114.3</v>
      </c>
      <c r="H42" s="4">
        <f t="shared" si="2"/>
        <v>1.0642458100558658</v>
      </c>
      <c r="I42" s="68">
        <v>5</v>
      </c>
      <c r="J42" s="45">
        <v>135</v>
      </c>
      <c r="K42" s="45">
        <v>130</v>
      </c>
      <c r="L42" s="4">
        <f t="shared" si="3"/>
        <v>1.0384615384615385</v>
      </c>
      <c r="M42" s="11">
        <v>10</v>
      </c>
      <c r="N42" s="35">
        <v>5024.6000000000004</v>
      </c>
      <c r="O42" s="35">
        <v>3870</v>
      </c>
      <c r="P42" s="4">
        <f t="shared" si="4"/>
        <v>0.77021056402499699</v>
      </c>
      <c r="Q42" s="11">
        <v>20</v>
      </c>
      <c r="R42" s="35">
        <v>314</v>
      </c>
      <c r="S42" s="35">
        <v>298.2</v>
      </c>
      <c r="T42" s="4">
        <f t="shared" si="13"/>
        <v>0.94968152866242039</v>
      </c>
      <c r="U42" s="11">
        <v>5</v>
      </c>
      <c r="V42" s="35">
        <v>22</v>
      </c>
      <c r="W42" s="35">
        <v>23.9</v>
      </c>
      <c r="X42" s="4">
        <f t="shared" si="14"/>
        <v>1.0863636363636362</v>
      </c>
      <c r="Y42" s="11">
        <v>5</v>
      </c>
      <c r="Z42" s="44">
        <f t="shared" si="15"/>
        <v>0.94928629302907763</v>
      </c>
      <c r="AA42" s="45">
        <v>25572</v>
      </c>
      <c r="AB42" s="35">
        <f t="shared" si="6"/>
        <v>2324.7272727272725</v>
      </c>
      <c r="AC42" s="35">
        <f t="shared" si="7"/>
        <v>2206.8000000000002</v>
      </c>
      <c r="AD42" s="35">
        <f t="shared" si="8"/>
        <v>-117.92727272727234</v>
      </c>
      <c r="AE42" s="35">
        <v>14.1</v>
      </c>
      <c r="AF42" s="35">
        <f t="shared" si="9"/>
        <v>2220.9</v>
      </c>
      <c r="AG42" s="35"/>
      <c r="AH42" s="35">
        <f t="shared" si="10"/>
        <v>2220.9</v>
      </c>
      <c r="AI42" s="35">
        <v>2194.1999999999998</v>
      </c>
      <c r="AJ42" s="35">
        <f t="shared" si="11"/>
        <v>26.7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.149999999999999" customHeight="1">
      <c r="A43" s="13" t="s">
        <v>3</v>
      </c>
      <c r="B43" s="35">
        <v>49200</v>
      </c>
      <c r="C43" s="35">
        <v>44420.7</v>
      </c>
      <c r="D43" s="4">
        <f t="shared" si="1"/>
        <v>0.90285975609756086</v>
      </c>
      <c r="E43" s="11">
        <v>10</v>
      </c>
      <c r="F43" s="58">
        <v>103.1</v>
      </c>
      <c r="G43" s="58">
        <v>114.4</v>
      </c>
      <c r="H43" s="4">
        <f t="shared" si="2"/>
        <v>1.1096023278370515</v>
      </c>
      <c r="I43" s="68">
        <v>5</v>
      </c>
      <c r="J43" s="45">
        <v>190</v>
      </c>
      <c r="K43" s="45">
        <v>176</v>
      </c>
      <c r="L43" s="4">
        <f t="shared" si="3"/>
        <v>1.0795454545454546</v>
      </c>
      <c r="M43" s="11">
        <v>10</v>
      </c>
      <c r="N43" s="35">
        <v>6262.5</v>
      </c>
      <c r="O43" s="35">
        <v>6621.3</v>
      </c>
      <c r="P43" s="4">
        <f t="shared" si="4"/>
        <v>1.0572934131736527</v>
      </c>
      <c r="Q43" s="11">
        <v>20</v>
      </c>
      <c r="R43" s="35">
        <v>462.5</v>
      </c>
      <c r="S43" s="35">
        <v>463.7</v>
      </c>
      <c r="T43" s="4">
        <f t="shared" si="13"/>
        <v>1.0025945945945947</v>
      </c>
      <c r="U43" s="11">
        <v>5</v>
      </c>
      <c r="V43" s="35">
        <v>19.100000000000001</v>
      </c>
      <c r="W43" s="35">
        <v>21.4</v>
      </c>
      <c r="X43" s="4">
        <f t="shared" si="14"/>
        <v>1.120418848167539</v>
      </c>
      <c r="Y43" s="11">
        <v>5</v>
      </c>
      <c r="Z43" s="44">
        <f t="shared" si="15"/>
        <v>1.0387818040527115</v>
      </c>
      <c r="AA43" s="45">
        <v>28537</v>
      </c>
      <c r="AB43" s="35">
        <f t="shared" si="6"/>
        <v>2594.2727272727275</v>
      </c>
      <c r="AC43" s="35">
        <f t="shared" si="7"/>
        <v>2694.9</v>
      </c>
      <c r="AD43" s="35">
        <f t="shared" si="8"/>
        <v>100.62727272727261</v>
      </c>
      <c r="AE43" s="35">
        <v>17.399999999999999</v>
      </c>
      <c r="AF43" s="35">
        <f t="shared" si="9"/>
        <v>2712.3</v>
      </c>
      <c r="AG43" s="35"/>
      <c r="AH43" s="35">
        <f t="shared" si="10"/>
        <v>2712.3</v>
      </c>
      <c r="AI43" s="35">
        <v>2693.9</v>
      </c>
      <c r="AJ43" s="35">
        <f t="shared" si="11"/>
        <v>18.399999999999999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.149999999999999" customHeight="1">
      <c r="A44" s="13" t="s">
        <v>43</v>
      </c>
      <c r="B44" s="35">
        <v>13336</v>
      </c>
      <c r="C44" s="35">
        <v>11653.8</v>
      </c>
      <c r="D44" s="4">
        <f t="shared" si="1"/>
        <v>0.8738602279544091</v>
      </c>
      <c r="E44" s="11">
        <v>10</v>
      </c>
      <c r="F44" s="58">
        <v>104.9</v>
      </c>
      <c r="G44" s="58">
        <v>114</v>
      </c>
      <c r="H44" s="4">
        <f t="shared" si="2"/>
        <v>1.0867492850333651</v>
      </c>
      <c r="I44" s="68">
        <v>5</v>
      </c>
      <c r="J44" s="45">
        <v>150</v>
      </c>
      <c r="K44" s="45">
        <v>156</v>
      </c>
      <c r="L44" s="4">
        <f t="shared" si="3"/>
        <v>0.96153846153846156</v>
      </c>
      <c r="M44" s="11">
        <v>10</v>
      </c>
      <c r="N44" s="35">
        <v>6915.1</v>
      </c>
      <c r="O44" s="35">
        <v>6899.5</v>
      </c>
      <c r="P44" s="4">
        <f t="shared" si="4"/>
        <v>0.99774406733091348</v>
      </c>
      <c r="Q44" s="11">
        <v>20</v>
      </c>
      <c r="R44" s="35">
        <v>48</v>
      </c>
      <c r="S44" s="35">
        <v>55</v>
      </c>
      <c r="T44" s="4">
        <f t="shared" si="13"/>
        <v>1.1458333333333333</v>
      </c>
      <c r="U44" s="11">
        <v>5</v>
      </c>
      <c r="V44" s="35">
        <v>35</v>
      </c>
      <c r="W44" s="35">
        <v>35.4</v>
      </c>
      <c r="X44" s="4">
        <f t="shared" si="14"/>
        <v>1.0114285714285713</v>
      </c>
      <c r="Y44" s="11">
        <v>5</v>
      </c>
      <c r="Z44" s="44">
        <f t="shared" si="15"/>
        <v>0.99143498528224228</v>
      </c>
      <c r="AA44" s="45">
        <v>37577</v>
      </c>
      <c r="AB44" s="35">
        <f t="shared" si="6"/>
        <v>3416.090909090909</v>
      </c>
      <c r="AC44" s="35">
        <f t="shared" si="7"/>
        <v>3386.8</v>
      </c>
      <c r="AD44" s="35">
        <f t="shared" si="8"/>
        <v>-29.290909090908826</v>
      </c>
      <c r="AE44" s="35">
        <v>-10.5</v>
      </c>
      <c r="AF44" s="35">
        <f t="shared" si="9"/>
        <v>3376.3</v>
      </c>
      <c r="AG44" s="35"/>
      <c r="AH44" s="35">
        <f t="shared" si="10"/>
        <v>3376.3</v>
      </c>
      <c r="AI44" s="35">
        <v>3343.8</v>
      </c>
      <c r="AJ44" s="35">
        <f t="shared" si="11"/>
        <v>32.5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.149999999999999" customHeight="1">
      <c r="A45" s="17" t="s">
        <v>44</v>
      </c>
      <c r="B45" s="34">
        <f>SUM(B46:B368)</f>
        <v>9103742</v>
      </c>
      <c r="C45" s="34">
        <f>SUM(C46:C368)</f>
        <v>8882892.799999997</v>
      </c>
      <c r="D45" s="6">
        <f>IF(C45/B45&gt;1.2,IF((C45/B45-1.2)*0.1+1.2&gt;1.3,1.3,(C45/B45-1.2)*0.1+1.2),C45/B45)</f>
        <v>0.97574083272570744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172829.69999999984</v>
      </c>
      <c r="O45" s="34">
        <f>SUM(O46:O368)</f>
        <v>91301.639999999985</v>
      </c>
      <c r="P45" s="6">
        <f>IF(O45/N45&gt;1.2,IF((O45/N45-1.2)*0.1+1.2&gt;1.3,1.3,(O45/N45-1.2)*0.1+1.2),O45/N45)</f>
        <v>0.52827517492653209</v>
      </c>
      <c r="Q45" s="16"/>
      <c r="R45" s="34">
        <f>SUM(R46:R368)</f>
        <v>14753.800000000001</v>
      </c>
      <c r="S45" s="34">
        <f>SUM(S46:S368)</f>
        <v>15562</v>
      </c>
      <c r="T45" s="6">
        <f>IF(S45/R45&gt;1.2,IF((S45/R45-1.2)*0.1+1.2&gt;1.3,1.3,(S45/R45-1.2)*0.1+1.2),S45/R45)</f>
        <v>1.0547791077552902</v>
      </c>
      <c r="U45" s="16"/>
      <c r="V45" s="34">
        <f>SUM(V46:V368)</f>
        <v>5570.6999999999989</v>
      </c>
      <c r="W45" s="34">
        <f>SUM(W46:W368)</f>
        <v>6501.4999999999973</v>
      </c>
      <c r="X45" s="6">
        <f>IF(W45/V45&gt;1.2,IF((W45/V45-1.2)*0.1+1.2&gt;1.3,1.3,(W45/V45-1.2)*0.1+1.2),W45/V45)</f>
        <v>1.1670885167034661</v>
      </c>
      <c r="Y45" s="16"/>
      <c r="Z45" s="8"/>
      <c r="AA45" s="20">
        <f>SUM(AA46:AA368)</f>
        <v>350109</v>
      </c>
      <c r="AB45" s="34">
        <f t="shared" ref="AB45:AH45" si="16">SUM(AB46:AB368)</f>
        <v>31828.09090909089</v>
      </c>
      <c r="AC45" s="34">
        <f t="shared" si="16"/>
        <v>28514.599999999995</v>
      </c>
      <c r="AD45" s="34">
        <f t="shared" si="16"/>
        <v>-3313.4909090909105</v>
      </c>
      <c r="AE45" s="34">
        <f t="shared" si="16"/>
        <v>0</v>
      </c>
      <c r="AF45" s="34">
        <f t="shared" si="16"/>
        <v>28514.599999999995</v>
      </c>
      <c r="AG45" s="34">
        <f>SUM(AG46:AG368)</f>
        <v>177.4</v>
      </c>
      <c r="AH45" s="34">
        <f t="shared" si="16"/>
        <v>28337.199999999993</v>
      </c>
      <c r="AI45" s="34">
        <f>SUM(AI46:AI368)</f>
        <v>28337.199999999993</v>
      </c>
      <c r="AJ45" s="34">
        <f>SUM(AJ46:AJ368)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.149999999999999" customHeight="1">
      <c r="A46" s="18" t="s">
        <v>45</v>
      </c>
      <c r="B46" s="6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35"/>
      <c r="AI46" s="35"/>
      <c r="AJ46" s="3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.149999999999999" customHeight="1">
      <c r="A47" s="14" t="s">
        <v>46</v>
      </c>
      <c r="B47" s="35">
        <v>64</v>
      </c>
      <c r="C47" s="35">
        <v>75</v>
      </c>
      <c r="D47" s="4">
        <f t="shared" ref="D47:D110" si="17">IF(E47=0,0,IF(B47=0,1,IF(C47&lt;0,0,IF(C47/B47&gt;1.2,IF((C47/B47-1.2)*0.1+1.2&gt;1.3,1.3,(C47/B47-1.2)*0.1+1.2),C47/B47))))</f>
        <v>1.171875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477</v>
      </c>
      <c r="O47" s="35">
        <v>83.4</v>
      </c>
      <c r="P47" s="4">
        <f t="shared" ref="P47:P110" si="18">IF(Q47=0,0,IF(N47=0,1,IF(O47&lt;0,0,IF(O47/N47&gt;1.2,IF((O47/N47-1.2)*0.1+1.2&gt;1.3,1.3,(O47/N47-1.2)*0.1+1.2),O47/N47))))</f>
        <v>0.1748427672955975</v>
      </c>
      <c r="Q47" s="11">
        <v>20</v>
      </c>
      <c r="R47" s="35">
        <v>50</v>
      </c>
      <c r="S47" s="35">
        <v>56.2</v>
      </c>
      <c r="T47" s="4">
        <f t="shared" ref="T47:T110" si="19">IF(U47=0,0,IF(R47=0,1,IF(S47&lt;0,0,IF(S47/R47&gt;1.2,IF((S47/R47-1.2)*0.1+1.2&gt;1.3,1.3,(S47/R47-1.2)*0.1+1.2),S47/R47))))</f>
        <v>1.1240000000000001</v>
      </c>
      <c r="U47" s="11">
        <v>30</v>
      </c>
      <c r="V47" s="35">
        <v>4</v>
      </c>
      <c r="W47" s="35">
        <v>4.4000000000000004</v>
      </c>
      <c r="X47" s="4">
        <f t="shared" ref="X47:X110" si="20">IF(Y47=0,0,IF(V47=0,1,IF(W47&lt;0,0,IF(W47/V47&gt;1.2,IF((W47/V47-1.2)*0.1+1.2&gt;1.3,1.3,(W47/V47-1.2)*0.1+1.2),W47/V47))))</f>
        <v>1.1000000000000001</v>
      </c>
      <c r="Y47" s="11">
        <v>20</v>
      </c>
      <c r="Z47" s="44">
        <f>(D47*E47+P47*Q47+T47*U47+X47*Y47)/(E47+Q47+U47+Y47)</f>
        <v>0.88669506682389942</v>
      </c>
      <c r="AA47" s="45">
        <v>1010</v>
      </c>
      <c r="AB47" s="35">
        <f t="shared" ref="AB47:AB110" si="21">AA47/11</f>
        <v>91.818181818181813</v>
      </c>
      <c r="AC47" s="35">
        <f t="shared" ref="AC47:AC110" si="22">ROUND(Z47*AB47,1)</f>
        <v>81.400000000000006</v>
      </c>
      <c r="AD47" s="35">
        <f t="shared" ref="AD47:AD110" si="23">AC47-AB47</f>
        <v>-10.418181818181807</v>
      </c>
      <c r="AE47" s="35">
        <v>0</v>
      </c>
      <c r="AF47" s="35">
        <f t="shared" ref="AF47:AF110" si="24">AC47+AE47</f>
        <v>81.400000000000006</v>
      </c>
      <c r="AG47" s="35"/>
      <c r="AH47" s="35">
        <f t="shared" ref="AH47:AH110" si="25">AF47-AG47</f>
        <v>81.400000000000006</v>
      </c>
      <c r="AI47" s="35">
        <v>81.400000000000006</v>
      </c>
      <c r="AJ47" s="35">
        <f t="shared" ref="AJ47:AJ110" si="26">ROUND(AH47-AI47,1)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.149999999999999" customHeight="1">
      <c r="A48" s="14" t="s">
        <v>47</v>
      </c>
      <c r="B48" s="35">
        <v>5650</v>
      </c>
      <c r="C48" s="35">
        <v>6214.7</v>
      </c>
      <c r="D48" s="4">
        <f t="shared" si="17"/>
        <v>1.0999469026548672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765.2</v>
      </c>
      <c r="O48" s="35">
        <v>341.2</v>
      </c>
      <c r="P48" s="4">
        <f t="shared" si="18"/>
        <v>0.44589649764767375</v>
      </c>
      <c r="Q48" s="11">
        <v>20</v>
      </c>
      <c r="R48" s="35">
        <v>68</v>
      </c>
      <c r="S48" s="35">
        <v>70.400000000000006</v>
      </c>
      <c r="T48" s="4">
        <f t="shared" si="19"/>
        <v>1.0352941176470589</v>
      </c>
      <c r="U48" s="11">
        <v>25</v>
      </c>
      <c r="V48" s="35">
        <v>9</v>
      </c>
      <c r="W48" s="35">
        <v>9.5</v>
      </c>
      <c r="X48" s="4">
        <f t="shared" si="20"/>
        <v>1.0555555555555556</v>
      </c>
      <c r="Y48" s="11">
        <v>25</v>
      </c>
      <c r="Z48" s="44">
        <f t="shared" ref="Z48:Z111" si="27">(D48*E48+P48*Q48+T48*U48+X48*Y48)/(E48+Q48+U48+Y48)</f>
        <v>0.90235801011959382</v>
      </c>
      <c r="AA48" s="45">
        <v>1886</v>
      </c>
      <c r="AB48" s="35">
        <f t="shared" si="21"/>
        <v>171.45454545454547</v>
      </c>
      <c r="AC48" s="35">
        <f t="shared" si="22"/>
        <v>154.69999999999999</v>
      </c>
      <c r="AD48" s="35">
        <f t="shared" si="23"/>
        <v>-16.754545454545479</v>
      </c>
      <c r="AE48" s="35">
        <v>0</v>
      </c>
      <c r="AF48" s="35">
        <f t="shared" si="24"/>
        <v>154.69999999999999</v>
      </c>
      <c r="AG48" s="35"/>
      <c r="AH48" s="35">
        <f t="shared" si="25"/>
        <v>154.69999999999999</v>
      </c>
      <c r="AI48" s="35">
        <v>154.69999999999999</v>
      </c>
      <c r="AJ48" s="35">
        <f t="shared" si="26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.149999999999999" customHeight="1">
      <c r="A49" s="14" t="s">
        <v>48</v>
      </c>
      <c r="B49" s="35">
        <v>840</v>
      </c>
      <c r="C49" s="35">
        <v>709.3</v>
      </c>
      <c r="D49" s="4">
        <f t="shared" si="17"/>
        <v>0.84440476190476188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206.3</v>
      </c>
      <c r="O49" s="35">
        <v>20.3</v>
      </c>
      <c r="P49" s="4">
        <f t="shared" si="18"/>
        <v>9.8400387784779442E-2</v>
      </c>
      <c r="Q49" s="11">
        <v>20</v>
      </c>
      <c r="R49" s="35">
        <v>35</v>
      </c>
      <c r="S49" s="35">
        <v>37.6</v>
      </c>
      <c r="T49" s="4">
        <f t="shared" si="19"/>
        <v>1.0742857142857143</v>
      </c>
      <c r="U49" s="11">
        <v>30</v>
      </c>
      <c r="V49" s="35">
        <v>5</v>
      </c>
      <c r="W49" s="35">
        <v>5.2</v>
      </c>
      <c r="X49" s="4">
        <f t="shared" si="20"/>
        <v>1.04</v>
      </c>
      <c r="Y49" s="11">
        <v>20</v>
      </c>
      <c r="Z49" s="44">
        <f t="shared" si="27"/>
        <v>0.79300783504143291</v>
      </c>
      <c r="AA49" s="45">
        <v>1402</v>
      </c>
      <c r="AB49" s="35">
        <f t="shared" si="21"/>
        <v>127.45454545454545</v>
      </c>
      <c r="AC49" s="35">
        <f t="shared" si="22"/>
        <v>101.1</v>
      </c>
      <c r="AD49" s="35">
        <f t="shared" si="23"/>
        <v>-26.354545454545459</v>
      </c>
      <c r="AE49" s="35">
        <v>0</v>
      </c>
      <c r="AF49" s="35">
        <f t="shared" si="24"/>
        <v>101.1</v>
      </c>
      <c r="AG49" s="35"/>
      <c r="AH49" s="35">
        <f t="shared" si="25"/>
        <v>101.1</v>
      </c>
      <c r="AI49" s="35">
        <v>101.1</v>
      </c>
      <c r="AJ49" s="35">
        <f t="shared" si="26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17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181.1</v>
      </c>
      <c r="O50" s="35">
        <v>245.6</v>
      </c>
      <c r="P50" s="4">
        <f t="shared" si="18"/>
        <v>1.2156156819436774</v>
      </c>
      <c r="Q50" s="11">
        <v>20</v>
      </c>
      <c r="R50" s="35">
        <v>33</v>
      </c>
      <c r="S50" s="35">
        <v>38.9</v>
      </c>
      <c r="T50" s="4">
        <f t="shared" si="19"/>
        <v>1.1787878787878787</v>
      </c>
      <c r="U50" s="11">
        <v>25</v>
      </c>
      <c r="V50" s="35">
        <v>6</v>
      </c>
      <c r="W50" s="35">
        <v>6.2</v>
      </c>
      <c r="X50" s="4">
        <f t="shared" si="20"/>
        <v>1.0333333333333334</v>
      </c>
      <c r="Y50" s="11">
        <v>25</v>
      </c>
      <c r="Z50" s="44">
        <f t="shared" si="27"/>
        <v>1.1373620563129123</v>
      </c>
      <c r="AA50" s="45">
        <v>826</v>
      </c>
      <c r="AB50" s="35">
        <f t="shared" si="21"/>
        <v>75.090909090909093</v>
      </c>
      <c r="AC50" s="35">
        <f t="shared" si="22"/>
        <v>85.4</v>
      </c>
      <c r="AD50" s="35">
        <f t="shared" si="23"/>
        <v>10.309090909090912</v>
      </c>
      <c r="AE50" s="35">
        <v>0</v>
      </c>
      <c r="AF50" s="35">
        <f t="shared" si="24"/>
        <v>85.4</v>
      </c>
      <c r="AG50" s="35"/>
      <c r="AH50" s="35">
        <f t="shared" si="25"/>
        <v>85.4</v>
      </c>
      <c r="AI50" s="35">
        <v>85.4</v>
      </c>
      <c r="AJ50" s="35">
        <f t="shared" si="26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.149999999999999" customHeight="1">
      <c r="A51" s="14" t="s">
        <v>50</v>
      </c>
      <c r="B51" s="35">
        <v>190</v>
      </c>
      <c r="C51" s="35">
        <v>140</v>
      </c>
      <c r="D51" s="4">
        <f t="shared" si="17"/>
        <v>0.73684210526315785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253.4</v>
      </c>
      <c r="O51" s="35">
        <v>40</v>
      </c>
      <c r="P51" s="4">
        <f t="shared" si="18"/>
        <v>0.15785319652722968</v>
      </c>
      <c r="Q51" s="11">
        <v>20</v>
      </c>
      <c r="R51" s="35">
        <v>40</v>
      </c>
      <c r="S51" s="35">
        <v>46.2</v>
      </c>
      <c r="T51" s="4">
        <f t="shared" si="19"/>
        <v>1.155</v>
      </c>
      <c r="U51" s="11">
        <v>30</v>
      </c>
      <c r="V51" s="35">
        <v>5</v>
      </c>
      <c r="W51" s="35">
        <v>6</v>
      </c>
      <c r="X51" s="4">
        <f t="shared" si="20"/>
        <v>1.2</v>
      </c>
      <c r="Y51" s="11">
        <v>20</v>
      </c>
      <c r="Z51" s="44">
        <f t="shared" si="27"/>
        <v>0.86469356228970218</v>
      </c>
      <c r="AA51" s="45">
        <v>1803</v>
      </c>
      <c r="AB51" s="35">
        <f t="shared" si="21"/>
        <v>163.90909090909091</v>
      </c>
      <c r="AC51" s="35">
        <f t="shared" si="22"/>
        <v>141.69999999999999</v>
      </c>
      <c r="AD51" s="35">
        <f t="shared" si="23"/>
        <v>-22.209090909090918</v>
      </c>
      <c r="AE51" s="35">
        <v>0</v>
      </c>
      <c r="AF51" s="35">
        <f t="shared" si="24"/>
        <v>141.69999999999999</v>
      </c>
      <c r="AG51" s="35"/>
      <c r="AH51" s="35">
        <f t="shared" si="25"/>
        <v>141.69999999999999</v>
      </c>
      <c r="AI51" s="35">
        <v>141.69999999999999</v>
      </c>
      <c r="AJ51" s="35">
        <f t="shared" si="26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.149999999999999" customHeight="1">
      <c r="A52" s="18" t="s">
        <v>51</v>
      </c>
      <c r="B52" s="6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35"/>
      <c r="AI52" s="35"/>
      <c r="AJ52" s="35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.149999999999999" customHeight="1">
      <c r="A53" s="14" t="s">
        <v>52</v>
      </c>
      <c r="B53" s="35">
        <v>825000</v>
      </c>
      <c r="C53" s="35">
        <v>369434.4</v>
      </c>
      <c r="D53" s="4">
        <f t="shared" si="17"/>
        <v>0.44779927272727277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3885.1</v>
      </c>
      <c r="O53" s="35">
        <v>3127.3</v>
      </c>
      <c r="P53" s="4">
        <f t="shared" si="18"/>
        <v>0.80494710560860727</v>
      </c>
      <c r="Q53" s="11">
        <v>20</v>
      </c>
      <c r="R53" s="35">
        <v>1.1000000000000001</v>
      </c>
      <c r="S53" s="35">
        <v>1.2</v>
      </c>
      <c r="T53" s="4">
        <f t="shared" si="19"/>
        <v>1.0909090909090908</v>
      </c>
      <c r="U53" s="11">
        <v>25</v>
      </c>
      <c r="V53" s="35">
        <v>5.0999999999999996</v>
      </c>
      <c r="W53" s="35">
        <v>5.2</v>
      </c>
      <c r="X53" s="4">
        <f t="shared" si="20"/>
        <v>1.0196078431372551</v>
      </c>
      <c r="Y53" s="11">
        <v>25</v>
      </c>
      <c r="Z53" s="44">
        <f t="shared" si="27"/>
        <v>0.91674822738254402</v>
      </c>
      <c r="AA53" s="45">
        <v>46</v>
      </c>
      <c r="AB53" s="35">
        <f t="shared" si="21"/>
        <v>4.1818181818181817</v>
      </c>
      <c r="AC53" s="35">
        <f t="shared" si="22"/>
        <v>3.8</v>
      </c>
      <c r="AD53" s="35">
        <f t="shared" si="23"/>
        <v>-0.38181818181818183</v>
      </c>
      <c r="AE53" s="35">
        <v>0</v>
      </c>
      <c r="AF53" s="35">
        <f t="shared" si="24"/>
        <v>3.8</v>
      </c>
      <c r="AG53" s="35"/>
      <c r="AH53" s="35">
        <f t="shared" si="25"/>
        <v>3.8</v>
      </c>
      <c r="AI53" s="35">
        <v>3.8</v>
      </c>
      <c r="AJ53" s="35">
        <f t="shared" si="26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.149999999999999" customHeight="1">
      <c r="A54" s="14" t="s">
        <v>53</v>
      </c>
      <c r="B54" s="35">
        <v>20</v>
      </c>
      <c r="C54" s="35">
        <v>10</v>
      </c>
      <c r="D54" s="4">
        <f t="shared" si="17"/>
        <v>0.5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141.6</v>
      </c>
      <c r="O54" s="35">
        <v>47.6</v>
      </c>
      <c r="P54" s="4">
        <f t="shared" si="18"/>
        <v>0.33615819209039549</v>
      </c>
      <c r="Q54" s="11">
        <v>20</v>
      </c>
      <c r="R54" s="35">
        <v>0</v>
      </c>
      <c r="S54" s="35">
        <v>0</v>
      </c>
      <c r="T54" s="4">
        <f t="shared" si="19"/>
        <v>1</v>
      </c>
      <c r="U54" s="11">
        <v>20</v>
      </c>
      <c r="V54" s="35">
        <v>5</v>
      </c>
      <c r="W54" s="35">
        <v>5.2</v>
      </c>
      <c r="X54" s="4">
        <f t="shared" si="20"/>
        <v>1.04</v>
      </c>
      <c r="Y54" s="11">
        <v>30</v>
      </c>
      <c r="Z54" s="44">
        <f t="shared" si="27"/>
        <v>0.78653954802259896</v>
      </c>
      <c r="AA54" s="45">
        <v>485</v>
      </c>
      <c r="AB54" s="35">
        <f t="shared" si="21"/>
        <v>44.090909090909093</v>
      </c>
      <c r="AC54" s="35">
        <f t="shared" si="22"/>
        <v>34.700000000000003</v>
      </c>
      <c r="AD54" s="35">
        <f t="shared" si="23"/>
        <v>-9.3909090909090907</v>
      </c>
      <c r="AE54" s="35">
        <v>0</v>
      </c>
      <c r="AF54" s="35">
        <f t="shared" si="24"/>
        <v>34.700000000000003</v>
      </c>
      <c r="AG54" s="35"/>
      <c r="AH54" s="35">
        <f t="shared" si="25"/>
        <v>34.700000000000003</v>
      </c>
      <c r="AI54" s="35">
        <v>34.700000000000003</v>
      </c>
      <c r="AJ54" s="35">
        <f t="shared" si="26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17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1413.1</v>
      </c>
      <c r="O55" s="35">
        <v>367.9</v>
      </c>
      <c r="P55" s="4">
        <f t="shared" si="18"/>
        <v>0.26034958601655933</v>
      </c>
      <c r="Q55" s="11">
        <v>20</v>
      </c>
      <c r="R55" s="35">
        <v>0</v>
      </c>
      <c r="S55" s="35">
        <v>0</v>
      </c>
      <c r="T55" s="4">
        <f t="shared" si="19"/>
        <v>1</v>
      </c>
      <c r="U55" s="11">
        <v>30</v>
      </c>
      <c r="V55" s="35">
        <v>2.8</v>
      </c>
      <c r="W55" s="35">
        <v>2.9</v>
      </c>
      <c r="X55" s="4">
        <f t="shared" si="20"/>
        <v>1.0357142857142858</v>
      </c>
      <c r="Y55" s="11">
        <v>20</v>
      </c>
      <c r="Z55" s="44">
        <f t="shared" si="27"/>
        <v>0.79887539192309864</v>
      </c>
      <c r="AA55" s="45">
        <v>521</v>
      </c>
      <c r="AB55" s="35">
        <f t="shared" si="21"/>
        <v>47.363636363636367</v>
      </c>
      <c r="AC55" s="35">
        <f t="shared" si="22"/>
        <v>37.799999999999997</v>
      </c>
      <c r="AD55" s="35">
        <f t="shared" si="23"/>
        <v>-9.5636363636363697</v>
      </c>
      <c r="AE55" s="35">
        <v>0</v>
      </c>
      <c r="AF55" s="35">
        <f t="shared" si="24"/>
        <v>37.799999999999997</v>
      </c>
      <c r="AG55" s="35"/>
      <c r="AH55" s="35">
        <f t="shared" si="25"/>
        <v>37.799999999999997</v>
      </c>
      <c r="AI55" s="35">
        <v>37.799999999999997</v>
      </c>
      <c r="AJ55" s="35">
        <f t="shared" si="26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17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179.7</v>
      </c>
      <c r="O56" s="35">
        <v>622</v>
      </c>
      <c r="P56" s="4">
        <f t="shared" si="18"/>
        <v>1.3</v>
      </c>
      <c r="Q56" s="11">
        <v>20</v>
      </c>
      <c r="R56" s="35">
        <v>105</v>
      </c>
      <c r="S56" s="35">
        <v>105.6</v>
      </c>
      <c r="T56" s="4">
        <f t="shared" si="19"/>
        <v>1.0057142857142856</v>
      </c>
      <c r="U56" s="11">
        <v>25</v>
      </c>
      <c r="V56" s="35">
        <v>7.1</v>
      </c>
      <c r="W56" s="35">
        <v>7.2</v>
      </c>
      <c r="X56" s="4">
        <f t="shared" si="20"/>
        <v>1.0140845070422535</v>
      </c>
      <c r="Y56" s="11">
        <v>25</v>
      </c>
      <c r="Z56" s="44">
        <f t="shared" si="27"/>
        <v>1.0927852831273352</v>
      </c>
      <c r="AA56" s="45">
        <v>1046</v>
      </c>
      <c r="AB56" s="35">
        <f t="shared" si="21"/>
        <v>95.090909090909093</v>
      </c>
      <c r="AC56" s="35">
        <f t="shared" si="22"/>
        <v>103.9</v>
      </c>
      <c r="AD56" s="35">
        <f t="shared" si="23"/>
        <v>8.8090909090909122</v>
      </c>
      <c r="AE56" s="35">
        <v>0</v>
      </c>
      <c r="AF56" s="35">
        <f t="shared" si="24"/>
        <v>103.9</v>
      </c>
      <c r="AG56" s="35"/>
      <c r="AH56" s="35">
        <f t="shared" si="25"/>
        <v>103.9</v>
      </c>
      <c r="AI56" s="35">
        <v>103.9</v>
      </c>
      <c r="AJ56" s="35">
        <f t="shared" si="26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17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136.19999999999999</v>
      </c>
      <c r="O57" s="35">
        <v>47.2</v>
      </c>
      <c r="P57" s="4">
        <f t="shared" si="18"/>
        <v>0.34654919236417037</v>
      </c>
      <c r="Q57" s="11">
        <v>20</v>
      </c>
      <c r="R57" s="35">
        <v>407</v>
      </c>
      <c r="S57" s="35">
        <v>408.4</v>
      </c>
      <c r="T57" s="4">
        <f t="shared" si="19"/>
        <v>1.0034398034398033</v>
      </c>
      <c r="U57" s="11">
        <v>30</v>
      </c>
      <c r="V57" s="35">
        <v>8</v>
      </c>
      <c r="W57" s="35">
        <v>9.1999999999999993</v>
      </c>
      <c r="X57" s="4">
        <f t="shared" si="20"/>
        <v>1.1499999999999999</v>
      </c>
      <c r="Y57" s="11">
        <v>20</v>
      </c>
      <c r="Z57" s="44">
        <f t="shared" si="27"/>
        <v>0.85763111357825006</v>
      </c>
      <c r="AA57" s="45">
        <v>1073</v>
      </c>
      <c r="AB57" s="35">
        <f t="shared" si="21"/>
        <v>97.545454545454547</v>
      </c>
      <c r="AC57" s="35">
        <f t="shared" si="22"/>
        <v>83.7</v>
      </c>
      <c r="AD57" s="35">
        <f t="shared" si="23"/>
        <v>-13.845454545454544</v>
      </c>
      <c r="AE57" s="35">
        <v>0</v>
      </c>
      <c r="AF57" s="35">
        <f t="shared" si="24"/>
        <v>83.7</v>
      </c>
      <c r="AG57" s="35"/>
      <c r="AH57" s="35">
        <f t="shared" si="25"/>
        <v>83.7</v>
      </c>
      <c r="AI57" s="35">
        <v>83.7</v>
      </c>
      <c r="AJ57" s="35">
        <f t="shared" si="26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17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14.5</v>
      </c>
      <c r="P58" s="4">
        <f t="shared" si="18"/>
        <v>1</v>
      </c>
      <c r="Q58" s="11">
        <v>20</v>
      </c>
      <c r="R58" s="35">
        <v>14</v>
      </c>
      <c r="S58" s="35">
        <v>14.7</v>
      </c>
      <c r="T58" s="4">
        <f t="shared" si="19"/>
        <v>1.05</v>
      </c>
      <c r="U58" s="11">
        <v>30</v>
      </c>
      <c r="V58" s="35">
        <v>1.6</v>
      </c>
      <c r="W58" s="35">
        <v>1.6</v>
      </c>
      <c r="X58" s="4">
        <f t="shared" si="20"/>
        <v>1</v>
      </c>
      <c r="Y58" s="11">
        <v>20</v>
      </c>
      <c r="Z58" s="44">
        <f t="shared" si="27"/>
        <v>1.0214285714285714</v>
      </c>
      <c r="AA58" s="45">
        <v>1155</v>
      </c>
      <c r="AB58" s="35">
        <f t="shared" si="21"/>
        <v>105</v>
      </c>
      <c r="AC58" s="35">
        <f t="shared" si="22"/>
        <v>107.3</v>
      </c>
      <c r="AD58" s="35">
        <f t="shared" si="23"/>
        <v>2.2999999999999972</v>
      </c>
      <c r="AE58" s="35">
        <v>0</v>
      </c>
      <c r="AF58" s="35">
        <f t="shared" si="24"/>
        <v>107.3</v>
      </c>
      <c r="AG58" s="35"/>
      <c r="AH58" s="35">
        <f t="shared" si="25"/>
        <v>107.3</v>
      </c>
      <c r="AI58" s="35">
        <v>107.3</v>
      </c>
      <c r="AJ58" s="35">
        <f t="shared" si="26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17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338.2</v>
      </c>
      <c r="O59" s="35">
        <v>47.5</v>
      </c>
      <c r="P59" s="4">
        <f t="shared" si="18"/>
        <v>0.1404494382022472</v>
      </c>
      <c r="Q59" s="11">
        <v>20</v>
      </c>
      <c r="R59" s="35">
        <v>13</v>
      </c>
      <c r="S59" s="35">
        <v>13.4</v>
      </c>
      <c r="T59" s="4">
        <f t="shared" si="19"/>
        <v>1.0307692307692309</v>
      </c>
      <c r="U59" s="11">
        <v>30</v>
      </c>
      <c r="V59" s="35">
        <v>3.6</v>
      </c>
      <c r="W59" s="35">
        <v>3.7</v>
      </c>
      <c r="X59" s="4">
        <f t="shared" si="20"/>
        <v>1.0277777777777779</v>
      </c>
      <c r="Y59" s="11">
        <v>20</v>
      </c>
      <c r="Z59" s="44">
        <f t="shared" si="27"/>
        <v>0.77553744632396326</v>
      </c>
      <c r="AA59" s="45">
        <v>1171</v>
      </c>
      <c r="AB59" s="35">
        <f t="shared" si="21"/>
        <v>106.45454545454545</v>
      </c>
      <c r="AC59" s="35">
        <f t="shared" si="22"/>
        <v>82.6</v>
      </c>
      <c r="AD59" s="35">
        <f t="shared" si="23"/>
        <v>-23.854545454545459</v>
      </c>
      <c r="AE59" s="35">
        <v>0</v>
      </c>
      <c r="AF59" s="35">
        <f t="shared" si="24"/>
        <v>82.6</v>
      </c>
      <c r="AG59" s="35"/>
      <c r="AH59" s="35">
        <f t="shared" si="25"/>
        <v>82.6</v>
      </c>
      <c r="AI59" s="35">
        <v>82.6</v>
      </c>
      <c r="AJ59" s="35">
        <f t="shared" si="26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.149999999999999" customHeight="1">
      <c r="A60" s="14" t="s">
        <v>59</v>
      </c>
      <c r="B60" s="35">
        <v>9100</v>
      </c>
      <c r="C60" s="35">
        <v>11673</v>
      </c>
      <c r="D60" s="4">
        <f t="shared" si="17"/>
        <v>1.2082747252747252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682.1</v>
      </c>
      <c r="O60" s="35">
        <v>469.1</v>
      </c>
      <c r="P60" s="4">
        <f t="shared" si="18"/>
        <v>0.68772907198358013</v>
      </c>
      <c r="Q60" s="11">
        <v>20</v>
      </c>
      <c r="R60" s="35">
        <v>12</v>
      </c>
      <c r="S60" s="35">
        <v>12.4</v>
      </c>
      <c r="T60" s="4">
        <f t="shared" si="19"/>
        <v>1.0333333333333334</v>
      </c>
      <c r="U60" s="11">
        <v>30</v>
      </c>
      <c r="V60" s="35">
        <v>3</v>
      </c>
      <c r="W60" s="35">
        <v>3.2</v>
      </c>
      <c r="X60" s="4">
        <f t="shared" si="20"/>
        <v>1.0666666666666667</v>
      </c>
      <c r="Y60" s="11">
        <v>20</v>
      </c>
      <c r="Z60" s="44">
        <f t="shared" si="27"/>
        <v>0.97713327532190242</v>
      </c>
      <c r="AA60" s="45">
        <v>145</v>
      </c>
      <c r="AB60" s="35">
        <f t="shared" si="21"/>
        <v>13.181818181818182</v>
      </c>
      <c r="AC60" s="35">
        <f t="shared" si="22"/>
        <v>12.9</v>
      </c>
      <c r="AD60" s="35">
        <f t="shared" si="23"/>
        <v>-0.2818181818181813</v>
      </c>
      <c r="AE60" s="35">
        <v>0</v>
      </c>
      <c r="AF60" s="35">
        <f t="shared" si="24"/>
        <v>12.9</v>
      </c>
      <c r="AG60" s="35"/>
      <c r="AH60" s="35">
        <f t="shared" si="25"/>
        <v>12.9</v>
      </c>
      <c r="AI60" s="35">
        <v>12.9</v>
      </c>
      <c r="AJ60" s="35">
        <f t="shared" si="26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17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174.7</v>
      </c>
      <c r="O61" s="35">
        <v>75.599999999999994</v>
      </c>
      <c r="P61" s="4">
        <f t="shared" si="18"/>
        <v>0.43274184315970232</v>
      </c>
      <c r="Q61" s="11">
        <v>20</v>
      </c>
      <c r="R61" s="35">
        <v>130</v>
      </c>
      <c r="S61" s="35">
        <v>130.30000000000001</v>
      </c>
      <c r="T61" s="4">
        <f t="shared" si="19"/>
        <v>1.0023076923076923</v>
      </c>
      <c r="U61" s="11">
        <v>30</v>
      </c>
      <c r="V61" s="35">
        <v>5.5</v>
      </c>
      <c r="W61" s="35">
        <v>5.8</v>
      </c>
      <c r="X61" s="4">
        <f t="shared" si="20"/>
        <v>1.0545454545454545</v>
      </c>
      <c r="Y61" s="11">
        <v>20</v>
      </c>
      <c r="Z61" s="44">
        <f t="shared" si="27"/>
        <v>0.85449966747619877</v>
      </c>
      <c r="AA61" s="45">
        <v>641</v>
      </c>
      <c r="AB61" s="35">
        <f t="shared" si="21"/>
        <v>58.272727272727273</v>
      </c>
      <c r="AC61" s="35">
        <f t="shared" si="22"/>
        <v>49.8</v>
      </c>
      <c r="AD61" s="35">
        <f t="shared" si="23"/>
        <v>-8.4727272727272762</v>
      </c>
      <c r="AE61" s="35">
        <v>0</v>
      </c>
      <c r="AF61" s="35">
        <f t="shared" si="24"/>
        <v>49.8</v>
      </c>
      <c r="AG61" s="35"/>
      <c r="AH61" s="35">
        <f t="shared" si="25"/>
        <v>49.8</v>
      </c>
      <c r="AI61" s="35">
        <v>49.8</v>
      </c>
      <c r="AJ61" s="35">
        <f t="shared" si="26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.149999999999999" customHeight="1">
      <c r="A62" s="14" t="s">
        <v>61</v>
      </c>
      <c r="B62" s="35">
        <v>0</v>
      </c>
      <c r="C62" s="35">
        <v>0</v>
      </c>
      <c r="D62" s="4">
        <f t="shared" si="17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92.9</v>
      </c>
      <c r="O62" s="35">
        <v>16.7</v>
      </c>
      <c r="P62" s="4">
        <f t="shared" si="18"/>
        <v>0.17976318622174378</v>
      </c>
      <c r="Q62" s="11">
        <v>20</v>
      </c>
      <c r="R62" s="35">
        <v>12</v>
      </c>
      <c r="S62" s="35">
        <v>13.3</v>
      </c>
      <c r="T62" s="4">
        <f t="shared" si="19"/>
        <v>1.1083333333333334</v>
      </c>
      <c r="U62" s="11">
        <v>30</v>
      </c>
      <c r="V62" s="35">
        <v>3.5</v>
      </c>
      <c r="W62" s="35">
        <v>3.6</v>
      </c>
      <c r="X62" s="4">
        <f t="shared" si="20"/>
        <v>1.0285714285714287</v>
      </c>
      <c r="Y62" s="11">
        <v>20</v>
      </c>
      <c r="Z62" s="44">
        <f t="shared" si="27"/>
        <v>0.84270865369829306</v>
      </c>
      <c r="AA62" s="45">
        <v>466</v>
      </c>
      <c r="AB62" s="35">
        <f t="shared" si="21"/>
        <v>42.363636363636367</v>
      </c>
      <c r="AC62" s="35">
        <f t="shared" si="22"/>
        <v>35.700000000000003</v>
      </c>
      <c r="AD62" s="35">
        <f t="shared" si="23"/>
        <v>-6.663636363636364</v>
      </c>
      <c r="AE62" s="35">
        <v>0</v>
      </c>
      <c r="AF62" s="35">
        <f t="shared" si="24"/>
        <v>35.700000000000003</v>
      </c>
      <c r="AG62" s="35"/>
      <c r="AH62" s="35">
        <f t="shared" si="25"/>
        <v>35.700000000000003</v>
      </c>
      <c r="AI62" s="35">
        <v>35.700000000000003</v>
      </c>
      <c r="AJ62" s="35">
        <f t="shared" si="26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17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120.5</v>
      </c>
      <c r="O63" s="35">
        <v>20.8</v>
      </c>
      <c r="P63" s="4">
        <f t="shared" si="18"/>
        <v>0.17261410788381742</v>
      </c>
      <c r="Q63" s="11">
        <v>20</v>
      </c>
      <c r="R63" s="35">
        <v>0</v>
      </c>
      <c r="S63" s="35">
        <v>0</v>
      </c>
      <c r="T63" s="4">
        <f t="shared" si="19"/>
        <v>1</v>
      </c>
      <c r="U63" s="11">
        <v>35</v>
      </c>
      <c r="V63" s="35">
        <v>1.2</v>
      </c>
      <c r="W63" s="35">
        <v>1.3</v>
      </c>
      <c r="X63" s="4">
        <f t="shared" si="20"/>
        <v>1.0833333333333335</v>
      </c>
      <c r="Y63" s="11">
        <v>15</v>
      </c>
      <c r="Z63" s="44">
        <f t="shared" si="27"/>
        <v>0.78146117368109069</v>
      </c>
      <c r="AA63" s="45">
        <v>775</v>
      </c>
      <c r="AB63" s="35">
        <f t="shared" si="21"/>
        <v>70.454545454545453</v>
      </c>
      <c r="AC63" s="35">
        <f t="shared" si="22"/>
        <v>55.1</v>
      </c>
      <c r="AD63" s="35">
        <f t="shared" si="23"/>
        <v>-15.354545454545452</v>
      </c>
      <c r="AE63" s="35">
        <v>0</v>
      </c>
      <c r="AF63" s="35">
        <f t="shared" si="24"/>
        <v>55.1</v>
      </c>
      <c r="AG63" s="35"/>
      <c r="AH63" s="35">
        <f t="shared" si="25"/>
        <v>55.1</v>
      </c>
      <c r="AI63" s="35">
        <v>55.1</v>
      </c>
      <c r="AJ63" s="35">
        <f t="shared" si="26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.149999999999999" customHeight="1">
      <c r="A64" s="14" t="s">
        <v>63</v>
      </c>
      <c r="B64" s="35">
        <v>1200</v>
      </c>
      <c r="C64" s="35">
        <v>0</v>
      </c>
      <c r="D64" s="4">
        <f t="shared" si="17"/>
        <v>0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128.4</v>
      </c>
      <c r="O64" s="35">
        <v>12.5</v>
      </c>
      <c r="P64" s="4">
        <f t="shared" si="18"/>
        <v>9.7352024922118377E-2</v>
      </c>
      <c r="Q64" s="11">
        <v>20</v>
      </c>
      <c r="R64" s="35">
        <v>19</v>
      </c>
      <c r="S64" s="35">
        <v>21.8</v>
      </c>
      <c r="T64" s="4">
        <f t="shared" si="19"/>
        <v>1.1473684210526316</v>
      </c>
      <c r="U64" s="11">
        <v>25</v>
      </c>
      <c r="V64" s="35">
        <v>9</v>
      </c>
      <c r="W64" s="35">
        <v>9.1</v>
      </c>
      <c r="X64" s="4">
        <f t="shared" si="20"/>
        <v>1.0111111111111111</v>
      </c>
      <c r="Y64" s="11">
        <v>25</v>
      </c>
      <c r="Z64" s="44">
        <f t="shared" si="27"/>
        <v>0.69886286003169917</v>
      </c>
      <c r="AA64" s="45">
        <v>847</v>
      </c>
      <c r="AB64" s="35">
        <f t="shared" si="21"/>
        <v>77</v>
      </c>
      <c r="AC64" s="35">
        <f t="shared" si="22"/>
        <v>53.8</v>
      </c>
      <c r="AD64" s="35">
        <f t="shared" si="23"/>
        <v>-23.200000000000003</v>
      </c>
      <c r="AE64" s="35">
        <v>0</v>
      </c>
      <c r="AF64" s="35">
        <f t="shared" si="24"/>
        <v>53.8</v>
      </c>
      <c r="AG64" s="35">
        <f>MIN(AF64,4.9)</f>
        <v>4.9000000000000004</v>
      </c>
      <c r="AH64" s="35">
        <f t="shared" si="25"/>
        <v>48.9</v>
      </c>
      <c r="AI64" s="35">
        <v>48.9</v>
      </c>
      <c r="AJ64" s="35">
        <f t="shared" si="26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.149999999999999" customHeight="1">
      <c r="A65" s="18" t="s">
        <v>64</v>
      </c>
      <c r="B65" s="6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35"/>
      <c r="AI65" s="35"/>
      <c r="AJ65" s="35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.149999999999999" customHeight="1">
      <c r="A66" s="14" t="s">
        <v>65</v>
      </c>
      <c r="B66" s="35">
        <v>0</v>
      </c>
      <c r="C66" s="35">
        <v>0</v>
      </c>
      <c r="D66" s="4">
        <f t="shared" si="17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527</v>
      </c>
      <c r="O66" s="35">
        <v>79.900000000000006</v>
      </c>
      <c r="P66" s="4">
        <f t="shared" si="18"/>
        <v>0.15161290322580645</v>
      </c>
      <c r="Q66" s="11">
        <v>20</v>
      </c>
      <c r="R66" s="35">
        <v>895.4</v>
      </c>
      <c r="S66" s="35">
        <v>942.9</v>
      </c>
      <c r="T66" s="4">
        <f t="shared" si="19"/>
        <v>1.0530489166852803</v>
      </c>
      <c r="U66" s="11">
        <v>30</v>
      </c>
      <c r="V66" s="35">
        <v>2.9</v>
      </c>
      <c r="W66" s="35">
        <v>3.2</v>
      </c>
      <c r="X66" s="4">
        <f t="shared" si="20"/>
        <v>1.103448275862069</v>
      </c>
      <c r="Y66" s="11">
        <v>20</v>
      </c>
      <c r="Z66" s="44">
        <f t="shared" si="27"/>
        <v>0.83365863852894895</v>
      </c>
      <c r="AA66" s="45">
        <v>2206</v>
      </c>
      <c r="AB66" s="35">
        <f t="shared" si="21"/>
        <v>200.54545454545453</v>
      </c>
      <c r="AC66" s="35">
        <f t="shared" si="22"/>
        <v>167.2</v>
      </c>
      <c r="AD66" s="35">
        <f t="shared" si="23"/>
        <v>-33.345454545454544</v>
      </c>
      <c r="AE66" s="35">
        <v>0</v>
      </c>
      <c r="AF66" s="35">
        <f t="shared" si="24"/>
        <v>167.2</v>
      </c>
      <c r="AG66" s="35"/>
      <c r="AH66" s="35">
        <f t="shared" si="25"/>
        <v>167.2</v>
      </c>
      <c r="AI66" s="35">
        <v>167.2</v>
      </c>
      <c r="AJ66" s="35">
        <f t="shared" si="26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.149999999999999" customHeight="1">
      <c r="A67" s="14" t="s">
        <v>66</v>
      </c>
      <c r="B67" s="35">
        <v>26231</v>
      </c>
      <c r="C67" s="35">
        <v>22503.5</v>
      </c>
      <c r="D67" s="4">
        <f t="shared" si="17"/>
        <v>0.85789714459990085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1183.5</v>
      </c>
      <c r="O67" s="35">
        <v>1061.4000000000001</v>
      </c>
      <c r="P67" s="4">
        <f t="shared" si="18"/>
        <v>0.89683143219264905</v>
      </c>
      <c r="Q67" s="11">
        <v>20</v>
      </c>
      <c r="R67" s="35">
        <v>5.8</v>
      </c>
      <c r="S67" s="35">
        <v>5.8</v>
      </c>
      <c r="T67" s="4">
        <f t="shared" si="19"/>
        <v>1</v>
      </c>
      <c r="U67" s="11">
        <v>5</v>
      </c>
      <c r="V67" s="35">
        <v>32.299999999999997</v>
      </c>
      <c r="W67" s="35">
        <v>122.7</v>
      </c>
      <c r="X67" s="4">
        <f t="shared" si="20"/>
        <v>1.3</v>
      </c>
      <c r="Y67" s="11">
        <v>45</v>
      </c>
      <c r="Z67" s="44">
        <f t="shared" si="27"/>
        <v>1.1251950011231497</v>
      </c>
      <c r="AA67" s="45">
        <v>2564</v>
      </c>
      <c r="AB67" s="35">
        <f t="shared" si="21"/>
        <v>233.09090909090909</v>
      </c>
      <c r="AC67" s="35">
        <f t="shared" si="22"/>
        <v>262.3</v>
      </c>
      <c r="AD67" s="35">
        <f t="shared" si="23"/>
        <v>29.209090909090918</v>
      </c>
      <c r="AE67" s="35">
        <v>0</v>
      </c>
      <c r="AF67" s="35">
        <f t="shared" si="24"/>
        <v>262.3</v>
      </c>
      <c r="AG67" s="35"/>
      <c r="AH67" s="35">
        <f t="shared" si="25"/>
        <v>262.3</v>
      </c>
      <c r="AI67" s="35">
        <v>262.3</v>
      </c>
      <c r="AJ67" s="35">
        <f t="shared" si="26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.149999999999999" customHeight="1">
      <c r="A68" s="14" t="s">
        <v>67</v>
      </c>
      <c r="B68" s="35">
        <v>1945</v>
      </c>
      <c r="C68" s="35">
        <v>1611.7</v>
      </c>
      <c r="D68" s="4">
        <f t="shared" si="17"/>
        <v>0.82863753213367608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184.7</v>
      </c>
      <c r="O68" s="35">
        <v>42.3</v>
      </c>
      <c r="P68" s="4">
        <f t="shared" si="18"/>
        <v>0.22902003248511099</v>
      </c>
      <c r="Q68" s="11">
        <v>20</v>
      </c>
      <c r="R68" s="35">
        <v>32</v>
      </c>
      <c r="S68" s="35">
        <v>37.200000000000003</v>
      </c>
      <c r="T68" s="4">
        <f t="shared" si="19"/>
        <v>1.1625000000000001</v>
      </c>
      <c r="U68" s="11">
        <v>20</v>
      </c>
      <c r="V68" s="35">
        <v>12.2</v>
      </c>
      <c r="W68" s="35">
        <v>14.4</v>
      </c>
      <c r="X68" s="4">
        <f t="shared" si="20"/>
        <v>1.1803278688524592</v>
      </c>
      <c r="Y68" s="11">
        <v>30</v>
      </c>
      <c r="Z68" s="44">
        <f t="shared" si="27"/>
        <v>0.89408265045765956</v>
      </c>
      <c r="AA68" s="45">
        <v>1012</v>
      </c>
      <c r="AB68" s="35">
        <f t="shared" si="21"/>
        <v>92</v>
      </c>
      <c r="AC68" s="35">
        <f t="shared" si="22"/>
        <v>82.3</v>
      </c>
      <c r="AD68" s="35">
        <f t="shared" si="23"/>
        <v>-9.7000000000000028</v>
      </c>
      <c r="AE68" s="35">
        <v>0</v>
      </c>
      <c r="AF68" s="35">
        <f t="shared" si="24"/>
        <v>82.3</v>
      </c>
      <c r="AG68" s="35"/>
      <c r="AH68" s="35">
        <f t="shared" si="25"/>
        <v>82.3</v>
      </c>
      <c r="AI68" s="35">
        <v>82.3</v>
      </c>
      <c r="AJ68" s="35">
        <f t="shared" si="26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.149999999999999" customHeight="1">
      <c r="A69" s="14" t="s">
        <v>68</v>
      </c>
      <c r="B69" s="35">
        <v>106089</v>
      </c>
      <c r="C69" s="35">
        <v>67640</v>
      </c>
      <c r="D69" s="4">
        <f t="shared" si="17"/>
        <v>0.63757788272111149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719.6</v>
      </c>
      <c r="O69" s="35">
        <v>503.2</v>
      </c>
      <c r="P69" s="4">
        <f t="shared" si="18"/>
        <v>0.69927737632017783</v>
      </c>
      <c r="Q69" s="11">
        <v>20</v>
      </c>
      <c r="R69" s="35">
        <v>3.3</v>
      </c>
      <c r="S69" s="35">
        <v>7.7</v>
      </c>
      <c r="T69" s="4">
        <f t="shared" si="19"/>
        <v>1.3</v>
      </c>
      <c r="U69" s="11">
        <v>10</v>
      </c>
      <c r="V69" s="35">
        <v>59</v>
      </c>
      <c r="W69" s="35">
        <v>32.700000000000003</v>
      </c>
      <c r="X69" s="4">
        <f t="shared" si="20"/>
        <v>0.55423728813559325</v>
      </c>
      <c r="Y69" s="11">
        <v>40</v>
      </c>
      <c r="Z69" s="44">
        <f t="shared" si="27"/>
        <v>0.69413522348798007</v>
      </c>
      <c r="AA69" s="45">
        <v>1599</v>
      </c>
      <c r="AB69" s="35">
        <f t="shared" si="21"/>
        <v>145.36363636363637</v>
      </c>
      <c r="AC69" s="35">
        <f t="shared" si="22"/>
        <v>100.9</v>
      </c>
      <c r="AD69" s="35">
        <f t="shared" si="23"/>
        <v>-44.463636363636368</v>
      </c>
      <c r="AE69" s="35">
        <v>0</v>
      </c>
      <c r="AF69" s="35">
        <f t="shared" si="24"/>
        <v>100.9</v>
      </c>
      <c r="AG69" s="35"/>
      <c r="AH69" s="35">
        <f t="shared" si="25"/>
        <v>100.9</v>
      </c>
      <c r="AI69" s="35">
        <v>100.9</v>
      </c>
      <c r="AJ69" s="35">
        <f t="shared" si="26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17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334.1</v>
      </c>
      <c r="O70" s="35">
        <v>58.6</v>
      </c>
      <c r="P70" s="4">
        <f t="shared" si="18"/>
        <v>0.1753965878479497</v>
      </c>
      <c r="Q70" s="11">
        <v>20</v>
      </c>
      <c r="R70" s="35">
        <v>42.4</v>
      </c>
      <c r="S70" s="35">
        <v>45</v>
      </c>
      <c r="T70" s="4">
        <f t="shared" si="19"/>
        <v>1.0613207547169812</v>
      </c>
      <c r="U70" s="11">
        <v>20</v>
      </c>
      <c r="V70" s="35">
        <v>12.2</v>
      </c>
      <c r="W70" s="35">
        <v>17</v>
      </c>
      <c r="X70" s="4">
        <f t="shared" si="20"/>
        <v>1.2193442622950819</v>
      </c>
      <c r="Y70" s="11">
        <v>30</v>
      </c>
      <c r="Z70" s="44">
        <f t="shared" si="27"/>
        <v>0.87592392457358681</v>
      </c>
      <c r="AA70" s="45">
        <v>1641</v>
      </c>
      <c r="AB70" s="35">
        <f t="shared" si="21"/>
        <v>149.18181818181819</v>
      </c>
      <c r="AC70" s="35">
        <f t="shared" si="22"/>
        <v>130.69999999999999</v>
      </c>
      <c r="AD70" s="35">
        <f t="shared" si="23"/>
        <v>-18.481818181818198</v>
      </c>
      <c r="AE70" s="35">
        <v>0</v>
      </c>
      <c r="AF70" s="35">
        <f t="shared" si="24"/>
        <v>130.69999999999999</v>
      </c>
      <c r="AG70" s="35"/>
      <c r="AH70" s="35">
        <f t="shared" si="25"/>
        <v>130.69999999999999</v>
      </c>
      <c r="AI70" s="35">
        <v>130.69999999999999</v>
      </c>
      <c r="AJ70" s="35">
        <f t="shared" si="26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.149999999999999" customHeight="1">
      <c r="A71" s="18" t="s">
        <v>70</v>
      </c>
      <c r="B71" s="6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35"/>
      <c r="AI71" s="35"/>
      <c r="AJ71" s="35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.149999999999999" customHeight="1">
      <c r="A72" s="14" t="s">
        <v>71</v>
      </c>
      <c r="B72" s="35">
        <v>600</v>
      </c>
      <c r="C72" s="35">
        <v>575.79999999999995</v>
      </c>
      <c r="D72" s="4">
        <f t="shared" si="17"/>
        <v>0.95966666666666656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297.7</v>
      </c>
      <c r="O72" s="35">
        <v>93.1</v>
      </c>
      <c r="P72" s="4">
        <f t="shared" si="18"/>
        <v>0.31273093718508566</v>
      </c>
      <c r="Q72" s="11">
        <v>20</v>
      </c>
      <c r="R72" s="35">
        <v>65</v>
      </c>
      <c r="S72" s="35">
        <v>65.099999999999994</v>
      </c>
      <c r="T72" s="4">
        <f t="shared" si="19"/>
        <v>1.0015384615384615</v>
      </c>
      <c r="U72" s="11">
        <v>30</v>
      </c>
      <c r="V72" s="35">
        <v>2</v>
      </c>
      <c r="W72" s="35">
        <v>2.2000000000000002</v>
      </c>
      <c r="X72" s="4">
        <f t="shared" si="20"/>
        <v>1.1000000000000001</v>
      </c>
      <c r="Y72" s="11">
        <v>20</v>
      </c>
      <c r="Z72" s="44">
        <f t="shared" si="27"/>
        <v>0.84871799070652787</v>
      </c>
      <c r="AA72" s="45">
        <v>447</v>
      </c>
      <c r="AB72" s="35">
        <f t="shared" si="21"/>
        <v>40.636363636363633</v>
      </c>
      <c r="AC72" s="35">
        <f t="shared" si="22"/>
        <v>34.5</v>
      </c>
      <c r="AD72" s="35">
        <f t="shared" si="23"/>
        <v>-6.1363636363636331</v>
      </c>
      <c r="AE72" s="35">
        <v>0</v>
      </c>
      <c r="AF72" s="35">
        <f t="shared" si="24"/>
        <v>34.5</v>
      </c>
      <c r="AG72" s="35"/>
      <c r="AH72" s="35">
        <f t="shared" si="25"/>
        <v>34.5</v>
      </c>
      <c r="AI72" s="35">
        <v>34.5</v>
      </c>
      <c r="AJ72" s="35">
        <f t="shared" si="26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.149999999999999" customHeight="1">
      <c r="A73" s="14" t="s">
        <v>72</v>
      </c>
      <c r="B73" s="35">
        <v>14122</v>
      </c>
      <c r="C73" s="35">
        <v>12030.1</v>
      </c>
      <c r="D73" s="4">
        <f t="shared" si="17"/>
        <v>0.85186942359439177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1062.8</v>
      </c>
      <c r="O73" s="35">
        <v>721.1</v>
      </c>
      <c r="P73" s="4">
        <f t="shared" si="18"/>
        <v>0.67849077907414379</v>
      </c>
      <c r="Q73" s="11">
        <v>20</v>
      </c>
      <c r="R73" s="35">
        <v>38</v>
      </c>
      <c r="S73" s="35">
        <v>38.1</v>
      </c>
      <c r="T73" s="4">
        <f t="shared" si="19"/>
        <v>1.0026315789473685</v>
      </c>
      <c r="U73" s="11">
        <v>20</v>
      </c>
      <c r="V73" s="35">
        <v>29</v>
      </c>
      <c r="W73" s="35">
        <v>29.1</v>
      </c>
      <c r="X73" s="4">
        <f t="shared" si="20"/>
        <v>1.0034482758620691</v>
      </c>
      <c r="Y73" s="11">
        <v>30</v>
      </c>
      <c r="Z73" s="44">
        <f t="shared" si="27"/>
        <v>0.90305737090295291</v>
      </c>
      <c r="AA73" s="45">
        <v>937</v>
      </c>
      <c r="AB73" s="35">
        <f t="shared" si="21"/>
        <v>85.181818181818187</v>
      </c>
      <c r="AC73" s="35">
        <f t="shared" si="22"/>
        <v>76.900000000000006</v>
      </c>
      <c r="AD73" s="35">
        <f t="shared" si="23"/>
        <v>-8.2818181818181813</v>
      </c>
      <c r="AE73" s="35">
        <v>0</v>
      </c>
      <c r="AF73" s="35">
        <f t="shared" si="24"/>
        <v>76.900000000000006</v>
      </c>
      <c r="AG73" s="35"/>
      <c r="AH73" s="35">
        <f t="shared" si="25"/>
        <v>76.900000000000006</v>
      </c>
      <c r="AI73" s="35">
        <v>76.900000000000006</v>
      </c>
      <c r="AJ73" s="35">
        <f t="shared" si="26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.149999999999999" customHeight="1">
      <c r="A74" s="14" t="s">
        <v>73</v>
      </c>
      <c r="B74" s="35">
        <v>37</v>
      </c>
      <c r="C74" s="35">
        <v>44.2</v>
      </c>
      <c r="D74" s="4">
        <f t="shared" si="17"/>
        <v>1.1945945945945946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267.8</v>
      </c>
      <c r="O74" s="35">
        <v>15.3</v>
      </c>
      <c r="P74" s="4">
        <f t="shared" si="18"/>
        <v>5.7132188200149363E-2</v>
      </c>
      <c r="Q74" s="11">
        <v>20</v>
      </c>
      <c r="R74" s="35">
        <v>36</v>
      </c>
      <c r="S74" s="35">
        <v>36</v>
      </c>
      <c r="T74" s="4">
        <f t="shared" si="19"/>
        <v>1</v>
      </c>
      <c r="U74" s="11">
        <v>25</v>
      </c>
      <c r="V74" s="35">
        <v>1</v>
      </c>
      <c r="W74" s="35">
        <v>1</v>
      </c>
      <c r="X74" s="4">
        <f t="shared" si="20"/>
        <v>1</v>
      </c>
      <c r="Y74" s="11">
        <v>25</v>
      </c>
      <c r="Z74" s="44">
        <f t="shared" si="27"/>
        <v>0.78860737137436165</v>
      </c>
      <c r="AA74" s="45">
        <v>302</v>
      </c>
      <c r="AB74" s="35">
        <f t="shared" si="21"/>
        <v>27.454545454545453</v>
      </c>
      <c r="AC74" s="35">
        <f t="shared" si="22"/>
        <v>21.7</v>
      </c>
      <c r="AD74" s="35">
        <f t="shared" si="23"/>
        <v>-5.754545454545454</v>
      </c>
      <c r="AE74" s="35">
        <v>0</v>
      </c>
      <c r="AF74" s="35">
        <f t="shared" si="24"/>
        <v>21.7</v>
      </c>
      <c r="AG74" s="35"/>
      <c r="AH74" s="35">
        <f t="shared" si="25"/>
        <v>21.7</v>
      </c>
      <c r="AI74" s="35">
        <v>21.7</v>
      </c>
      <c r="AJ74" s="35">
        <f t="shared" si="26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.149999999999999" customHeight="1">
      <c r="A75" s="14" t="s">
        <v>74</v>
      </c>
      <c r="B75" s="35">
        <v>74</v>
      </c>
      <c r="C75" s="35">
        <v>101.8</v>
      </c>
      <c r="D75" s="4">
        <f t="shared" si="17"/>
        <v>1.2175675675675675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181.8</v>
      </c>
      <c r="O75" s="35">
        <v>134.19999999999999</v>
      </c>
      <c r="P75" s="4">
        <f t="shared" si="18"/>
        <v>0.73817381738173804</v>
      </c>
      <c r="Q75" s="11">
        <v>20</v>
      </c>
      <c r="R75" s="35">
        <v>65</v>
      </c>
      <c r="S75" s="35">
        <v>65</v>
      </c>
      <c r="T75" s="4">
        <f t="shared" si="19"/>
        <v>1</v>
      </c>
      <c r="U75" s="11">
        <v>30</v>
      </c>
      <c r="V75" s="35">
        <v>1</v>
      </c>
      <c r="W75" s="35">
        <v>1.3</v>
      </c>
      <c r="X75" s="4">
        <f t="shared" si="20"/>
        <v>1.21</v>
      </c>
      <c r="Y75" s="11">
        <v>20</v>
      </c>
      <c r="Z75" s="44">
        <f t="shared" si="27"/>
        <v>1.0142394002913804</v>
      </c>
      <c r="AA75" s="45">
        <v>790</v>
      </c>
      <c r="AB75" s="35">
        <f t="shared" si="21"/>
        <v>71.818181818181813</v>
      </c>
      <c r="AC75" s="35">
        <f t="shared" si="22"/>
        <v>72.8</v>
      </c>
      <c r="AD75" s="35">
        <f t="shared" si="23"/>
        <v>0.98181818181818414</v>
      </c>
      <c r="AE75" s="35">
        <v>0</v>
      </c>
      <c r="AF75" s="35">
        <f t="shared" si="24"/>
        <v>72.8</v>
      </c>
      <c r="AG75" s="35"/>
      <c r="AH75" s="35">
        <f t="shared" si="25"/>
        <v>72.8</v>
      </c>
      <c r="AI75" s="35">
        <v>72.8</v>
      </c>
      <c r="AJ75" s="35">
        <f t="shared" si="26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.149999999999999" customHeight="1">
      <c r="A76" s="14" t="s">
        <v>75</v>
      </c>
      <c r="B76" s="35">
        <v>89</v>
      </c>
      <c r="C76" s="35">
        <v>90.3</v>
      </c>
      <c r="D76" s="4">
        <f t="shared" si="17"/>
        <v>1.0146067415730338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168.4</v>
      </c>
      <c r="O76" s="35">
        <v>282.8</v>
      </c>
      <c r="P76" s="4">
        <f t="shared" si="18"/>
        <v>1.2479334916864608</v>
      </c>
      <c r="Q76" s="11">
        <v>20</v>
      </c>
      <c r="R76" s="35">
        <v>31</v>
      </c>
      <c r="S76" s="35">
        <v>31</v>
      </c>
      <c r="T76" s="4">
        <f t="shared" si="19"/>
        <v>1</v>
      </c>
      <c r="U76" s="11">
        <v>30</v>
      </c>
      <c r="V76" s="35">
        <v>1</v>
      </c>
      <c r="W76" s="35">
        <v>1.1000000000000001</v>
      </c>
      <c r="X76" s="4">
        <f t="shared" si="20"/>
        <v>1.1000000000000001</v>
      </c>
      <c r="Y76" s="11">
        <v>20</v>
      </c>
      <c r="Z76" s="44">
        <f t="shared" si="27"/>
        <v>1.0888092156182445</v>
      </c>
      <c r="AA76" s="45">
        <v>498</v>
      </c>
      <c r="AB76" s="35">
        <f t="shared" si="21"/>
        <v>45.272727272727273</v>
      </c>
      <c r="AC76" s="35">
        <f t="shared" si="22"/>
        <v>49.3</v>
      </c>
      <c r="AD76" s="35">
        <f t="shared" si="23"/>
        <v>4.0272727272727238</v>
      </c>
      <c r="AE76" s="35">
        <v>0</v>
      </c>
      <c r="AF76" s="35">
        <f t="shared" si="24"/>
        <v>49.3</v>
      </c>
      <c r="AG76" s="35"/>
      <c r="AH76" s="35">
        <f t="shared" si="25"/>
        <v>49.3</v>
      </c>
      <c r="AI76" s="35">
        <v>49.3</v>
      </c>
      <c r="AJ76" s="35">
        <f t="shared" si="26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.149999999999999" customHeight="1">
      <c r="A77" s="14" t="s">
        <v>76</v>
      </c>
      <c r="B77" s="35">
        <v>41</v>
      </c>
      <c r="C77" s="35">
        <v>41</v>
      </c>
      <c r="D77" s="4">
        <f t="shared" si="17"/>
        <v>1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77.900000000000006</v>
      </c>
      <c r="O77" s="35">
        <v>25.8</v>
      </c>
      <c r="P77" s="4">
        <f t="shared" si="18"/>
        <v>0.33119383825417198</v>
      </c>
      <c r="Q77" s="11">
        <v>20</v>
      </c>
      <c r="R77" s="35">
        <v>127</v>
      </c>
      <c r="S77" s="35">
        <v>144.1</v>
      </c>
      <c r="T77" s="4">
        <f t="shared" si="19"/>
        <v>1.1346456692913385</v>
      </c>
      <c r="U77" s="11">
        <v>30</v>
      </c>
      <c r="V77" s="35">
        <v>2</v>
      </c>
      <c r="W77" s="35">
        <v>2.1</v>
      </c>
      <c r="X77" s="4">
        <f t="shared" si="20"/>
        <v>1.05</v>
      </c>
      <c r="Y77" s="11">
        <v>20</v>
      </c>
      <c r="Z77" s="44">
        <f t="shared" si="27"/>
        <v>0.895790585547795</v>
      </c>
      <c r="AA77" s="45">
        <v>1035</v>
      </c>
      <c r="AB77" s="35">
        <f t="shared" si="21"/>
        <v>94.090909090909093</v>
      </c>
      <c r="AC77" s="35">
        <f t="shared" si="22"/>
        <v>84.3</v>
      </c>
      <c r="AD77" s="35">
        <f t="shared" si="23"/>
        <v>-9.7909090909090963</v>
      </c>
      <c r="AE77" s="35">
        <v>0</v>
      </c>
      <c r="AF77" s="35">
        <f t="shared" si="24"/>
        <v>84.3</v>
      </c>
      <c r="AG77" s="35"/>
      <c r="AH77" s="35">
        <f t="shared" si="25"/>
        <v>84.3</v>
      </c>
      <c r="AI77" s="35">
        <v>84.3</v>
      </c>
      <c r="AJ77" s="35">
        <f t="shared" si="26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.149999999999999" customHeight="1">
      <c r="A78" s="14" t="s">
        <v>77</v>
      </c>
      <c r="B78" s="35">
        <v>708</v>
      </c>
      <c r="C78" s="35">
        <v>700</v>
      </c>
      <c r="D78" s="4">
        <f t="shared" si="17"/>
        <v>0.98870056497175141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264.8</v>
      </c>
      <c r="O78" s="35">
        <v>51.4</v>
      </c>
      <c r="P78" s="4">
        <f t="shared" si="18"/>
        <v>0.19410876132930513</v>
      </c>
      <c r="Q78" s="11">
        <v>20</v>
      </c>
      <c r="R78" s="35">
        <v>28</v>
      </c>
      <c r="S78" s="35">
        <v>28</v>
      </c>
      <c r="T78" s="4">
        <f t="shared" si="19"/>
        <v>1</v>
      </c>
      <c r="U78" s="11">
        <v>25</v>
      </c>
      <c r="V78" s="35">
        <v>10</v>
      </c>
      <c r="W78" s="35">
        <v>10.1</v>
      </c>
      <c r="X78" s="4">
        <f t="shared" si="20"/>
        <v>1.01</v>
      </c>
      <c r="Y78" s="11">
        <v>25</v>
      </c>
      <c r="Z78" s="44">
        <f t="shared" si="27"/>
        <v>0.80023976095379512</v>
      </c>
      <c r="AA78" s="45">
        <v>1040</v>
      </c>
      <c r="AB78" s="35">
        <f t="shared" si="21"/>
        <v>94.545454545454547</v>
      </c>
      <c r="AC78" s="35">
        <f t="shared" si="22"/>
        <v>75.7</v>
      </c>
      <c r="AD78" s="35">
        <f t="shared" si="23"/>
        <v>-18.845454545454544</v>
      </c>
      <c r="AE78" s="35">
        <v>0</v>
      </c>
      <c r="AF78" s="35">
        <f t="shared" si="24"/>
        <v>75.7</v>
      </c>
      <c r="AG78" s="35"/>
      <c r="AH78" s="35">
        <f t="shared" si="25"/>
        <v>75.7</v>
      </c>
      <c r="AI78" s="35">
        <v>75.7</v>
      </c>
      <c r="AJ78" s="35">
        <f t="shared" si="26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.149999999999999" customHeight="1">
      <c r="A79" s="14" t="s">
        <v>78</v>
      </c>
      <c r="B79" s="35">
        <v>296</v>
      </c>
      <c r="C79" s="35">
        <v>296</v>
      </c>
      <c r="D79" s="4">
        <f t="shared" si="17"/>
        <v>1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313.8</v>
      </c>
      <c r="O79" s="35">
        <v>84.8</v>
      </c>
      <c r="P79" s="4">
        <f t="shared" si="18"/>
        <v>0.27023581899298915</v>
      </c>
      <c r="Q79" s="11">
        <v>20</v>
      </c>
      <c r="R79" s="35">
        <v>28</v>
      </c>
      <c r="S79" s="35">
        <v>28</v>
      </c>
      <c r="T79" s="4">
        <f t="shared" si="19"/>
        <v>1</v>
      </c>
      <c r="U79" s="11">
        <v>20</v>
      </c>
      <c r="V79" s="35">
        <v>25</v>
      </c>
      <c r="W79" s="35">
        <v>25.1</v>
      </c>
      <c r="X79" s="4">
        <f t="shared" si="20"/>
        <v>1.004</v>
      </c>
      <c r="Y79" s="11">
        <v>30</v>
      </c>
      <c r="Z79" s="44">
        <f t="shared" si="27"/>
        <v>0.8190589547482473</v>
      </c>
      <c r="AA79" s="45">
        <v>782</v>
      </c>
      <c r="AB79" s="35">
        <f t="shared" si="21"/>
        <v>71.090909090909093</v>
      </c>
      <c r="AC79" s="35">
        <f t="shared" si="22"/>
        <v>58.2</v>
      </c>
      <c r="AD79" s="35">
        <f t="shared" si="23"/>
        <v>-12.890909090909091</v>
      </c>
      <c r="AE79" s="35">
        <v>0</v>
      </c>
      <c r="AF79" s="35">
        <f t="shared" si="24"/>
        <v>58.2</v>
      </c>
      <c r="AG79" s="35"/>
      <c r="AH79" s="35">
        <f t="shared" si="25"/>
        <v>58.2</v>
      </c>
      <c r="AI79" s="35">
        <v>58.2</v>
      </c>
      <c r="AJ79" s="35">
        <f t="shared" si="26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.149999999999999" customHeight="1">
      <c r="A80" s="18" t="s">
        <v>79</v>
      </c>
      <c r="B80" s="6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35"/>
      <c r="AI80" s="35"/>
      <c r="AJ80" s="35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.149999999999999" customHeight="1">
      <c r="A81" s="14" t="s">
        <v>80</v>
      </c>
      <c r="B81" s="35">
        <v>7257</v>
      </c>
      <c r="C81" s="35">
        <v>9780</v>
      </c>
      <c r="D81" s="4">
        <f t="shared" si="17"/>
        <v>1.2147664324100869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421</v>
      </c>
      <c r="O81" s="35">
        <v>330.1</v>
      </c>
      <c r="P81" s="4">
        <f t="shared" si="18"/>
        <v>0.78408551068883614</v>
      </c>
      <c r="Q81" s="11">
        <v>20</v>
      </c>
      <c r="R81" s="35">
        <v>32.5</v>
      </c>
      <c r="S81" s="35">
        <v>38.4</v>
      </c>
      <c r="T81" s="4">
        <f t="shared" si="19"/>
        <v>1.1815384615384614</v>
      </c>
      <c r="U81" s="11">
        <v>15</v>
      </c>
      <c r="V81" s="35">
        <v>12</v>
      </c>
      <c r="W81" s="35">
        <v>14.3</v>
      </c>
      <c r="X81" s="4">
        <f t="shared" si="20"/>
        <v>1.1916666666666667</v>
      </c>
      <c r="Y81" s="11">
        <v>35</v>
      </c>
      <c r="Z81" s="44">
        <f t="shared" si="27"/>
        <v>1.090759809928598</v>
      </c>
      <c r="AA81" s="45">
        <v>1881</v>
      </c>
      <c r="AB81" s="35">
        <f t="shared" si="21"/>
        <v>171</v>
      </c>
      <c r="AC81" s="35">
        <f t="shared" si="22"/>
        <v>186.5</v>
      </c>
      <c r="AD81" s="35">
        <f t="shared" si="23"/>
        <v>15.5</v>
      </c>
      <c r="AE81" s="35">
        <v>0</v>
      </c>
      <c r="AF81" s="35">
        <f t="shared" si="24"/>
        <v>186.5</v>
      </c>
      <c r="AG81" s="35"/>
      <c r="AH81" s="35">
        <f t="shared" si="25"/>
        <v>186.5</v>
      </c>
      <c r="AI81" s="35">
        <v>186.5</v>
      </c>
      <c r="AJ81" s="35">
        <f t="shared" si="26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.149999999999999" customHeight="1">
      <c r="A82" s="46" t="s">
        <v>81</v>
      </c>
      <c r="B82" s="35">
        <v>13976</v>
      </c>
      <c r="C82" s="35">
        <v>13202</v>
      </c>
      <c r="D82" s="4">
        <f t="shared" si="17"/>
        <v>0.9446193474527762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1620.6</v>
      </c>
      <c r="O82" s="35">
        <v>978.5</v>
      </c>
      <c r="P82" s="4">
        <f t="shared" si="18"/>
        <v>0.60378872022707641</v>
      </c>
      <c r="Q82" s="11">
        <v>20</v>
      </c>
      <c r="R82" s="35">
        <v>150</v>
      </c>
      <c r="S82" s="35">
        <v>176.5</v>
      </c>
      <c r="T82" s="4">
        <f t="shared" si="19"/>
        <v>1.1766666666666667</v>
      </c>
      <c r="U82" s="11">
        <v>25</v>
      </c>
      <c r="V82" s="35">
        <v>10</v>
      </c>
      <c r="W82" s="35">
        <v>11.8</v>
      </c>
      <c r="X82" s="4">
        <f t="shared" si="20"/>
        <v>1.1800000000000002</v>
      </c>
      <c r="Y82" s="11">
        <v>25</v>
      </c>
      <c r="Z82" s="44">
        <f t="shared" si="27"/>
        <v>1.0054829318216996</v>
      </c>
      <c r="AA82" s="45">
        <v>2006</v>
      </c>
      <c r="AB82" s="35">
        <f t="shared" si="21"/>
        <v>182.36363636363637</v>
      </c>
      <c r="AC82" s="35">
        <f t="shared" si="22"/>
        <v>183.4</v>
      </c>
      <c r="AD82" s="35">
        <f t="shared" si="23"/>
        <v>1.0363636363636317</v>
      </c>
      <c r="AE82" s="35">
        <v>0</v>
      </c>
      <c r="AF82" s="35">
        <f t="shared" si="24"/>
        <v>183.4</v>
      </c>
      <c r="AG82" s="35"/>
      <c r="AH82" s="35">
        <f t="shared" si="25"/>
        <v>183.4</v>
      </c>
      <c r="AI82" s="35">
        <v>183.4</v>
      </c>
      <c r="AJ82" s="35">
        <f t="shared" si="26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.149999999999999" customHeight="1">
      <c r="A83" s="14" t="s">
        <v>82</v>
      </c>
      <c r="B83" s="35">
        <v>56</v>
      </c>
      <c r="C83" s="35">
        <v>57</v>
      </c>
      <c r="D83" s="4">
        <f t="shared" si="17"/>
        <v>1.0178571428571428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106.6</v>
      </c>
      <c r="O83" s="35">
        <v>29.9</v>
      </c>
      <c r="P83" s="4">
        <f t="shared" si="18"/>
        <v>0.28048780487804881</v>
      </c>
      <c r="Q83" s="11">
        <v>20</v>
      </c>
      <c r="R83" s="35">
        <v>35</v>
      </c>
      <c r="S83" s="35">
        <v>41.5</v>
      </c>
      <c r="T83" s="4">
        <f t="shared" si="19"/>
        <v>1.1857142857142857</v>
      </c>
      <c r="U83" s="11">
        <v>20</v>
      </c>
      <c r="V83" s="35">
        <v>12</v>
      </c>
      <c r="W83" s="35">
        <v>14.2</v>
      </c>
      <c r="X83" s="4">
        <f t="shared" si="20"/>
        <v>1.1833333333333333</v>
      </c>
      <c r="Y83" s="11">
        <v>30</v>
      </c>
      <c r="Z83" s="44">
        <f t="shared" si="27"/>
        <v>0.9375326655052264</v>
      </c>
      <c r="AA83" s="45">
        <v>2718</v>
      </c>
      <c r="AB83" s="35">
        <f t="shared" si="21"/>
        <v>247.09090909090909</v>
      </c>
      <c r="AC83" s="35">
        <f t="shared" si="22"/>
        <v>231.7</v>
      </c>
      <c r="AD83" s="35">
        <f t="shared" si="23"/>
        <v>-15.390909090909105</v>
      </c>
      <c r="AE83" s="35">
        <v>0</v>
      </c>
      <c r="AF83" s="35">
        <f t="shared" si="24"/>
        <v>231.7</v>
      </c>
      <c r="AG83" s="35"/>
      <c r="AH83" s="35">
        <f t="shared" si="25"/>
        <v>231.7</v>
      </c>
      <c r="AI83" s="35">
        <v>231.7</v>
      </c>
      <c r="AJ83" s="35">
        <f t="shared" si="26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.149999999999999" customHeight="1">
      <c r="A84" s="14" t="s">
        <v>83</v>
      </c>
      <c r="B84" s="35">
        <v>573</v>
      </c>
      <c r="C84" s="35">
        <v>774.9</v>
      </c>
      <c r="D84" s="4">
        <f t="shared" si="17"/>
        <v>1.2152356020942408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155.5</v>
      </c>
      <c r="O84" s="35">
        <v>240.5</v>
      </c>
      <c r="P84" s="4">
        <f t="shared" si="18"/>
        <v>1.2346623794212219</v>
      </c>
      <c r="Q84" s="11">
        <v>20</v>
      </c>
      <c r="R84" s="35">
        <v>185</v>
      </c>
      <c r="S84" s="35">
        <v>215.2</v>
      </c>
      <c r="T84" s="4">
        <f t="shared" si="19"/>
        <v>1.1632432432432431</v>
      </c>
      <c r="U84" s="11">
        <v>25</v>
      </c>
      <c r="V84" s="35">
        <v>10</v>
      </c>
      <c r="W84" s="35">
        <v>11.8</v>
      </c>
      <c r="X84" s="4">
        <f t="shared" si="20"/>
        <v>1.1800000000000002</v>
      </c>
      <c r="Y84" s="11">
        <v>25</v>
      </c>
      <c r="Z84" s="44">
        <f t="shared" si="27"/>
        <v>1.1928335586305991</v>
      </c>
      <c r="AA84" s="45">
        <v>2749</v>
      </c>
      <c r="AB84" s="35">
        <f t="shared" si="21"/>
        <v>249.90909090909091</v>
      </c>
      <c r="AC84" s="35">
        <f t="shared" si="22"/>
        <v>298.10000000000002</v>
      </c>
      <c r="AD84" s="35">
        <f t="shared" si="23"/>
        <v>48.190909090909116</v>
      </c>
      <c r="AE84" s="35">
        <v>0</v>
      </c>
      <c r="AF84" s="35">
        <f t="shared" si="24"/>
        <v>298.10000000000002</v>
      </c>
      <c r="AG84" s="35"/>
      <c r="AH84" s="35">
        <f t="shared" si="25"/>
        <v>298.10000000000002</v>
      </c>
      <c r="AI84" s="35">
        <v>298.10000000000002</v>
      </c>
      <c r="AJ84" s="35">
        <f t="shared" si="26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.149999999999999" customHeight="1">
      <c r="A85" s="14" t="s">
        <v>84</v>
      </c>
      <c r="B85" s="35">
        <v>58</v>
      </c>
      <c r="C85" s="35">
        <v>59</v>
      </c>
      <c r="D85" s="4">
        <f t="shared" si="17"/>
        <v>1.0172413793103448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120.7</v>
      </c>
      <c r="O85" s="35">
        <v>18</v>
      </c>
      <c r="P85" s="4">
        <f t="shared" si="18"/>
        <v>0.14913007456503727</v>
      </c>
      <c r="Q85" s="11">
        <v>20</v>
      </c>
      <c r="R85" s="35">
        <v>32</v>
      </c>
      <c r="S85" s="35">
        <v>38</v>
      </c>
      <c r="T85" s="4">
        <f t="shared" si="19"/>
        <v>1.1875</v>
      </c>
      <c r="U85" s="11">
        <v>20</v>
      </c>
      <c r="V85" s="35">
        <v>9</v>
      </c>
      <c r="W85" s="35">
        <v>10.7</v>
      </c>
      <c r="X85" s="4">
        <f t="shared" si="20"/>
        <v>1.1888888888888889</v>
      </c>
      <c r="Y85" s="11">
        <v>30</v>
      </c>
      <c r="Z85" s="44">
        <f t="shared" si="27"/>
        <v>0.90714602438838576</v>
      </c>
      <c r="AA85" s="45">
        <v>1944</v>
      </c>
      <c r="AB85" s="35">
        <f t="shared" si="21"/>
        <v>176.72727272727272</v>
      </c>
      <c r="AC85" s="35">
        <f t="shared" si="22"/>
        <v>160.30000000000001</v>
      </c>
      <c r="AD85" s="35">
        <f t="shared" si="23"/>
        <v>-16.427272727272708</v>
      </c>
      <c r="AE85" s="35">
        <v>0</v>
      </c>
      <c r="AF85" s="35">
        <f t="shared" si="24"/>
        <v>160.30000000000001</v>
      </c>
      <c r="AG85" s="35"/>
      <c r="AH85" s="35">
        <f t="shared" si="25"/>
        <v>160.30000000000001</v>
      </c>
      <c r="AI85" s="35">
        <v>160.30000000000001</v>
      </c>
      <c r="AJ85" s="35">
        <f t="shared" si="26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.149999999999999" customHeight="1">
      <c r="A86" s="14" t="s">
        <v>85</v>
      </c>
      <c r="B86" s="35">
        <v>47</v>
      </c>
      <c r="C86" s="35">
        <v>48</v>
      </c>
      <c r="D86" s="4">
        <f t="shared" si="17"/>
        <v>1.0212765957446808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160.69999999999999</v>
      </c>
      <c r="O86" s="35">
        <v>52.8</v>
      </c>
      <c r="P86" s="4">
        <f t="shared" si="18"/>
        <v>0.32856253889234599</v>
      </c>
      <c r="Q86" s="11">
        <v>20</v>
      </c>
      <c r="R86" s="35">
        <v>167</v>
      </c>
      <c r="S86" s="35">
        <v>193.2</v>
      </c>
      <c r="T86" s="4">
        <f t="shared" si="19"/>
        <v>1.1568862275449101</v>
      </c>
      <c r="U86" s="11">
        <v>30</v>
      </c>
      <c r="V86" s="35">
        <v>9</v>
      </c>
      <c r="W86" s="35">
        <v>10.6</v>
      </c>
      <c r="X86" s="4">
        <f t="shared" si="20"/>
        <v>1.1777777777777778</v>
      </c>
      <c r="Y86" s="11">
        <v>20</v>
      </c>
      <c r="Z86" s="44">
        <f t="shared" si="27"/>
        <v>0.93807698896495739</v>
      </c>
      <c r="AA86" s="45">
        <v>1465</v>
      </c>
      <c r="AB86" s="35">
        <f t="shared" si="21"/>
        <v>133.18181818181819</v>
      </c>
      <c r="AC86" s="35">
        <f t="shared" si="22"/>
        <v>124.9</v>
      </c>
      <c r="AD86" s="35">
        <f t="shared" si="23"/>
        <v>-8.2818181818181813</v>
      </c>
      <c r="AE86" s="35">
        <v>0</v>
      </c>
      <c r="AF86" s="35">
        <f t="shared" si="24"/>
        <v>124.9</v>
      </c>
      <c r="AG86" s="35"/>
      <c r="AH86" s="35">
        <f t="shared" si="25"/>
        <v>124.9</v>
      </c>
      <c r="AI86" s="35">
        <v>124.9</v>
      </c>
      <c r="AJ86" s="35">
        <f t="shared" si="26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.149999999999999" customHeight="1">
      <c r="A87" s="14" t="s">
        <v>86</v>
      </c>
      <c r="B87" s="35">
        <v>25</v>
      </c>
      <c r="C87" s="35">
        <v>26</v>
      </c>
      <c r="D87" s="4">
        <f t="shared" si="17"/>
        <v>1.04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148.69999999999999</v>
      </c>
      <c r="O87" s="35">
        <v>33.299999999999997</v>
      </c>
      <c r="P87" s="4">
        <f t="shared" si="18"/>
        <v>0.22394082044384667</v>
      </c>
      <c r="Q87" s="11">
        <v>20</v>
      </c>
      <c r="R87" s="35">
        <v>17</v>
      </c>
      <c r="S87" s="35">
        <v>20.2</v>
      </c>
      <c r="T87" s="4">
        <f t="shared" si="19"/>
        <v>1.1882352941176471</v>
      </c>
      <c r="U87" s="11">
        <v>25</v>
      </c>
      <c r="V87" s="35">
        <v>3.7</v>
      </c>
      <c r="W87" s="35">
        <v>4.4000000000000004</v>
      </c>
      <c r="X87" s="4">
        <f t="shared" si="20"/>
        <v>1.1891891891891893</v>
      </c>
      <c r="Y87" s="11">
        <v>25</v>
      </c>
      <c r="Z87" s="44">
        <f t="shared" si="27"/>
        <v>0.92893035614434805</v>
      </c>
      <c r="AA87" s="45">
        <v>1667</v>
      </c>
      <c r="AB87" s="35">
        <f t="shared" si="21"/>
        <v>151.54545454545453</v>
      </c>
      <c r="AC87" s="35">
        <f t="shared" si="22"/>
        <v>140.80000000000001</v>
      </c>
      <c r="AD87" s="35">
        <f t="shared" si="23"/>
        <v>-10.745454545454521</v>
      </c>
      <c r="AE87" s="35">
        <v>0</v>
      </c>
      <c r="AF87" s="35">
        <f t="shared" si="24"/>
        <v>140.80000000000001</v>
      </c>
      <c r="AG87" s="35"/>
      <c r="AH87" s="35">
        <f t="shared" si="25"/>
        <v>140.80000000000001</v>
      </c>
      <c r="AI87" s="35">
        <v>140.80000000000001</v>
      </c>
      <c r="AJ87" s="35">
        <f t="shared" si="26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.149999999999999" customHeight="1">
      <c r="A88" s="14" t="s">
        <v>87</v>
      </c>
      <c r="B88" s="35">
        <v>43</v>
      </c>
      <c r="C88" s="35">
        <v>44</v>
      </c>
      <c r="D88" s="4">
        <f t="shared" si="17"/>
        <v>1.0232558139534884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178.7</v>
      </c>
      <c r="O88" s="35">
        <v>11.5</v>
      </c>
      <c r="P88" s="4">
        <f t="shared" si="18"/>
        <v>6.4353665360940129E-2</v>
      </c>
      <c r="Q88" s="11">
        <v>20</v>
      </c>
      <c r="R88" s="35">
        <v>33</v>
      </c>
      <c r="S88" s="35">
        <v>38.6</v>
      </c>
      <c r="T88" s="4">
        <f t="shared" si="19"/>
        <v>1.1696969696969697</v>
      </c>
      <c r="U88" s="11">
        <v>25</v>
      </c>
      <c r="V88" s="35">
        <v>6</v>
      </c>
      <c r="W88" s="35">
        <v>7</v>
      </c>
      <c r="X88" s="4">
        <f t="shared" si="20"/>
        <v>1.1666666666666667</v>
      </c>
      <c r="Y88" s="11">
        <v>25</v>
      </c>
      <c r="Z88" s="44">
        <f t="shared" si="27"/>
        <v>0.87410902944805746</v>
      </c>
      <c r="AA88" s="45">
        <v>1467</v>
      </c>
      <c r="AB88" s="35">
        <f t="shared" si="21"/>
        <v>133.36363636363637</v>
      </c>
      <c r="AC88" s="35">
        <f t="shared" si="22"/>
        <v>116.6</v>
      </c>
      <c r="AD88" s="35">
        <f t="shared" si="23"/>
        <v>-16.76363636363638</v>
      </c>
      <c r="AE88" s="35">
        <v>0</v>
      </c>
      <c r="AF88" s="35">
        <f t="shared" si="24"/>
        <v>116.6</v>
      </c>
      <c r="AG88" s="35"/>
      <c r="AH88" s="35">
        <f t="shared" si="25"/>
        <v>116.6</v>
      </c>
      <c r="AI88" s="35">
        <v>116.6</v>
      </c>
      <c r="AJ88" s="35">
        <f t="shared" si="26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.149999999999999" customHeight="1">
      <c r="A89" s="14" t="s">
        <v>88</v>
      </c>
      <c r="B89" s="35">
        <v>498</v>
      </c>
      <c r="C89" s="35">
        <v>499</v>
      </c>
      <c r="D89" s="4">
        <f t="shared" si="17"/>
        <v>1.0020080321285141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108.9</v>
      </c>
      <c r="O89" s="35">
        <v>30.4</v>
      </c>
      <c r="P89" s="4">
        <f t="shared" si="18"/>
        <v>0.27915518824609731</v>
      </c>
      <c r="Q89" s="11">
        <v>20</v>
      </c>
      <c r="R89" s="35">
        <v>39</v>
      </c>
      <c r="S89" s="35">
        <v>46</v>
      </c>
      <c r="T89" s="4">
        <f t="shared" si="19"/>
        <v>1.1794871794871795</v>
      </c>
      <c r="U89" s="11">
        <v>30</v>
      </c>
      <c r="V89" s="35">
        <v>5</v>
      </c>
      <c r="W89" s="35">
        <v>6</v>
      </c>
      <c r="X89" s="4">
        <f t="shared" si="20"/>
        <v>1.2</v>
      </c>
      <c r="Y89" s="11">
        <v>20</v>
      </c>
      <c r="Z89" s="44">
        <f t="shared" si="27"/>
        <v>0.93734749338528078</v>
      </c>
      <c r="AA89" s="45">
        <v>1901</v>
      </c>
      <c r="AB89" s="35">
        <f t="shared" si="21"/>
        <v>172.81818181818181</v>
      </c>
      <c r="AC89" s="35">
        <f t="shared" si="22"/>
        <v>162</v>
      </c>
      <c r="AD89" s="35">
        <f t="shared" si="23"/>
        <v>-10.818181818181813</v>
      </c>
      <c r="AE89" s="35">
        <v>0</v>
      </c>
      <c r="AF89" s="35">
        <f t="shared" si="24"/>
        <v>162</v>
      </c>
      <c r="AG89" s="35"/>
      <c r="AH89" s="35">
        <f t="shared" si="25"/>
        <v>162</v>
      </c>
      <c r="AI89" s="35">
        <v>162</v>
      </c>
      <c r="AJ89" s="35">
        <f t="shared" si="26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.149999999999999" customHeight="1">
      <c r="A90" s="18" t="s">
        <v>89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35"/>
      <c r="AI90" s="35"/>
      <c r="AJ90" s="35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17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33.700000000000003</v>
      </c>
      <c r="O91" s="35">
        <v>12.3</v>
      </c>
      <c r="P91" s="4">
        <f t="shared" si="18"/>
        <v>0.36498516320474778</v>
      </c>
      <c r="Q91" s="11">
        <v>20</v>
      </c>
      <c r="R91" s="35">
        <v>4</v>
      </c>
      <c r="S91" s="35">
        <v>4.7</v>
      </c>
      <c r="T91" s="4">
        <f t="shared" si="19"/>
        <v>1.175</v>
      </c>
      <c r="U91" s="11">
        <v>20</v>
      </c>
      <c r="V91" s="35">
        <v>0.5</v>
      </c>
      <c r="W91" s="35">
        <v>0.6</v>
      </c>
      <c r="X91" s="4">
        <f t="shared" si="20"/>
        <v>1.2</v>
      </c>
      <c r="Y91" s="11">
        <v>30</v>
      </c>
      <c r="Z91" s="44">
        <f t="shared" si="27"/>
        <v>0.95428147520135653</v>
      </c>
      <c r="AA91" s="45">
        <v>543</v>
      </c>
      <c r="AB91" s="35">
        <f t="shared" si="21"/>
        <v>49.363636363636367</v>
      </c>
      <c r="AC91" s="35">
        <f t="shared" si="22"/>
        <v>47.1</v>
      </c>
      <c r="AD91" s="35">
        <f t="shared" si="23"/>
        <v>-2.2636363636363654</v>
      </c>
      <c r="AE91" s="35">
        <v>0</v>
      </c>
      <c r="AF91" s="35">
        <f t="shared" si="24"/>
        <v>47.1</v>
      </c>
      <c r="AG91" s="35"/>
      <c r="AH91" s="35">
        <f t="shared" si="25"/>
        <v>47.1</v>
      </c>
      <c r="AI91" s="35">
        <v>47.1</v>
      </c>
      <c r="AJ91" s="35">
        <f t="shared" si="26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.149999999999999" customHeight="1">
      <c r="A92" s="14" t="s">
        <v>91</v>
      </c>
      <c r="B92" s="35">
        <v>15210</v>
      </c>
      <c r="C92" s="35">
        <v>20951.5</v>
      </c>
      <c r="D92" s="4">
        <f t="shared" si="17"/>
        <v>1.2177481919789612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1007.1</v>
      </c>
      <c r="O92" s="35">
        <v>510.5</v>
      </c>
      <c r="P92" s="4">
        <f t="shared" si="18"/>
        <v>0.5069010028795552</v>
      </c>
      <c r="Q92" s="11">
        <v>20</v>
      </c>
      <c r="R92" s="35">
        <v>11.2</v>
      </c>
      <c r="S92" s="35">
        <v>13</v>
      </c>
      <c r="T92" s="4">
        <f t="shared" si="19"/>
        <v>1.1607142857142858</v>
      </c>
      <c r="U92" s="11">
        <v>20</v>
      </c>
      <c r="V92" s="35">
        <v>2.5</v>
      </c>
      <c r="W92" s="35">
        <v>2.9</v>
      </c>
      <c r="X92" s="4">
        <f t="shared" si="20"/>
        <v>1.1599999999999999</v>
      </c>
      <c r="Y92" s="11">
        <v>30</v>
      </c>
      <c r="Z92" s="44">
        <f t="shared" si="27"/>
        <v>1.0041223461458304</v>
      </c>
      <c r="AA92" s="45">
        <v>1582</v>
      </c>
      <c r="AB92" s="35">
        <f t="shared" si="21"/>
        <v>143.81818181818181</v>
      </c>
      <c r="AC92" s="35">
        <f t="shared" si="22"/>
        <v>144.4</v>
      </c>
      <c r="AD92" s="35">
        <f t="shared" si="23"/>
        <v>0.58181818181819267</v>
      </c>
      <c r="AE92" s="35">
        <v>0</v>
      </c>
      <c r="AF92" s="35">
        <f t="shared" si="24"/>
        <v>144.4</v>
      </c>
      <c r="AG92" s="35"/>
      <c r="AH92" s="35">
        <f t="shared" si="25"/>
        <v>144.4</v>
      </c>
      <c r="AI92" s="35">
        <v>144.4</v>
      </c>
      <c r="AJ92" s="35">
        <f t="shared" si="26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17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241.9</v>
      </c>
      <c r="O93" s="35">
        <v>37.200000000000003</v>
      </c>
      <c r="P93" s="4">
        <f t="shared" si="18"/>
        <v>0.15378255477470029</v>
      </c>
      <c r="Q93" s="11">
        <v>20</v>
      </c>
      <c r="R93" s="35">
        <v>24.3</v>
      </c>
      <c r="S93" s="35">
        <v>28.7</v>
      </c>
      <c r="T93" s="4">
        <f t="shared" si="19"/>
        <v>1.1810699588477365</v>
      </c>
      <c r="U93" s="11">
        <v>20</v>
      </c>
      <c r="V93" s="35">
        <v>1.6</v>
      </c>
      <c r="W93" s="35">
        <v>1.8</v>
      </c>
      <c r="X93" s="4">
        <f t="shared" si="20"/>
        <v>1.125</v>
      </c>
      <c r="Y93" s="11">
        <v>30</v>
      </c>
      <c r="Z93" s="44">
        <f t="shared" si="27"/>
        <v>0.86352928960641051</v>
      </c>
      <c r="AA93" s="45">
        <v>1281</v>
      </c>
      <c r="AB93" s="35">
        <f t="shared" si="21"/>
        <v>116.45454545454545</v>
      </c>
      <c r="AC93" s="35">
        <f t="shared" si="22"/>
        <v>100.6</v>
      </c>
      <c r="AD93" s="35">
        <f t="shared" si="23"/>
        <v>-15.854545454545459</v>
      </c>
      <c r="AE93" s="35">
        <v>0</v>
      </c>
      <c r="AF93" s="35">
        <f t="shared" si="24"/>
        <v>100.6</v>
      </c>
      <c r="AG93" s="35"/>
      <c r="AH93" s="35">
        <f t="shared" si="25"/>
        <v>100.6</v>
      </c>
      <c r="AI93" s="35">
        <v>100.6</v>
      </c>
      <c r="AJ93" s="35">
        <f t="shared" si="26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17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170.6</v>
      </c>
      <c r="O94" s="35">
        <v>9.4</v>
      </c>
      <c r="P94" s="4">
        <f t="shared" si="18"/>
        <v>5.5099648300117238E-2</v>
      </c>
      <c r="Q94" s="11">
        <v>20</v>
      </c>
      <c r="R94" s="35">
        <v>12.2</v>
      </c>
      <c r="S94" s="35">
        <v>14.2</v>
      </c>
      <c r="T94" s="4">
        <f t="shared" si="19"/>
        <v>1.1639344262295082</v>
      </c>
      <c r="U94" s="11">
        <v>20</v>
      </c>
      <c r="V94" s="35">
        <v>1</v>
      </c>
      <c r="W94" s="35">
        <v>1.1000000000000001</v>
      </c>
      <c r="X94" s="4">
        <f t="shared" si="20"/>
        <v>1.1000000000000001</v>
      </c>
      <c r="Y94" s="11">
        <v>30</v>
      </c>
      <c r="Z94" s="44">
        <f t="shared" si="27"/>
        <v>0.81972402129417865</v>
      </c>
      <c r="AA94" s="45">
        <v>553</v>
      </c>
      <c r="AB94" s="35">
        <f t="shared" si="21"/>
        <v>50.272727272727273</v>
      </c>
      <c r="AC94" s="35">
        <f t="shared" si="22"/>
        <v>41.2</v>
      </c>
      <c r="AD94" s="35">
        <f t="shared" si="23"/>
        <v>-9.0727272727272705</v>
      </c>
      <c r="AE94" s="35">
        <v>0</v>
      </c>
      <c r="AF94" s="35">
        <f t="shared" si="24"/>
        <v>41.2</v>
      </c>
      <c r="AG94" s="35"/>
      <c r="AH94" s="35">
        <f t="shared" si="25"/>
        <v>41.2</v>
      </c>
      <c r="AI94" s="35">
        <v>41.2</v>
      </c>
      <c r="AJ94" s="35">
        <f t="shared" si="26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.149999999999999" customHeight="1">
      <c r="A95" s="14" t="s">
        <v>94</v>
      </c>
      <c r="B95" s="35">
        <v>279</v>
      </c>
      <c r="C95" s="35">
        <v>271</v>
      </c>
      <c r="D95" s="4">
        <f t="shared" si="17"/>
        <v>0.97132616487455192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259.5</v>
      </c>
      <c r="O95" s="35">
        <v>17.8</v>
      </c>
      <c r="P95" s="4">
        <f t="shared" si="18"/>
        <v>6.8593448940269752E-2</v>
      </c>
      <c r="Q95" s="11">
        <v>20</v>
      </c>
      <c r="R95" s="35">
        <v>43.8</v>
      </c>
      <c r="S95" s="35">
        <v>52.1</v>
      </c>
      <c r="T95" s="4">
        <f t="shared" si="19"/>
        <v>1.1894977168949772</v>
      </c>
      <c r="U95" s="11">
        <v>25</v>
      </c>
      <c r="V95" s="35">
        <v>2.2999999999999998</v>
      </c>
      <c r="W95" s="35">
        <v>2.6</v>
      </c>
      <c r="X95" s="4">
        <f t="shared" si="20"/>
        <v>1.1304347826086958</v>
      </c>
      <c r="Y95" s="11">
        <v>25</v>
      </c>
      <c r="Z95" s="44">
        <f t="shared" si="27"/>
        <v>0.8635430389392843</v>
      </c>
      <c r="AA95" s="45">
        <v>1261</v>
      </c>
      <c r="AB95" s="35">
        <f t="shared" si="21"/>
        <v>114.63636363636364</v>
      </c>
      <c r="AC95" s="35">
        <f t="shared" si="22"/>
        <v>99</v>
      </c>
      <c r="AD95" s="35">
        <f t="shared" si="23"/>
        <v>-15.63636363636364</v>
      </c>
      <c r="AE95" s="35">
        <v>0</v>
      </c>
      <c r="AF95" s="35">
        <f t="shared" si="24"/>
        <v>99</v>
      </c>
      <c r="AG95" s="35"/>
      <c r="AH95" s="35">
        <f t="shared" si="25"/>
        <v>99</v>
      </c>
      <c r="AI95" s="35">
        <v>99</v>
      </c>
      <c r="AJ95" s="35">
        <f t="shared" si="26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17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167.7</v>
      </c>
      <c r="O96" s="35">
        <v>16.5</v>
      </c>
      <c r="P96" s="4">
        <f t="shared" si="18"/>
        <v>9.838998211091235E-2</v>
      </c>
      <c r="Q96" s="11">
        <v>20</v>
      </c>
      <c r="R96" s="35">
        <v>39.299999999999997</v>
      </c>
      <c r="S96" s="35">
        <v>46</v>
      </c>
      <c r="T96" s="4">
        <f t="shared" si="19"/>
        <v>1.1704834605597965</v>
      </c>
      <c r="U96" s="11">
        <v>25</v>
      </c>
      <c r="V96" s="35">
        <v>2.7</v>
      </c>
      <c r="W96" s="35">
        <v>3.1</v>
      </c>
      <c r="X96" s="4">
        <f t="shared" si="20"/>
        <v>1.1481481481481481</v>
      </c>
      <c r="Y96" s="11">
        <v>25</v>
      </c>
      <c r="Z96" s="44">
        <f t="shared" si="27"/>
        <v>0.85619414085595524</v>
      </c>
      <c r="AA96" s="45">
        <v>686</v>
      </c>
      <c r="AB96" s="35">
        <f t="shared" si="21"/>
        <v>62.363636363636367</v>
      </c>
      <c r="AC96" s="35">
        <f t="shared" si="22"/>
        <v>53.4</v>
      </c>
      <c r="AD96" s="35">
        <f t="shared" si="23"/>
        <v>-8.9636363636363683</v>
      </c>
      <c r="AE96" s="35">
        <v>0</v>
      </c>
      <c r="AF96" s="35">
        <f t="shared" si="24"/>
        <v>53.4</v>
      </c>
      <c r="AG96" s="35"/>
      <c r="AH96" s="35">
        <f t="shared" si="25"/>
        <v>53.4</v>
      </c>
      <c r="AI96" s="35">
        <v>53.4</v>
      </c>
      <c r="AJ96" s="35">
        <f t="shared" si="26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.149999999999999" customHeight="1">
      <c r="A97" s="14" t="s">
        <v>96</v>
      </c>
      <c r="B97" s="35">
        <v>1502</v>
      </c>
      <c r="C97" s="35">
        <v>1505</v>
      </c>
      <c r="D97" s="4">
        <f t="shared" si="17"/>
        <v>1.0019973368841544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176</v>
      </c>
      <c r="O97" s="35">
        <v>0</v>
      </c>
      <c r="P97" s="4">
        <f t="shared" si="18"/>
        <v>0</v>
      </c>
      <c r="Q97" s="11">
        <v>20</v>
      </c>
      <c r="R97" s="35">
        <v>3.2</v>
      </c>
      <c r="S97" s="35">
        <v>3.7</v>
      </c>
      <c r="T97" s="4">
        <f t="shared" si="19"/>
        <v>1.15625</v>
      </c>
      <c r="U97" s="11">
        <v>20</v>
      </c>
      <c r="V97" s="35">
        <v>0.6</v>
      </c>
      <c r="W97" s="35">
        <v>0.7</v>
      </c>
      <c r="X97" s="4">
        <f t="shared" si="20"/>
        <v>1.1666666666666667</v>
      </c>
      <c r="Y97" s="11">
        <v>30</v>
      </c>
      <c r="Z97" s="44">
        <f t="shared" si="27"/>
        <v>0.85181216711051932</v>
      </c>
      <c r="AA97" s="45">
        <v>1000</v>
      </c>
      <c r="AB97" s="35">
        <f t="shared" si="21"/>
        <v>90.909090909090907</v>
      </c>
      <c r="AC97" s="35">
        <f t="shared" si="22"/>
        <v>77.400000000000006</v>
      </c>
      <c r="AD97" s="35">
        <f t="shared" si="23"/>
        <v>-13.509090909090901</v>
      </c>
      <c r="AE97" s="35">
        <v>0</v>
      </c>
      <c r="AF97" s="35">
        <f t="shared" si="24"/>
        <v>77.400000000000006</v>
      </c>
      <c r="AG97" s="35"/>
      <c r="AH97" s="35">
        <f t="shared" si="25"/>
        <v>77.400000000000006</v>
      </c>
      <c r="AI97" s="35">
        <v>77.400000000000006</v>
      </c>
      <c r="AJ97" s="35">
        <f t="shared" si="26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.149999999999999" customHeight="1">
      <c r="A98" s="14" t="s">
        <v>97</v>
      </c>
      <c r="B98" s="35">
        <v>98</v>
      </c>
      <c r="C98" s="35">
        <v>156</v>
      </c>
      <c r="D98" s="4">
        <f t="shared" si="17"/>
        <v>1.2391836734693877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319.60000000000002</v>
      </c>
      <c r="O98" s="35">
        <v>1282.8</v>
      </c>
      <c r="P98" s="4">
        <f t="shared" si="18"/>
        <v>1.3</v>
      </c>
      <c r="Q98" s="11">
        <v>20</v>
      </c>
      <c r="R98" s="35">
        <v>10.4</v>
      </c>
      <c r="S98" s="35">
        <v>12.4</v>
      </c>
      <c r="T98" s="4">
        <f t="shared" si="19"/>
        <v>1.1923076923076923</v>
      </c>
      <c r="U98" s="11">
        <v>25</v>
      </c>
      <c r="V98" s="35">
        <v>0.4</v>
      </c>
      <c r="W98" s="35">
        <v>0.5</v>
      </c>
      <c r="X98" s="4">
        <f t="shared" si="20"/>
        <v>1.2050000000000001</v>
      </c>
      <c r="Y98" s="11">
        <v>25</v>
      </c>
      <c r="Z98" s="44">
        <f t="shared" si="27"/>
        <v>1.2290566130298273</v>
      </c>
      <c r="AA98" s="45">
        <v>955</v>
      </c>
      <c r="AB98" s="35">
        <f t="shared" si="21"/>
        <v>86.818181818181813</v>
      </c>
      <c r="AC98" s="35">
        <f t="shared" si="22"/>
        <v>106.7</v>
      </c>
      <c r="AD98" s="35">
        <f t="shared" si="23"/>
        <v>19.88181818181819</v>
      </c>
      <c r="AE98" s="35">
        <v>0</v>
      </c>
      <c r="AF98" s="35">
        <f t="shared" si="24"/>
        <v>106.7</v>
      </c>
      <c r="AG98" s="35"/>
      <c r="AH98" s="35">
        <f t="shared" si="25"/>
        <v>106.7</v>
      </c>
      <c r="AI98" s="35">
        <v>106.7</v>
      </c>
      <c r="AJ98" s="35">
        <f t="shared" si="26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.149999999999999" customHeight="1">
      <c r="A99" s="14" t="s">
        <v>98</v>
      </c>
      <c r="B99" s="35">
        <v>156</v>
      </c>
      <c r="C99" s="35">
        <v>170</v>
      </c>
      <c r="D99" s="4">
        <f t="shared" si="17"/>
        <v>1.0897435897435896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234.4</v>
      </c>
      <c r="O99" s="35">
        <v>85.9</v>
      </c>
      <c r="P99" s="4">
        <f t="shared" si="18"/>
        <v>0.36646757679180891</v>
      </c>
      <c r="Q99" s="11">
        <v>20</v>
      </c>
      <c r="R99" s="35">
        <v>123.1</v>
      </c>
      <c r="S99" s="35">
        <v>144</v>
      </c>
      <c r="T99" s="4">
        <f t="shared" si="19"/>
        <v>1.1697806661251016</v>
      </c>
      <c r="U99" s="11">
        <v>25</v>
      </c>
      <c r="V99" s="35">
        <v>6.7</v>
      </c>
      <c r="W99" s="35">
        <v>7.6</v>
      </c>
      <c r="X99" s="4">
        <f t="shared" si="20"/>
        <v>1.1343283582089552</v>
      </c>
      <c r="Y99" s="11">
        <v>25</v>
      </c>
      <c r="Z99" s="44">
        <f t="shared" si="27"/>
        <v>0.94786891302029375</v>
      </c>
      <c r="AA99" s="45">
        <v>633</v>
      </c>
      <c r="AB99" s="35">
        <f t="shared" si="21"/>
        <v>57.545454545454547</v>
      </c>
      <c r="AC99" s="35">
        <f t="shared" si="22"/>
        <v>54.5</v>
      </c>
      <c r="AD99" s="35">
        <f t="shared" si="23"/>
        <v>-3.0454545454545467</v>
      </c>
      <c r="AE99" s="35">
        <v>0</v>
      </c>
      <c r="AF99" s="35">
        <f t="shared" si="24"/>
        <v>54.5</v>
      </c>
      <c r="AG99" s="35"/>
      <c r="AH99" s="35">
        <f t="shared" si="25"/>
        <v>54.5</v>
      </c>
      <c r="AI99" s="35">
        <v>54.5</v>
      </c>
      <c r="AJ99" s="35">
        <f t="shared" si="26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17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76.7</v>
      </c>
      <c r="O100" s="35">
        <v>9.3000000000000007</v>
      </c>
      <c r="P100" s="4">
        <f t="shared" si="18"/>
        <v>0.121251629726206</v>
      </c>
      <c r="Q100" s="11">
        <v>20</v>
      </c>
      <c r="R100" s="35">
        <v>28.8</v>
      </c>
      <c r="S100" s="35">
        <v>33.4</v>
      </c>
      <c r="T100" s="4">
        <f t="shared" si="19"/>
        <v>1.1597222222222221</v>
      </c>
      <c r="U100" s="11">
        <v>15</v>
      </c>
      <c r="V100" s="35">
        <v>1.3</v>
      </c>
      <c r="W100" s="35">
        <v>1.5</v>
      </c>
      <c r="X100" s="4">
        <f t="shared" si="20"/>
        <v>1.1538461538461537</v>
      </c>
      <c r="Y100" s="11">
        <v>35</v>
      </c>
      <c r="Z100" s="44">
        <f t="shared" si="27"/>
        <v>0.86007830446389755</v>
      </c>
      <c r="AA100" s="45">
        <v>1299</v>
      </c>
      <c r="AB100" s="35">
        <f t="shared" si="21"/>
        <v>118.09090909090909</v>
      </c>
      <c r="AC100" s="35">
        <f t="shared" si="22"/>
        <v>101.6</v>
      </c>
      <c r="AD100" s="35">
        <f t="shared" si="23"/>
        <v>-16.490909090909099</v>
      </c>
      <c r="AE100" s="35">
        <v>0</v>
      </c>
      <c r="AF100" s="35">
        <f t="shared" si="24"/>
        <v>101.6</v>
      </c>
      <c r="AG100" s="35"/>
      <c r="AH100" s="35">
        <f t="shared" si="25"/>
        <v>101.6</v>
      </c>
      <c r="AI100" s="35">
        <v>101.6</v>
      </c>
      <c r="AJ100" s="35">
        <f t="shared" si="26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17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1481.5</v>
      </c>
      <c r="O101" s="35">
        <v>119.9</v>
      </c>
      <c r="P101" s="4">
        <f t="shared" si="18"/>
        <v>8.0931488356395548E-2</v>
      </c>
      <c r="Q101" s="11">
        <v>20</v>
      </c>
      <c r="R101" s="35">
        <v>92.4</v>
      </c>
      <c r="S101" s="35">
        <v>94.2</v>
      </c>
      <c r="T101" s="4">
        <f t="shared" si="19"/>
        <v>1.0194805194805194</v>
      </c>
      <c r="U101" s="11">
        <v>30</v>
      </c>
      <c r="V101" s="35">
        <v>5.3</v>
      </c>
      <c r="W101" s="35">
        <v>5.3</v>
      </c>
      <c r="X101" s="4">
        <f t="shared" si="20"/>
        <v>1</v>
      </c>
      <c r="Y101" s="11">
        <v>20</v>
      </c>
      <c r="Z101" s="44">
        <f t="shared" si="27"/>
        <v>0.74575779073633564</v>
      </c>
      <c r="AA101" s="45">
        <v>81</v>
      </c>
      <c r="AB101" s="35">
        <f t="shared" si="21"/>
        <v>7.3636363636363633</v>
      </c>
      <c r="AC101" s="35">
        <f t="shared" si="22"/>
        <v>5.5</v>
      </c>
      <c r="AD101" s="35">
        <f t="shared" si="23"/>
        <v>-1.8636363636363633</v>
      </c>
      <c r="AE101" s="35">
        <v>0</v>
      </c>
      <c r="AF101" s="35">
        <f t="shared" si="24"/>
        <v>5.5</v>
      </c>
      <c r="AG101" s="35"/>
      <c r="AH101" s="35">
        <f t="shared" si="25"/>
        <v>5.5</v>
      </c>
      <c r="AI101" s="35">
        <v>5.5</v>
      </c>
      <c r="AJ101" s="35">
        <f t="shared" si="26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17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78.5</v>
      </c>
      <c r="O102" s="35">
        <v>13.3</v>
      </c>
      <c r="P102" s="4">
        <f t="shared" si="18"/>
        <v>0.16942675159235671</v>
      </c>
      <c r="Q102" s="11">
        <v>20</v>
      </c>
      <c r="R102" s="35">
        <v>20.100000000000001</v>
      </c>
      <c r="S102" s="35">
        <v>23.5</v>
      </c>
      <c r="T102" s="4">
        <f t="shared" si="19"/>
        <v>1.1691542288557213</v>
      </c>
      <c r="U102" s="11">
        <v>20</v>
      </c>
      <c r="V102" s="35">
        <v>1.5</v>
      </c>
      <c r="W102" s="35">
        <v>1.7</v>
      </c>
      <c r="X102" s="4">
        <f t="shared" si="20"/>
        <v>1.1333333333333333</v>
      </c>
      <c r="Y102" s="11">
        <v>30</v>
      </c>
      <c r="Z102" s="44">
        <f t="shared" si="27"/>
        <v>0.86816599441373654</v>
      </c>
      <c r="AA102" s="45">
        <v>842</v>
      </c>
      <c r="AB102" s="35">
        <f t="shared" si="21"/>
        <v>76.545454545454547</v>
      </c>
      <c r="AC102" s="35">
        <f t="shared" si="22"/>
        <v>66.5</v>
      </c>
      <c r="AD102" s="35">
        <f t="shared" si="23"/>
        <v>-10.045454545454547</v>
      </c>
      <c r="AE102" s="35">
        <v>0</v>
      </c>
      <c r="AF102" s="35">
        <f t="shared" si="24"/>
        <v>66.5</v>
      </c>
      <c r="AG102" s="35"/>
      <c r="AH102" s="35">
        <f t="shared" si="25"/>
        <v>66.5</v>
      </c>
      <c r="AI102" s="35">
        <v>66.5</v>
      </c>
      <c r="AJ102" s="35">
        <f t="shared" si="26"/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17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116.8</v>
      </c>
      <c r="O103" s="35">
        <v>11</v>
      </c>
      <c r="P103" s="4">
        <f t="shared" si="18"/>
        <v>9.4178082191780824E-2</v>
      </c>
      <c r="Q103" s="11">
        <v>20</v>
      </c>
      <c r="R103" s="35">
        <v>13.5</v>
      </c>
      <c r="S103" s="35">
        <v>15.5</v>
      </c>
      <c r="T103" s="4">
        <f t="shared" si="19"/>
        <v>1.1481481481481481</v>
      </c>
      <c r="U103" s="11">
        <v>15</v>
      </c>
      <c r="V103" s="35">
        <v>1</v>
      </c>
      <c r="W103" s="35">
        <v>1.1000000000000001</v>
      </c>
      <c r="X103" s="4">
        <f t="shared" si="20"/>
        <v>1.1000000000000001</v>
      </c>
      <c r="Y103" s="11">
        <v>35</v>
      </c>
      <c r="Z103" s="44">
        <f t="shared" si="27"/>
        <v>0.82293976951511194</v>
      </c>
      <c r="AA103" s="45">
        <v>542</v>
      </c>
      <c r="AB103" s="35">
        <f t="shared" si="21"/>
        <v>49.272727272727273</v>
      </c>
      <c r="AC103" s="35">
        <f t="shared" si="22"/>
        <v>40.5</v>
      </c>
      <c r="AD103" s="35">
        <f t="shared" si="23"/>
        <v>-8.7727272727272734</v>
      </c>
      <c r="AE103" s="35">
        <v>0</v>
      </c>
      <c r="AF103" s="35">
        <f t="shared" si="24"/>
        <v>40.5</v>
      </c>
      <c r="AG103" s="35"/>
      <c r="AH103" s="35">
        <f t="shared" si="25"/>
        <v>40.5</v>
      </c>
      <c r="AI103" s="35">
        <v>40.5</v>
      </c>
      <c r="AJ103" s="35">
        <f t="shared" si="26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.149999999999999" customHeight="1">
      <c r="A104" s="18" t="s">
        <v>103</v>
      </c>
      <c r="B104" s="6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35"/>
      <c r="AI104" s="35"/>
      <c r="AJ104" s="35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350800</v>
      </c>
      <c r="C105" s="35">
        <v>467847.9</v>
      </c>
      <c r="D105" s="4">
        <f t="shared" si="17"/>
        <v>1.213365992018244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2585</v>
      </c>
      <c r="O105" s="35">
        <v>1192.9000000000001</v>
      </c>
      <c r="P105" s="4">
        <f t="shared" si="18"/>
        <v>0.46147001934235982</v>
      </c>
      <c r="Q105" s="11">
        <v>20</v>
      </c>
      <c r="R105" s="35">
        <v>10</v>
      </c>
      <c r="S105" s="35">
        <v>14.8</v>
      </c>
      <c r="T105" s="4">
        <f t="shared" si="19"/>
        <v>1.228</v>
      </c>
      <c r="U105" s="11">
        <v>30</v>
      </c>
      <c r="V105" s="35">
        <v>12</v>
      </c>
      <c r="W105" s="35">
        <v>34.1</v>
      </c>
      <c r="X105" s="4">
        <f t="shared" si="20"/>
        <v>1.3</v>
      </c>
      <c r="Y105" s="11">
        <v>20</v>
      </c>
      <c r="Z105" s="44">
        <f t="shared" si="27"/>
        <v>1.0525382538378705</v>
      </c>
      <c r="AA105" s="45">
        <v>1514</v>
      </c>
      <c r="AB105" s="35">
        <f t="shared" si="21"/>
        <v>137.63636363636363</v>
      </c>
      <c r="AC105" s="35">
        <f t="shared" si="22"/>
        <v>144.9</v>
      </c>
      <c r="AD105" s="35">
        <f t="shared" si="23"/>
        <v>7.2636363636363797</v>
      </c>
      <c r="AE105" s="35">
        <v>0</v>
      </c>
      <c r="AF105" s="35">
        <f t="shared" si="24"/>
        <v>144.9</v>
      </c>
      <c r="AG105" s="35"/>
      <c r="AH105" s="35">
        <f t="shared" si="25"/>
        <v>144.9</v>
      </c>
      <c r="AI105" s="35">
        <v>144.9</v>
      </c>
      <c r="AJ105" s="35">
        <f t="shared" si="26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.149999999999999" customHeight="1">
      <c r="A106" s="14" t="s">
        <v>105</v>
      </c>
      <c r="B106" s="35">
        <v>0</v>
      </c>
      <c r="C106" s="35">
        <v>493.7</v>
      </c>
      <c r="D106" s="4">
        <f t="shared" si="17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2027.8</v>
      </c>
      <c r="O106" s="35">
        <v>157.4</v>
      </c>
      <c r="P106" s="4">
        <f t="shared" si="18"/>
        <v>7.7621067166387225E-2</v>
      </c>
      <c r="Q106" s="11">
        <v>20</v>
      </c>
      <c r="R106" s="35">
        <v>85</v>
      </c>
      <c r="S106" s="35">
        <v>91.8</v>
      </c>
      <c r="T106" s="4">
        <f t="shared" si="19"/>
        <v>1.08</v>
      </c>
      <c r="U106" s="11">
        <v>25</v>
      </c>
      <c r="V106" s="35">
        <v>38</v>
      </c>
      <c r="W106" s="35">
        <v>39.5</v>
      </c>
      <c r="X106" s="4">
        <f t="shared" si="20"/>
        <v>1.0394736842105263</v>
      </c>
      <c r="Y106" s="11">
        <v>25</v>
      </c>
      <c r="Z106" s="44">
        <f t="shared" si="27"/>
        <v>0.77913233497987</v>
      </c>
      <c r="AA106" s="45">
        <v>1297</v>
      </c>
      <c r="AB106" s="35">
        <f t="shared" si="21"/>
        <v>117.90909090909091</v>
      </c>
      <c r="AC106" s="35">
        <f t="shared" si="22"/>
        <v>91.9</v>
      </c>
      <c r="AD106" s="35">
        <f t="shared" si="23"/>
        <v>-26.009090909090901</v>
      </c>
      <c r="AE106" s="35">
        <v>0</v>
      </c>
      <c r="AF106" s="35">
        <f t="shared" si="24"/>
        <v>91.9</v>
      </c>
      <c r="AG106" s="35"/>
      <c r="AH106" s="35">
        <f t="shared" si="25"/>
        <v>91.9</v>
      </c>
      <c r="AI106" s="35">
        <v>91.9</v>
      </c>
      <c r="AJ106" s="35">
        <f t="shared" si="26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.149999999999999" customHeight="1">
      <c r="A107" s="14" t="s">
        <v>106</v>
      </c>
      <c r="B107" s="35">
        <v>2653</v>
      </c>
      <c r="C107" s="35">
        <v>3696.6</v>
      </c>
      <c r="D107" s="4">
        <f t="shared" si="17"/>
        <v>1.2193366000753862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1844.8</v>
      </c>
      <c r="O107" s="35">
        <v>601.4</v>
      </c>
      <c r="P107" s="4">
        <f t="shared" si="18"/>
        <v>0.32599739809193407</v>
      </c>
      <c r="Q107" s="11">
        <v>20</v>
      </c>
      <c r="R107" s="35">
        <v>1.5</v>
      </c>
      <c r="S107" s="35">
        <v>1.4</v>
      </c>
      <c r="T107" s="4">
        <f t="shared" si="19"/>
        <v>0.93333333333333324</v>
      </c>
      <c r="U107" s="11">
        <v>25</v>
      </c>
      <c r="V107" s="35">
        <v>5</v>
      </c>
      <c r="W107" s="35">
        <v>2.4</v>
      </c>
      <c r="X107" s="4">
        <f t="shared" si="20"/>
        <v>0.48</v>
      </c>
      <c r="Y107" s="11">
        <v>25</v>
      </c>
      <c r="Z107" s="44">
        <f t="shared" si="27"/>
        <v>0.67558309119907345</v>
      </c>
      <c r="AA107" s="45">
        <v>2238</v>
      </c>
      <c r="AB107" s="35">
        <f t="shared" si="21"/>
        <v>203.45454545454547</v>
      </c>
      <c r="AC107" s="35">
        <f t="shared" si="22"/>
        <v>137.5</v>
      </c>
      <c r="AD107" s="35">
        <f t="shared" si="23"/>
        <v>-65.954545454545467</v>
      </c>
      <c r="AE107" s="35">
        <v>0</v>
      </c>
      <c r="AF107" s="35">
        <f t="shared" si="24"/>
        <v>137.5</v>
      </c>
      <c r="AG107" s="35"/>
      <c r="AH107" s="35">
        <f t="shared" si="25"/>
        <v>137.5</v>
      </c>
      <c r="AI107" s="35">
        <v>137.5</v>
      </c>
      <c r="AJ107" s="35">
        <f t="shared" si="26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.149999999999999" customHeight="1">
      <c r="A108" s="14" t="s">
        <v>107</v>
      </c>
      <c r="B108" s="35">
        <v>601500</v>
      </c>
      <c r="C108" s="35">
        <v>443653</v>
      </c>
      <c r="D108" s="4">
        <f t="shared" si="17"/>
        <v>0.7375777223607648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1434.5</v>
      </c>
      <c r="O108" s="35">
        <v>1686.8</v>
      </c>
      <c r="P108" s="4">
        <f t="shared" si="18"/>
        <v>1.1758800975949808</v>
      </c>
      <c r="Q108" s="11">
        <v>20</v>
      </c>
      <c r="R108" s="35">
        <v>2</v>
      </c>
      <c r="S108" s="35">
        <v>2</v>
      </c>
      <c r="T108" s="4">
        <f t="shared" si="19"/>
        <v>1</v>
      </c>
      <c r="U108" s="11">
        <v>20</v>
      </c>
      <c r="V108" s="35">
        <v>2</v>
      </c>
      <c r="W108" s="35">
        <v>3.6</v>
      </c>
      <c r="X108" s="4">
        <f t="shared" si="20"/>
        <v>1.26</v>
      </c>
      <c r="Y108" s="11">
        <v>30</v>
      </c>
      <c r="Z108" s="44">
        <f t="shared" si="27"/>
        <v>1.1086672396938408</v>
      </c>
      <c r="AA108" s="45">
        <v>1455</v>
      </c>
      <c r="AB108" s="35">
        <f t="shared" si="21"/>
        <v>132.27272727272728</v>
      </c>
      <c r="AC108" s="35">
        <f t="shared" si="22"/>
        <v>146.6</v>
      </c>
      <c r="AD108" s="35">
        <f t="shared" si="23"/>
        <v>14.327272727272714</v>
      </c>
      <c r="AE108" s="35">
        <v>0</v>
      </c>
      <c r="AF108" s="35">
        <f t="shared" si="24"/>
        <v>146.6</v>
      </c>
      <c r="AG108" s="35"/>
      <c r="AH108" s="35">
        <f t="shared" si="25"/>
        <v>146.6</v>
      </c>
      <c r="AI108" s="35">
        <v>146.6</v>
      </c>
      <c r="AJ108" s="35">
        <f t="shared" si="26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.149999999999999" customHeight="1">
      <c r="A109" s="14" t="s">
        <v>108</v>
      </c>
      <c r="B109" s="35">
        <v>3050</v>
      </c>
      <c r="C109" s="35">
        <v>4130.2</v>
      </c>
      <c r="D109" s="4">
        <f t="shared" si="17"/>
        <v>1.215416393442623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2720</v>
      </c>
      <c r="O109" s="35">
        <v>1467.6</v>
      </c>
      <c r="P109" s="4">
        <f t="shared" si="18"/>
        <v>0.53955882352941176</v>
      </c>
      <c r="Q109" s="11">
        <v>20</v>
      </c>
      <c r="R109" s="35">
        <v>205</v>
      </c>
      <c r="S109" s="35">
        <v>215.9</v>
      </c>
      <c r="T109" s="4">
        <f t="shared" si="19"/>
        <v>1.0531707317073171</v>
      </c>
      <c r="U109" s="11">
        <v>25</v>
      </c>
      <c r="V109" s="35">
        <v>0.5</v>
      </c>
      <c r="W109" s="35">
        <v>0</v>
      </c>
      <c r="X109" s="4">
        <f t="shared" si="20"/>
        <v>0</v>
      </c>
      <c r="Y109" s="11">
        <v>25</v>
      </c>
      <c r="Z109" s="44">
        <f t="shared" si="27"/>
        <v>0.61593260872121736</v>
      </c>
      <c r="AA109" s="45">
        <v>1663</v>
      </c>
      <c r="AB109" s="35">
        <f t="shared" si="21"/>
        <v>151.18181818181819</v>
      </c>
      <c r="AC109" s="35">
        <f t="shared" si="22"/>
        <v>93.1</v>
      </c>
      <c r="AD109" s="35">
        <f t="shared" si="23"/>
        <v>-58.081818181818193</v>
      </c>
      <c r="AE109" s="35">
        <v>0</v>
      </c>
      <c r="AF109" s="35">
        <f t="shared" si="24"/>
        <v>93.1</v>
      </c>
      <c r="AG109" s="35"/>
      <c r="AH109" s="35">
        <f t="shared" si="25"/>
        <v>93.1</v>
      </c>
      <c r="AI109" s="35">
        <v>93.1</v>
      </c>
      <c r="AJ109" s="35">
        <f t="shared" si="26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.149999999999999" customHeight="1">
      <c r="A110" s="14" t="s">
        <v>109</v>
      </c>
      <c r="B110" s="35">
        <v>93010</v>
      </c>
      <c r="C110" s="35">
        <v>140256</v>
      </c>
      <c r="D110" s="4">
        <f t="shared" si="17"/>
        <v>1.2307966885281152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562</v>
      </c>
      <c r="O110" s="35">
        <v>841.9</v>
      </c>
      <c r="P110" s="4">
        <f t="shared" si="18"/>
        <v>1.2298042704626333</v>
      </c>
      <c r="Q110" s="11">
        <v>20</v>
      </c>
      <c r="R110" s="35">
        <v>1.5</v>
      </c>
      <c r="S110" s="35">
        <v>5</v>
      </c>
      <c r="T110" s="4">
        <f t="shared" si="19"/>
        <v>1.3</v>
      </c>
      <c r="U110" s="11">
        <v>30</v>
      </c>
      <c r="V110" s="35">
        <v>0.3</v>
      </c>
      <c r="W110" s="35">
        <v>1.3</v>
      </c>
      <c r="X110" s="4">
        <f t="shared" si="20"/>
        <v>1.3</v>
      </c>
      <c r="Y110" s="11">
        <v>20</v>
      </c>
      <c r="Z110" s="44">
        <f t="shared" si="27"/>
        <v>1.2738006536816726</v>
      </c>
      <c r="AA110" s="45">
        <v>1917</v>
      </c>
      <c r="AB110" s="35">
        <f t="shared" si="21"/>
        <v>174.27272727272728</v>
      </c>
      <c r="AC110" s="35">
        <f t="shared" si="22"/>
        <v>222</v>
      </c>
      <c r="AD110" s="35">
        <f t="shared" si="23"/>
        <v>47.72727272727272</v>
      </c>
      <c r="AE110" s="35">
        <v>0</v>
      </c>
      <c r="AF110" s="35">
        <f t="shared" si="24"/>
        <v>222</v>
      </c>
      <c r="AG110" s="35"/>
      <c r="AH110" s="35">
        <f t="shared" si="25"/>
        <v>222</v>
      </c>
      <c r="AI110" s="35">
        <v>222</v>
      </c>
      <c r="AJ110" s="35">
        <f t="shared" si="26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.149999999999999" customHeight="1">
      <c r="A111" s="14" t="s">
        <v>110</v>
      </c>
      <c r="B111" s="35">
        <v>0</v>
      </c>
      <c r="C111" s="35">
        <v>185</v>
      </c>
      <c r="D111" s="4">
        <f t="shared" ref="D111:D174" si="28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876.6</v>
      </c>
      <c r="O111" s="35">
        <v>123.4</v>
      </c>
      <c r="P111" s="4">
        <f t="shared" ref="P111:P174" si="29">IF(Q111=0,0,IF(N111=0,1,IF(O111&lt;0,0,IF(O111/N111&gt;1.2,IF((O111/N111-1.2)*0.1+1.2&gt;1.3,1.3,(O111/N111-1.2)*0.1+1.2),O111/N111))))</f>
        <v>0.14077116130504222</v>
      </c>
      <c r="Q111" s="11">
        <v>20</v>
      </c>
      <c r="R111" s="35">
        <v>43</v>
      </c>
      <c r="S111" s="35">
        <v>44.9</v>
      </c>
      <c r="T111" s="4">
        <f t="shared" ref="T111:T174" si="30">IF(U111=0,0,IF(R111=0,1,IF(S111&lt;0,0,IF(S111/R111&gt;1.2,IF((S111/R111-1.2)*0.1+1.2&gt;1.3,1.3,(S111/R111-1.2)*0.1+1.2),S111/R111))))</f>
        <v>1.0441860465116279</v>
      </c>
      <c r="U111" s="11">
        <v>20</v>
      </c>
      <c r="V111" s="35">
        <v>13</v>
      </c>
      <c r="W111" s="35">
        <v>18.100000000000001</v>
      </c>
      <c r="X111" s="4">
        <f t="shared" ref="X111:X174" si="31">IF(Y111=0,0,IF(V111=0,1,IF(W111&lt;0,0,IF(W111/V111&gt;1.2,IF((W111/V111-1.2)*0.1+1.2&gt;1.3,1.3,(W111/V111-1.2)*0.1+1.2),W111/V111))))</f>
        <v>1.2192307692307691</v>
      </c>
      <c r="Y111" s="11">
        <v>30</v>
      </c>
      <c r="Z111" s="44">
        <f t="shared" si="27"/>
        <v>0.8610866747608068</v>
      </c>
      <c r="AA111" s="45">
        <v>2699</v>
      </c>
      <c r="AB111" s="35">
        <f t="shared" ref="AB111:AB174" si="32">AA111/11</f>
        <v>245.36363636363637</v>
      </c>
      <c r="AC111" s="35">
        <f t="shared" ref="AC111:AC174" si="33">ROUND(Z111*AB111,1)</f>
        <v>211.3</v>
      </c>
      <c r="AD111" s="35">
        <f t="shared" ref="AD111:AD174" si="34">AC111-AB111</f>
        <v>-34.063636363636363</v>
      </c>
      <c r="AE111" s="35">
        <v>0</v>
      </c>
      <c r="AF111" s="35">
        <f t="shared" ref="AF111:AF174" si="35">AC111+AE111</f>
        <v>211.3</v>
      </c>
      <c r="AG111" s="35"/>
      <c r="AH111" s="35">
        <f t="shared" ref="AH111:AH174" si="36">AF111-AG111</f>
        <v>211.3</v>
      </c>
      <c r="AI111" s="35">
        <v>211.3</v>
      </c>
      <c r="AJ111" s="35">
        <f t="shared" ref="AJ111:AJ174" si="37">ROUND(AH111-AI111,1)</f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.149999999999999" customHeight="1">
      <c r="A112" s="14" t="s">
        <v>111</v>
      </c>
      <c r="B112" s="35">
        <v>0</v>
      </c>
      <c r="C112" s="35">
        <v>0</v>
      </c>
      <c r="D112" s="4">
        <f t="shared" si="28"/>
        <v>1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1724.2</v>
      </c>
      <c r="O112" s="35">
        <v>806.3</v>
      </c>
      <c r="P112" s="4">
        <f t="shared" si="29"/>
        <v>0.46763716506205771</v>
      </c>
      <c r="Q112" s="11">
        <v>20</v>
      </c>
      <c r="R112" s="35">
        <v>72</v>
      </c>
      <c r="S112" s="35">
        <v>86.2</v>
      </c>
      <c r="T112" s="4">
        <f t="shared" si="30"/>
        <v>1.1972222222222222</v>
      </c>
      <c r="U112" s="11">
        <v>25</v>
      </c>
      <c r="V112" s="35">
        <v>85</v>
      </c>
      <c r="W112" s="35">
        <v>101.6</v>
      </c>
      <c r="X112" s="4">
        <f t="shared" si="31"/>
        <v>1.1952941176470588</v>
      </c>
      <c r="Y112" s="11">
        <v>25</v>
      </c>
      <c r="Z112" s="44">
        <f t="shared" ref="Z112:Z175" si="38">(D112*E112+P112*Q112+T112*U112+X112*Y112)/(E112+Q112+U112+Y112)</f>
        <v>0.98957064747466461</v>
      </c>
      <c r="AA112" s="45">
        <v>1839</v>
      </c>
      <c r="AB112" s="35">
        <f t="shared" si="32"/>
        <v>167.18181818181819</v>
      </c>
      <c r="AC112" s="35">
        <f t="shared" si="33"/>
        <v>165.4</v>
      </c>
      <c r="AD112" s="35">
        <f t="shared" si="34"/>
        <v>-1.7818181818181813</v>
      </c>
      <c r="AE112" s="35">
        <v>0</v>
      </c>
      <c r="AF112" s="35">
        <f t="shared" si="35"/>
        <v>165.4</v>
      </c>
      <c r="AG112" s="35"/>
      <c r="AH112" s="35">
        <f t="shared" si="36"/>
        <v>165.4</v>
      </c>
      <c r="AI112" s="35">
        <v>165.4</v>
      </c>
      <c r="AJ112" s="35">
        <f t="shared" si="37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.149999999999999" customHeight="1">
      <c r="A113" s="14" t="s">
        <v>112</v>
      </c>
      <c r="B113" s="35">
        <v>1200</v>
      </c>
      <c r="C113" s="35">
        <v>2346.6</v>
      </c>
      <c r="D113" s="4">
        <f t="shared" si="28"/>
        <v>1.27555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1466.4</v>
      </c>
      <c r="O113" s="35">
        <v>724.3</v>
      </c>
      <c r="P113" s="4">
        <f t="shared" si="29"/>
        <v>0.49393071467539545</v>
      </c>
      <c r="Q113" s="11">
        <v>20</v>
      </c>
      <c r="R113" s="35">
        <v>5</v>
      </c>
      <c r="S113" s="35">
        <v>5.4</v>
      </c>
      <c r="T113" s="4">
        <f t="shared" si="30"/>
        <v>1.08</v>
      </c>
      <c r="U113" s="11">
        <v>20</v>
      </c>
      <c r="V113" s="35">
        <v>5</v>
      </c>
      <c r="W113" s="35">
        <v>8.4</v>
      </c>
      <c r="X113" s="4">
        <f t="shared" si="31"/>
        <v>1.248</v>
      </c>
      <c r="Y113" s="11">
        <v>30</v>
      </c>
      <c r="Z113" s="44">
        <f t="shared" si="38"/>
        <v>1.0209264286688486</v>
      </c>
      <c r="AA113" s="45">
        <v>3886</v>
      </c>
      <c r="AB113" s="35">
        <f t="shared" si="32"/>
        <v>353.27272727272725</v>
      </c>
      <c r="AC113" s="35">
        <f t="shared" si="33"/>
        <v>360.7</v>
      </c>
      <c r="AD113" s="35">
        <f t="shared" si="34"/>
        <v>7.4272727272727366</v>
      </c>
      <c r="AE113" s="35">
        <v>0</v>
      </c>
      <c r="AF113" s="35">
        <f t="shared" si="35"/>
        <v>360.7</v>
      </c>
      <c r="AG113" s="35"/>
      <c r="AH113" s="35">
        <f t="shared" si="36"/>
        <v>360.7</v>
      </c>
      <c r="AI113" s="35">
        <v>360.7</v>
      </c>
      <c r="AJ113" s="35">
        <f t="shared" si="37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.149999999999999" customHeight="1">
      <c r="A114" s="14" t="s">
        <v>113</v>
      </c>
      <c r="B114" s="35">
        <v>1230</v>
      </c>
      <c r="C114" s="35">
        <v>3295.6</v>
      </c>
      <c r="D114" s="4">
        <f t="shared" si="28"/>
        <v>1.3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2538.6</v>
      </c>
      <c r="O114" s="35">
        <v>1419.9</v>
      </c>
      <c r="P114" s="4">
        <f t="shared" si="29"/>
        <v>0.55932403687071619</v>
      </c>
      <c r="Q114" s="11">
        <v>20</v>
      </c>
      <c r="R114" s="35">
        <v>0</v>
      </c>
      <c r="S114" s="35">
        <v>0</v>
      </c>
      <c r="T114" s="4">
        <f t="shared" si="30"/>
        <v>0</v>
      </c>
      <c r="U114" s="11">
        <v>0</v>
      </c>
      <c r="V114" s="35">
        <v>0</v>
      </c>
      <c r="W114" s="35">
        <v>0</v>
      </c>
      <c r="X114" s="4">
        <f t="shared" si="31"/>
        <v>0</v>
      </c>
      <c r="Y114" s="11">
        <v>0</v>
      </c>
      <c r="Z114" s="44">
        <f t="shared" si="38"/>
        <v>0.80621602458047747</v>
      </c>
      <c r="AA114" s="45">
        <v>0</v>
      </c>
      <c r="AB114" s="35">
        <f t="shared" si="32"/>
        <v>0</v>
      </c>
      <c r="AC114" s="35">
        <f t="shared" si="33"/>
        <v>0</v>
      </c>
      <c r="AD114" s="35">
        <f t="shared" si="34"/>
        <v>0</v>
      </c>
      <c r="AE114" s="35">
        <v>0</v>
      </c>
      <c r="AF114" s="35">
        <f t="shared" si="35"/>
        <v>0</v>
      </c>
      <c r="AG114" s="35"/>
      <c r="AH114" s="35">
        <f t="shared" si="36"/>
        <v>0</v>
      </c>
      <c r="AI114" s="35">
        <v>0</v>
      </c>
      <c r="AJ114" s="35">
        <f t="shared" si="37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.149999999999999" customHeight="1">
      <c r="A115" s="14" t="s">
        <v>114</v>
      </c>
      <c r="B115" s="35">
        <v>860022</v>
      </c>
      <c r="C115" s="35">
        <v>1027759.3</v>
      </c>
      <c r="D115" s="4">
        <f t="shared" si="28"/>
        <v>1.1950383827390463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6369.2</v>
      </c>
      <c r="O115" s="35">
        <v>7036.3</v>
      </c>
      <c r="P115" s="4">
        <f t="shared" si="29"/>
        <v>1.1047384286880613</v>
      </c>
      <c r="Q115" s="11">
        <v>20</v>
      </c>
      <c r="R115" s="35">
        <v>10</v>
      </c>
      <c r="S115" s="35">
        <v>10.8</v>
      </c>
      <c r="T115" s="4">
        <f t="shared" si="30"/>
        <v>1.08</v>
      </c>
      <c r="U115" s="11">
        <v>30</v>
      </c>
      <c r="V115" s="35">
        <v>0</v>
      </c>
      <c r="W115" s="35">
        <v>0</v>
      </c>
      <c r="X115" s="4">
        <f t="shared" si="31"/>
        <v>1</v>
      </c>
      <c r="Y115" s="11">
        <v>20</v>
      </c>
      <c r="Z115" s="44">
        <f t="shared" si="38"/>
        <v>1.0805644050143961</v>
      </c>
      <c r="AA115" s="45">
        <v>2683</v>
      </c>
      <c r="AB115" s="35">
        <f t="shared" si="32"/>
        <v>243.90909090909091</v>
      </c>
      <c r="AC115" s="35">
        <f t="shared" si="33"/>
        <v>263.60000000000002</v>
      </c>
      <c r="AD115" s="35">
        <f t="shared" si="34"/>
        <v>19.690909090909116</v>
      </c>
      <c r="AE115" s="35">
        <v>0</v>
      </c>
      <c r="AF115" s="35">
        <f t="shared" si="35"/>
        <v>263.60000000000002</v>
      </c>
      <c r="AG115" s="35"/>
      <c r="AH115" s="35">
        <f t="shared" si="36"/>
        <v>263.60000000000002</v>
      </c>
      <c r="AI115" s="35">
        <v>263.60000000000002</v>
      </c>
      <c r="AJ115" s="35">
        <f t="shared" si="37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.149999999999999" customHeight="1">
      <c r="A116" s="14" t="s">
        <v>115</v>
      </c>
      <c r="B116" s="35">
        <v>7730</v>
      </c>
      <c r="C116" s="35">
        <v>4372</v>
      </c>
      <c r="D116" s="4">
        <f t="shared" si="28"/>
        <v>0.56558861578266495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496.6</v>
      </c>
      <c r="O116" s="35">
        <v>58.2</v>
      </c>
      <c r="P116" s="4">
        <f t="shared" si="29"/>
        <v>0.11719693918646798</v>
      </c>
      <c r="Q116" s="11">
        <v>20</v>
      </c>
      <c r="R116" s="35">
        <v>6</v>
      </c>
      <c r="S116" s="35">
        <v>7.9</v>
      </c>
      <c r="T116" s="4">
        <f t="shared" si="30"/>
        <v>1.2116666666666667</v>
      </c>
      <c r="U116" s="11">
        <v>25</v>
      </c>
      <c r="V116" s="35">
        <v>0.2</v>
      </c>
      <c r="W116" s="35">
        <v>1.1000000000000001</v>
      </c>
      <c r="X116" s="4">
        <f t="shared" si="31"/>
        <v>1.3</v>
      </c>
      <c r="Y116" s="11">
        <v>25</v>
      </c>
      <c r="Z116" s="44">
        <f t="shared" si="38"/>
        <v>0.88489364510278357</v>
      </c>
      <c r="AA116" s="45">
        <v>2132</v>
      </c>
      <c r="AB116" s="35">
        <f t="shared" si="32"/>
        <v>193.81818181818181</v>
      </c>
      <c r="AC116" s="35">
        <f t="shared" si="33"/>
        <v>171.5</v>
      </c>
      <c r="AD116" s="35">
        <f t="shared" si="34"/>
        <v>-22.318181818181813</v>
      </c>
      <c r="AE116" s="35">
        <v>0</v>
      </c>
      <c r="AF116" s="35">
        <f t="shared" si="35"/>
        <v>171.5</v>
      </c>
      <c r="AG116" s="35"/>
      <c r="AH116" s="35">
        <f t="shared" si="36"/>
        <v>171.5</v>
      </c>
      <c r="AI116" s="35">
        <v>171.5</v>
      </c>
      <c r="AJ116" s="35">
        <f t="shared" si="37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.149999999999999" customHeight="1">
      <c r="A117" s="14" t="s">
        <v>116</v>
      </c>
      <c r="B117" s="35">
        <v>3920</v>
      </c>
      <c r="C117" s="35">
        <v>5439</v>
      </c>
      <c r="D117" s="4">
        <f t="shared" si="28"/>
        <v>1.21875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755.4</v>
      </c>
      <c r="O117" s="35">
        <v>119.3</v>
      </c>
      <c r="P117" s="4">
        <f t="shared" si="29"/>
        <v>0.15792957373576913</v>
      </c>
      <c r="Q117" s="11">
        <v>20</v>
      </c>
      <c r="R117" s="35">
        <v>6</v>
      </c>
      <c r="S117" s="35">
        <v>6.2</v>
      </c>
      <c r="T117" s="4">
        <f t="shared" si="30"/>
        <v>1.0333333333333334</v>
      </c>
      <c r="U117" s="11">
        <v>30</v>
      </c>
      <c r="V117" s="35">
        <v>0.6</v>
      </c>
      <c r="W117" s="35">
        <v>0.8</v>
      </c>
      <c r="X117" s="4">
        <f t="shared" si="31"/>
        <v>1.2133333333333334</v>
      </c>
      <c r="Y117" s="11">
        <v>20</v>
      </c>
      <c r="Z117" s="44">
        <f t="shared" si="38"/>
        <v>0.88265947676727552</v>
      </c>
      <c r="AA117" s="45">
        <v>2258</v>
      </c>
      <c r="AB117" s="35">
        <f t="shared" si="32"/>
        <v>205.27272727272728</v>
      </c>
      <c r="AC117" s="35">
        <f t="shared" si="33"/>
        <v>181.2</v>
      </c>
      <c r="AD117" s="35">
        <f t="shared" si="34"/>
        <v>-24.072727272727292</v>
      </c>
      <c r="AE117" s="35">
        <v>0</v>
      </c>
      <c r="AF117" s="35">
        <f t="shared" si="35"/>
        <v>181.2</v>
      </c>
      <c r="AG117" s="35"/>
      <c r="AH117" s="35">
        <f t="shared" si="36"/>
        <v>181.2</v>
      </c>
      <c r="AI117" s="35">
        <v>181.2</v>
      </c>
      <c r="AJ117" s="35">
        <f t="shared" si="37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28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3133.5</v>
      </c>
      <c r="O118" s="35">
        <v>512.5</v>
      </c>
      <c r="P118" s="4">
        <f t="shared" si="29"/>
        <v>0.16355513004627414</v>
      </c>
      <c r="Q118" s="11">
        <v>20</v>
      </c>
      <c r="R118" s="35">
        <v>3.5</v>
      </c>
      <c r="S118" s="35">
        <v>3.6</v>
      </c>
      <c r="T118" s="4">
        <f t="shared" si="30"/>
        <v>1.0285714285714287</v>
      </c>
      <c r="U118" s="11">
        <v>30</v>
      </c>
      <c r="V118" s="35">
        <v>10</v>
      </c>
      <c r="W118" s="35">
        <v>10.6</v>
      </c>
      <c r="X118" s="4">
        <f t="shared" si="31"/>
        <v>1.06</v>
      </c>
      <c r="Y118" s="11">
        <v>20</v>
      </c>
      <c r="Z118" s="44">
        <f t="shared" si="38"/>
        <v>0.79040350654383351</v>
      </c>
      <c r="AA118" s="45">
        <v>1475</v>
      </c>
      <c r="AB118" s="35">
        <f t="shared" si="32"/>
        <v>134.09090909090909</v>
      </c>
      <c r="AC118" s="35">
        <f t="shared" si="33"/>
        <v>106</v>
      </c>
      <c r="AD118" s="35">
        <f t="shared" si="34"/>
        <v>-28.090909090909093</v>
      </c>
      <c r="AE118" s="35">
        <v>0</v>
      </c>
      <c r="AF118" s="35">
        <f t="shared" si="35"/>
        <v>106</v>
      </c>
      <c r="AG118" s="35"/>
      <c r="AH118" s="35">
        <f t="shared" si="36"/>
        <v>106</v>
      </c>
      <c r="AI118" s="35">
        <v>106</v>
      </c>
      <c r="AJ118" s="35">
        <f t="shared" si="37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.149999999999999" customHeight="1">
      <c r="A119" s="14" t="s">
        <v>118</v>
      </c>
      <c r="B119" s="35">
        <v>283658</v>
      </c>
      <c r="C119" s="35">
        <v>315167.8</v>
      </c>
      <c r="D119" s="4">
        <f t="shared" si="28"/>
        <v>1.111083769891912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3845.6</v>
      </c>
      <c r="O119" s="35">
        <v>2578.6</v>
      </c>
      <c r="P119" s="4">
        <f t="shared" si="29"/>
        <v>0.67053255668816314</v>
      </c>
      <c r="Q119" s="11">
        <v>20</v>
      </c>
      <c r="R119" s="35">
        <v>45</v>
      </c>
      <c r="S119" s="35">
        <v>47.2</v>
      </c>
      <c r="T119" s="4">
        <f t="shared" si="30"/>
        <v>1.048888888888889</v>
      </c>
      <c r="U119" s="11">
        <v>5</v>
      </c>
      <c r="V119" s="35">
        <v>6</v>
      </c>
      <c r="W119" s="35">
        <v>9.6999999999999993</v>
      </c>
      <c r="X119" s="4">
        <f t="shared" si="31"/>
        <v>1.2416666666666667</v>
      </c>
      <c r="Y119" s="11">
        <v>45</v>
      </c>
      <c r="Z119" s="44">
        <f t="shared" si="38"/>
        <v>1.0705116659640854</v>
      </c>
      <c r="AA119" s="45">
        <v>2422</v>
      </c>
      <c r="AB119" s="35">
        <f t="shared" si="32"/>
        <v>220.18181818181819</v>
      </c>
      <c r="AC119" s="35">
        <f t="shared" si="33"/>
        <v>235.7</v>
      </c>
      <c r="AD119" s="35">
        <f t="shared" si="34"/>
        <v>15.518181818181802</v>
      </c>
      <c r="AE119" s="35">
        <v>0</v>
      </c>
      <c r="AF119" s="35">
        <f t="shared" si="35"/>
        <v>235.7</v>
      </c>
      <c r="AG119" s="35"/>
      <c r="AH119" s="35">
        <f t="shared" si="36"/>
        <v>235.7</v>
      </c>
      <c r="AI119" s="35">
        <v>235.7</v>
      </c>
      <c r="AJ119" s="35">
        <f t="shared" si="37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.149999999999999" customHeight="1">
      <c r="A120" s="18" t="s">
        <v>119</v>
      </c>
      <c r="B120" s="6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35"/>
      <c r="AI120" s="35"/>
      <c r="AJ120" s="35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.149999999999999" customHeight="1">
      <c r="A121" s="14" t="s">
        <v>120</v>
      </c>
      <c r="B121" s="35">
        <v>72</v>
      </c>
      <c r="C121" s="35">
        <v>58.5</v>
      </c>
      <c r="D121" s="4">
        <f t="shared" si="28"/>
        <v>0.8125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90.7</v>
      </c>
      <c r="O121" s="35">
        <v>0.5</v>
      </c>
      <c r="P121" s="4">
        <f t="shared" si="29"/>
        <v>5.512679162072767E-3</v>
      </c>
      <c r="Q121" s="11">
        <v>20</v>
      </c>
      <c r="R121" s="35">
        <v>8</v>
      </c>
      <c r="S121" s="35">
        <v>10.8</v>
      </c>
      <c r="T121" s="4">
        <f t="shared" si="30"/>
        <v>1.2149999999999999</v>
      </c>
      <c r="U121" s="11">
        <v>25</v>
      </c>
      <c r="V121" s="35">
        <v>2</v>
      </c>
      <c r="W121" s="35">
        <v>2.1</v>
      </c>
      <c r="X121" s="4">
        <f t="shared" si="31"/>
        <v>1.05</v>
      </c>
      <c r="Y121" s="11">
        <v>25</v>
      </c>
      <c r="Z121" s="44">
        <f t="shared" si="38"/>
        <v>0.81075316979051804</v>
      </c>
      <c r="AA121" s="45">
        <v>699</v>
      </c>
      <c r="AB121" s="35">
        <f t="shared" si="32"/>
        <v>63.545454545454547</v>
      </c>
      <c r="AC121" s="35">
        <f t="shared" si="33"/>
        <v>51.5</v>
      </c>
      <c r="AD121" s="35">
        <f t="shared" si="34"/>
        <v>-12.045454545454547</v>
      </c>
      <c r="AE121" s="35">
        <v>0</v>
      </c>
      <c r="AF121" s="35">
        <f t="shared" si="35"/>
        <v>51.5</v>
      </c>
      <c r="AG121" s="35"/>
      <c r="AH121" s="35">
        <f t="shared" si="36"/>
        <v>51.5</v>
      </c>
      <c r="AI121" s="35">
        <v>51.5</v>
      </c>
      <c r="AJ121" s="35">
        <f t="shared" si="37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.149999999999999" customHeight="1">
      <c r="A122" s="14" t="s">
        <v>121</v>
      </c>
      <c r="B122" s="35">
        <v>12018</v>
      </c>
      <c r="C122" s="35">
        <v>15195.4</v>
      </c>
      <c r="D122" s="4">
        <f t="shared" si="28"/>
        <v>1.2064386753203529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699.5</v>
      </c>
      <c r="O122" s="35">
        <v>292.7</v>
      </c>
      <c r="P122" s="4">
        <f t="shared" si="29"/>
        <v>0.41844174410293067</v>
      </c>
      <c r="Q122" s="11">
        <v>20</v>
      </c>
      <c r="R122" s="35">
        <v>2</v>
      </c>
      <c r="S122" s="35">
        <v>7.6</v>
      </c>
      <c r="T122" s="4">
        <f t="shared" si="30"/>
        <v>1.3</v>
      </c>
      <c r="U122" s="11">
        <v>30</v>
      </c>
      <c r="V122" s="35">
        <v>2</v>
      </c>
      <c r="W122" s="35">
        <v>2.4</v>
      </c>
      <c r="X122" s="4">
        <f t="shared" si="31"/>
        <v>1.2</v>
      </c>
      <c r="Y122" s="11">
        <v>20</v>
      </c>
      <c r="Z122" s="44">
        <f t="shared" si="38"/>
        <v>1.0429152704407767</v>
      </c>
      <c r="AA122" s="45">
        <v>761</v>
      </c>
      <c r="AB122" s="35">
        <f t="shared" si="32"/>
        <v>69.181818181818187</v>
      </c>
      <c r="AC122" s="35">
        <f t="shared" si="33"/>
        <v>72.2</v>
      </c>
      <c r="AD122" s="35">
        <f t="shared" si="34"/>
        <v>3.0181818181818159</v>
      </c>
      <c r="AE122" s="35">
        <v>0</v>
      </c>
      <c r="AF122" s="35">
        <f t="shared" si="35"/>
        <v>72.2</v>
      </c>
      <c r="AG122" s="35"/>
      <c r="AH122" s="35">
        <f t="shared" si="36"/>
        <v>72.2</v>
      </c>
      <c r="AI122" s="35">
        <v>72.2</v>
      </c>
      <c r="AJ122" s="35">
        <f t="shared" si="37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.149999999999999" customHeight="1">
      <c r="A123" s="14" t="s">
        <v>122</v>
      </c>
      <c r="B123" s="35">
        <v>60</v>
      </c>
      <c r="C123" s="35">
        <v>79.2</v>
      </c>
      <c r="D123" s="4">
        <f t="shared" si="28"/>
        <v>1.212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105.1</v>
      </c>
      <c r="O123" s="35">
        <v>24.6</v>
      </c>
      <c r="P123" s="4">
        <f t="shared" si="29"/>
        <v>0.23406279733587063</v>
      </c>
      <c r="Q123" s="11">
        <v>20</v>
      </c>
      <c r="R123" s="35">
        <v>25</v>
      </c>
      <c r="S123" s="35">
        <v>27</v>
      </c>
      <c r="T123" s="4">
        <f t="shared" si="30"/>
        <v>1.08</v>
      </c>
      <c r="U123" s="11">
        <v>15</v>
      </c>
      <c r="V123" s="35">
        <v>2</v>
      </c>
      <c r="W123" s="35">
        <v>2</v>
      </c>
      <c r="X123" s="4">
        <f t="shared" si="31"/>
        <v>1</v>
      </c>
      <c r="Y123" s="11">
        <v>35</v>
      </c>
      <c r="Z123" s="44">
        <f t="shared" si="38"/>
        <v>0.85001569933396759</v>
      </c>
      <c r="AA123" s="45">
        <v>859</v>
      </c>
      <c r="AB123" s="35">
        <f t="shared" si="32"/>
        <v>78.090909090909093</v>
      </c>
      <c r="AC123" s="35">
        <f t="shared" si="33"/>
        <v>66.400000000000006</v>
      </c>
      <c r="AD123" s="35">
        <f t="shared" si="34"/>
        <v>-11.690909090909088</v>
      </c>
      <c r="AE123" s="35">
        <v>0</v>
      </c>
      <c r="AF123" s="35">
        <f t="shared" si="35"/>
        <v>66.400000000000006</v>
      </c>
      <c r="AG123" s="35"/>
      <c r="AH123" s="35">
        <f t="shared" si="36"/>
        <v>66.400000000000006</v>
      </c>
      <c r="AI123" s="35">
        <v>66.400000000000006</v>
      </c>
      <c r="AJ123" s="35">
        <f t="shared" si="37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.149999999999999" customHeight="1">
      <c r="A124" s="14" t="s">
        <v>123</v>
      </c>
      <c r="B124" s="35">
        <v>69</v>
      </c>
      <c r="C124" s="35">
        <v>77.8</v>
      </c>
      <c r="D124" s="4">
        <f t="shared" si="28"/>
        <v>1.1275362318840578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181.4</v>
      </c>
      <c r="O124" s="35">
        <v>13.4</v>
      </c>
      <c r="P124" s="4">
        <f t="shared" si="29"/>
        <v>7.3869900771775077E-2</v>
      </c>
      <c r="Q124" s="11">
        <v>20</v>
      </c>
      <c r="R124" s="35">
        <v>87</v>
      </c>
      <c r="S124" s="35">
        <v>93.2</v>
      </c>
      <c r="T124" s="4">
        <f t="shared" si="30"/>
        <v>1.071264367816092</v>
      </c>
      <c r="U124" s="11">
        <v>30</v>
      </c>
      <c r="V124" s="35">
        <v>1</v>
      </c>
      <c r="W124" s="35">
        <v>1.1000000000000001</v>
      </c>
      <c r="X124" s="4">
        <f t="shared" si="31"/>
        <v>1.1000000000000001</v>
      </c>
      <c r="Y124" s="11">
        <v>20</v>
      </c>
      <c r="Z124" s="44">
        <f t="shared" si="38"/>
        <v>0.83613364210948549</v>
      </c>
      <c r="AA124" s="45">
        <v>888</v>
      </c>
      <c r="AB124" s="35">
        <f t="shared" si="32"/>
        <v>80.727272727272734</v>
      </c>
      <c r="AC124" s="35">
        <f t="shared" si="33"/>
        <v>67.5</v>
      </c>
      <c r="AD124" s="35">
        <f t="shared" si="34"/>
        <v>-13.227272727272734</v>
      </c>
      <c r="AE124" s="35">
        <v>0</v>
      </c>
      <c r="AF124" s="35">
        <f t="shared" si="35"/>
        <v>67.5</v>
      </c>
      <c r="AG124" s="35"/>
      <c r="AH124" s="35">
        <f t="shared" si="36"/>
        <v>67.5</v>
      </c>
      <c r="AI124" s="35">
        <v>67.5</v>
      </c>
      <c r="AJ124" s="35">
        <f t="shared" si="37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.149999999999999" customHeight="1">
      <c r="A125" s="14" t="s">
        <v>124</v>
      </c>
      <c r="B125" s="35">
        <v>118</v>
      </c>
      <c r="C125" s="35">
        <v>270.5</v>
      </c>
      <c r="D125" s="4">
        <f t="shared" si="28"/>
        <v>1.3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135.9</v>
      </c>
      <c r="O125" s="35">
        <v>10.1</v>
      </c>
      <c r="P125" s="4">
        <f t="shared" si="29"/>
        <v>7.4319352465047825E-2</v>
      </c>
      <c r="Q125" s="11">
        <v>20</v>
      </c>
      <c r="R125" s="35">
        <v>18</v>
      </c>
      <c r="S125" s="35">
        <v>19.399999999999999</v>
      </c>
      <c r="T125" s="4">
        <f t="shared" si="30"/>
        <v>1.0777777777777777</v>
      </c>
      <c r="U125" s="11">
        <v>30</v>
      </c>
      <c r="V125" s="35">
        <v>3</v>
      </c>
      <c r="W125" s="35">
        <v>3.4</v>
      </c>
      <c r="X125" s="4">
        <f t="shared" si="31"/>
        <v>1.1333333333333333</v>
      </c>
      <c r="Y125" s="11">
        <v>20</v>
      </c>
      <c r="Z125" s="44">
        <f t="shared" si="38"/>
        <v>0.86857983811626194</v>
      </c>
      <c r="AA125" s="45">
        <v>636</v>
      </c>
      <c r="AB125" s="35">
        <f t="shared" si="32"/>
        <v>57.81818181818182</v>
      </c>
      <c r="AC125" s="35">
        <f t="shared" si="33"/>
        <v>50.2</v>
      </c>
      <c r="AD125" s="35">
        <f t="shared" si="34"/>
        <v>-7.6181818181818173</v>
      </c>
      <c r="AE125" s="35">
        <v>0</v>
      </c>
      <c r="AF125" s="35">
        <f t="shared" si="35"/>
        <v>50.2</v>
      </c>
      <c r="AG125" s="35"/>
      <c r="AH125" s="35">
        <f t="shared" si="36"/>
        <v>50.2</v>
      </c>
      <c r="AI125" s="35">
        <v>50.2</v>
      </c>
      <c r="AJ125" s="35">
        <f t="shared" si="37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.149999999999999" customHeight="1">
      <c r="A126" s="14" t="s">
        <v>125</v>
      </c>
      <c r="B126" s="35">
        <v>96</v>
      </c>
      <c r="C126" s="35">
        <v>131.30000000000001</v>
      </c>
      <c r="D126" s="4">
        <f t="shared" si="28"/>
        <v>1.2167708333333334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119</v>
      </c>
      <c r="O126" s="35">
        <v>16</v>
      </c>
      <c r="P126" s="4">
        <f t="shared" si="29"/>
        <v>0.13445378151260504</v>
      </c>
      <c r="Q126" s="11">
        <v>20</v>
      </c>
      <c r="R126" s="35">
        <v>23</v>
      </c>
      <c r="S126" s="35">
        <v>24.5</v>
      </c>
      <c r="T126" s="4">
        <f t="shared" si="30"/>
        <v>1.0652173913043479</v>
      </c>
      <c r="U126" s="11">
        <v>30</v>
      </c>
      <c r="V126" s="35">
        <v>1</v>
      </c>
      <c r="W126" s="35">
        <v>1.2</v>
      </c>
      <c r="X126" s="4">
        <f t="shared" si="31"/>
        <v>1.2</v>
      </c>
      <c r="Y126" s="11">
        <v>20</v>
      </c>
      <c r="Z126" s="44">
        <f t="shared" si="38"/>
        <v>0.88516632128394834</v>
      </c>
      <c r="AA126" s="45">
        <v>965</v>
      </c>
      <c r="AB126" s="35">
        <f t="shared" si="32"/>
        <v>87.727272727272734</v>
      </c>
      <c r="AC126" s="35">
        <f t="shared" si="33"/>
        <v>77.7</v>
      </c>
      <c r="AD126" s="35">
        <f t="shared" si="34"/>
        <v>-10.027272727272731</v>
      </c>
      <c r="AE126" s="35">
        <v>0</v>
      </c>
      <c r="AF126" s="35">
        <f t="shared" si="35"/>
        <v>77.7</v>
      </c>
      <c r="AG126" s="35"/>
      <c r="AH126" s="35">
        <f t="shared" si="36"/>
        <v>77.7</v>
      </c>
      <c r="AI126" s="35">
        <v>77.7</v>
      </c>
      <c r="AJ126" s="35">
        <f t="shared" si="37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.149999999999999" customHeight="1">
      <c r="A127" s="14" t="s">
        <v>126</v>
      </c>
      <c r="B127" s="35">
        <v>127</v>
      </c>
      <c r="C127" s="35">
        <v>168.6</v>
      </c>
      <c r="D127" s="4">
        <f t="shared" si="28"/>
        <v>1.2127559055118109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200.6</v>
      </c>
      <c r="O127" s="35">
        <v>71.599999999999994</v>
      </c>
      <c r="P127" s="4">
        <f t="shared" si="29"/>
        <v>0.35692921236291125</v>
      </c>
      <c r="Q127" s="11">
        <v>20</v>
      </c>
      <c r="R127" s="35">
        <v>15</v>
      </c>
      <c r="S127" s="35">
        <v>19.899999999999999</v>
      </c>
      <c r="T127" s="4">
        <f t="shared" si="30"/>
        <v>1.2126666666666666</v>
      </c>
      <c r="U127" s="11">
        <v>35</v>
      </c>
      <c r="V127" s="35">
        <v>3</v>
      </c>
      <c r="W127" s="35">
        <v>3.1</v>
      </c>
      <c r="X127" s="4">
        <f t="shared" si="31"/>
        <v>1.0333333333333334</v>
      </c>
      <c r="Y127" s="11">
        <v>15</v>
      </c>
      <c r="Z127" s="44">
        <f t="shared" si="38"/>
        <v>0.96511845794637074</v>
      </c>
      <c r="AA127" s="45">
        <v>690</v>
      </c>
      <c r="AB127" s="35">
        <f t="shared" si="32"/>
        <v>62.727272727272727</v>
      </c>
      <c r="AC127" s="35">
        <f t="shared" si="33"/>
        <v>60.5</v>
      </c>
      <c r="AD127" s="35">
        <f t="shared" si="34"/>
        <v>-2.2272727272727266</v>
      </c>
      <c r="AE127" s="35">
        <v>0</v>
      </c>
      <c r="AF127" s="35">
        <f t="shared" si="35"/>
        <v>60.5</v>
      </c>
      <c r="AG127" s="35"/>
      <c r="AH127" s="35">
        <f t="shared" si="36"/>
        <v>60.5</v>
      </c>
      <c r="AI127" s="35">
        <v>60.5</v>
      </c>
      <c r="AJ127" s="35">
        <f t="shared" si="37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.149999999999999" customHeight="1">
      <c r="A128" s="18" t="s">
        <v>127</v>
      </c>
      <c r="B128" s="6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35"/>
      <c r="AI128" s="35"/>
      <c r="AJ128" s="35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.149999999999999" customHeight="1">
      <c r="A129" s="14" t="s">
        <v>128</v>
      </c>
      <c r="B129" s="35">
        <v>2703</v>
      </c>
      <c r="C129" s="35">
        <v>1901</v>
      </c>
      <c r="D129" s="4">
        <f t="shared" si="28"/>
        <v>0.70329263780984097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251.8</v>
      </c>
      <c r="O129" s="35">
        <v>75.8</v>
      </c>
      <c r="P129" s="4">
        <f t="shared" si="29"/>
        <v>0.30103256552819696</v>
      </c>
      <c r="Q129" s="11">
        <v>20</v>
      </c>
      <c r="R129" s="35">
        <v>269</v>
      </c>
      <c r="S129" s="35">
        <v>286</v>
      </c>
      <c r="T129" s="4">
        <f t="shared" si="30"/>
        <v>1.0631970260223049</v>
      </c>
      <c r="U129" s="11">
        <v>30</v>
      </c>
      <c r="V129" s="35">
        <v>14</v>
      </c>
      <c r="W129" s="35">
        <v>3.5</v>
      </c>
      <c r="X129" s="4">
        <f t="shared" si="31"/>
        <v>0.25</v>
      </c>
      <c r="Y129" s="11">
        <v>20</v>
      </c>
      <c r="Z129" s="44">
        <f t="shared" si="38"/>
        <v>0.62436860586664378</v>
      </c>
      <c r="AA129" s="45">
        <v>780</v>
      </c>
      <c r="AB129" s="35">
        <f t="shared" si="32"/>
        <v>70.909090909090907</v>
      </c>
      <c r="AC129" s="35">
        <f t="shared" si="33"/>
        <v>44.3</v>
      </c>
      <c r="AD129" s="35">
        <f t="shared" si="34"/>
        <v>-26.609090909090909</v>
      </c>
      <c r="AE129" s="35">
        <v>0</v>
      </c>
      <c r="AF129" s="35">
        <f t="shared" si="35"/>
        <v>44.3</v>
      </c>
      <c r="AG129" s="35"/>
      <c r="AH129" s="35">
        <f t="shared" si="36"/>
        <v>44.3</v>
      </c>
      <c r="AI129" s="35">
        <v>44.3</v>
      </c>
      <c r="AJ129" s="35">
        <f t="shared" si="37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28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119.6</v>
      </c>
      <c r="O130" s="35">
        <v>303</v>
      </c>
      <c r="P130" s="4">
        <f t="shared" si="29"/>
        <v>1.3</v>
      </c>
      <c r="Q130" s="11">
        <v>20</v>
      </c>
      <c r="R130" s="35">
        <v>136</v>
      </c>
      <c r="S130" s="35">
        <v>120.8</v>
      </c>
      <c r="T130" s="4">
        <f t="shared" si="30"/>
        <v>0.88823529411764701</v>
      </c>
      <c r="U130" s="11">
        <v>40</v>
      </c>
      <c r="V130" s="35">
        <v>5</v>
      </c>
      <c r="W130" s="35">
        <v>4.7</v>
      </c>
      <c r="X130" s="4">
        <f t="shared" si="31"/>
        <v>0.94000000000000006</v>
      </c>
      <c r="Y130" s="11">
        <v>10</v>
      </c>
      <c r="Z130" s="44">
        <f t="shared" si="38"/>
        <v>1.0132773109243698</v>
      </c>
      <c r="AA130" s="45">
        <v>1284</v>
      </c>
      <c r="AB130" s="35">
        <f t="shared" si="32"/>
        <v>116.72727272727273</v>
      </c>
      <c r="AC130" s="35">
        <f t="shared" si="33"/>
        <v>118.3</v>
      </c>
      <c r="AD130" s="35">
        <f t="shared" si="34"/>
        <v>1.5727272727272634</v>
      </c>
      <c r="AE130" s="35">
        <v>0</v>
      </c>
      <c r="AF130" s="35">
        <f t="shared" si="35"/>
        <v>118.3</v>
      </c>
      <c r="AG130" s="35"/>
      <c r="AH130" s="35">
        <f t="shared" si="36"/>
        <v>118.3</v>
      </c>
      <c r="AI130" s="35">
        <v>118.3</v>
      </c>
      <c r="AJ130" s="35">
        <f t="shared" si="37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.149999999999999" customHeight="1">
      <c r="A131" s="14" t="s">
        <v>130</v>
      </c>
      <c r="B131" s="35">
        <v>4064</v>
      </c>
      <c r="C131" s="35">
        <v>4538.7</v>
      </c>
      <c r="D131" s="4">
        <f t="shared" si="28"/>
        <v>1.1168061023622047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645.6</v>
      </c>
      <c r="O131" s="35">
        <v>403</v>
      </c>
      <c r="P131" s="4">
        <f t="shared" si="29"/>
        <v>0.62422552664188347</v>
      </c>
      <c r="Q131" s="11">
        <v>20</v>
      </c>
      <c r="R131" s="35">
        <v>80</v>
      </c>
      <c r="S131" s="35">
        <v>77.8</v>
      </c>
      <c r="T131" s="4">
        <f t="shared" si="30"/>
        <v>0.97249999999999992</v>
      </c>
      <c r="U131" s="11">
        <v>20</v>
      </c>
      <c r="V131" s="35">
        <v>6</v>
      </c>
      <c r="W131" s="35">
        <v>6.2</v>
      </c>
      <c r="X131" s="4">
        <f t="shared" si="31"/>
        <v>1.0333333333333334</v>
      </c>
      <c r="Y131" s="11">
        <v>30</v>
      </c>
      <c r="Z131" s="44">
        <f t="shared" si="38"/>
        <v>0.92628214445574653</v>
      </c>
      <c r="AA131" s="45">
        <v>1440</v>
      </c>
      <c r="AB131" s="35">
        <f t="shared" si="32"/>
        <v>130.90909090909091</v>
      </c>
      <c r="AC131" s="35">
        <f t="shared" si="33"/>
        <v>121.3</v>
      </c>
      <c r="AD131" s="35">
        <f t="shared" si="34"/>
        <v>-9.6090909090909093</v>
      </c>
      <c r="AE131" s="35">
        <v>0</v>
      </c>
      <c r="AF131" s="35">
        <f t="shared" si="35"/>
        <v>121.3</v>
      </c>
      <c r="AG131" s="35"/>
      <c r="AH131" s="35">
        <f t="shared" si="36"/>
        <v>121.3</v>
      </c>
      <c r="AI131" s="35">
        <v>121.3</v>
      </c>
      <c r="AJ131" s="35">
        <f t="shared" si="37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28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123.3</v>
      </c>
      <c r="O132" s="35">
        <v>34.4</v>
      </c>
      <c r="P132" s="4">
        <f t="shared" si="29"/>
        <v>0.27899432278994324</v>
      </c>
      <c r="Q132" s="11">
        <v>20</v>
      </c>
      <c r="R132" s="35">
        <v>77</v>
      </c>
      <c r="S132" s="35">
        <v>69.900000000000006</v>
      </c>
      <c r="T132" s="4">
        <f t="shared" si="30"/>
        <v>0.90779220779220782</v>
      </c>
      <c r="U132" s="11">
        <v>20</v>
      </c>
      <c r="V132" s="35">
        <v>8</v>
      </c>
      <c r="W132" s="35">
        <v>1.6</v>
      </c>
      <c r="X132" s="4">
        <f t="shared" si="31"/>
        <v>0.2</v>
      </c>
      <c r="Y132" s="11">
        <v>10</v>
      </c>
      <c r="Z132" s="44">
        <f t="shared" si="38"/>
        <v>0.51471461223286041</v>
      </c>
      <c r="AA132" s="45">
        <v>1210</v>
      </c>
      <c r="AB132" s="35">
        <f t="shared" si="32"/>
        <v>110</v>
      </c>
      <c r="AC132" s="35">
        <f t="shared" si="33"/>
        <v>56.6</v>
      </c>
      <c r="AD132" s="35">
        <f t="shared" si="34"/>
        <v>-53.4</v>
      </c>
      <c r="AE132" s="35">
        <v>0</v>
      </c>
      <c r="AF132" s="35">
        <f t="shared" si="35"/>
        <v>56.6</v>
      </c>
      <c r="AG132" s="35"/>
      <c r="AH132" s="35">
        <f t="shared" si="36"/>
        <v>56.6</v>
      </c>
      <c r="AI132" s="35">
        <v>56.6</v>
      </c>
      <c r="AJ132" s="35">
        <f t="shared" si="37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28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325.8</v>
      </c>
      <c r="O133" s="35">
        <v>29.2</v>
      </c>
      <c r="P133" s="4">
        <f t="shared" si="29"/>
        <v>8.9625537139349287E-2</v>
      </c>
      <c r="Q133" s="11">
        <v>20</v>
      </c>
      <c r="R133" s="35">
        <v>97</v>
      </c>
      <c r="S133" s="35">
        <v>88.1</v>
      </c>
      <c r="T133" s="4">
        <f t="shared" si="30"/>
        <v>0.90824742268041236</v>
      </c>
      <c r="U133" s="11">
        <v>35</v>
      </c>
      <c r="V133" s="35">
        <v>3</v>
      </c>
      <c r="W133" s="35">
        <v>3.1</v>
      </c>
      <c r="X133" s="4">
        <f t="shared" si="31"/>
        <v>1.0333333333333334</v>
      </c>
      <c r="Y133" s="11">
        <v>15</v>
      </c>
      <c r="Z133" s="44">
        <f t="shared" si="38"/>
        <v>0.70115957909430604</v>
      </c>
      <c r="AA133" s="45">
        <v>1908</v>
      </c>
      <c r="AB133" s="35">
        <f t="shared" si="32"/>
        <v>173.45454545454547</v>
      </c>
      <c r="AC133" s="35">
        <f t="shared" si="33"/>
        <v>121.6</v>
      </c>
      <c r="AD133" s="35">
        <f t="shared" si="34"/>
        <v>-51.854545454545473</v>
      </c>
      <c r="AE133" s="35">
        <v>0</v>
      </c>
      <c r="AF133" s="35">
        <f t="shared" si="35"/>
        <v>121.6</v>
      </c>
      <c r="AG133" s="35"/>
      <c r="AH133" s="35">
        <f t="shared" si="36"/>
        <v>121.6</v>
      </c>
      <c r="AI133" s="35">
        <v>121.6</v>
      </c>
      <c r="AJ133" s="35">
        <f t="shared" si="37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.149999999999999" customHeight="1">
      <c r="A134" s="14" t="s">
        <v>133</v>
      </c>
      <c r="B134" s="35">
        <v>590</v>
      </c>
      <c r="C134" s="35">
        <v>448</v>
      </c>
      <c r="D134" s="4">
        <f t="shared" si="28"/>
        <v>0.7593220338983051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196.3</v>
      </c>
      <c r="O134" s="35">
        <v>223.6</v>
      </c>
      <c r="P134" s="4">
        <f t="shared" si="29"/>
        <v>1.139072847682119</v>
      </c>
      <c r="Q134" s="11">
        <v>20</v>
      </c>
      <c r="R134" s="35">
        <v>280</v>
      </c>
      <c r="S134" s="35">
        <v>239.1</v>
      </c>
      <c r="T134" s="4">
        <f t="shared" si="30"/>
        <v>0.85392857142857137</v>
      </c>
      <c r="U134" s="11">
        <v>35</v>
      </c>
      <c r="V134" s="35">
        <v>9</v>
      </c>
      <c r="W134" s="35">
        <v>11.7</v>
      </c>
      <c r="X134" s="4">
        <f t="shared" si="31"/>
        <v>1.21</v>
      </c>
      <c r="Y134" s="11">
        <v>15</v>
      </c>
      <c r="Z134" s="44">
        <f t="shared" si="38"/>
        <v>0.98015221615781789</v>
      </c>
      <c r="AA134" s="45">
        <v>621</v>
      </c>
      <c r="AB134" s="35">
        <f t="shared" si="32"/>
        <v>56.454545454545453</v>
      </c>
      <c r="AC134" s="35">
        <f t="shared" si="33"/>
        <v>55.3</v>
      </c>
      <c r="AD134" s="35">
        <f t="shared" si="34"/>
        <v>-1.1545454545454561</v>
      </c>
      <c r="AE134" s="35">
        <v>0</v>
      </c>
      <c r="AF134" s="35">
        <f t="shared" si="35"/>
        <v>55.3</v>
      </c>
      <c r="AG134" s="35"/>
      <c r="AH134" s="35">
        <f t="shared" si="36"/>
        <v>55.3</v>
      </c>
      <c r="AI134" s="35">
        <v>55.3</v>
      </c>
      <c r="AJ134" s="35">
        <f t="shared" si="37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28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424.9</v>
      </c>
      <c r="O135" s="35">
        <v>176.5</v>
      </c>
      <c r="P135" s="4">
        <f t="shared" si="29"/>
        <v>0.41539185690750768</v>
      </c>
      <c r="Q135" s="11">
        <v>20</v>
      </c>
      <c r="R135" s="35">
        <v>365</v>
      </c>
      <c r="S135" s="35">
        <v>453.8</v>
      </c>
      <c r="T135" s="4">
        <f t="shared" si="30"/>
        <v>1.2043287671232876</v>
      </c>
      <c r="U135" s="11">
        <v>35</v>
      </c>
      <c r="V135" s="35">
        <v>13</v>
      </c>
      <c r="W135" s="35">
        <v>1.1000000000000001</v>
      </c>
      <c r="X135" s="4">
        <f t="shared" si="31"/>
        <v>8.461538461538462E-2</v>
      </c>
      <c r="Y135" s="11">
        <v>15</v>
      </c>
      <c r="Z135" s="44">
        <f t="shared" si="38"/>
        <v>0.73897963938137134</v>
      </c>
      <c r="AA135" s="45">
        <v>1211</v>
      </c>
      <c r="AB135" s="35">
        <f t="shared" si="32"/>
        <v>110.09090909090909</v>
      </c>
      <c r="AC135" s="35">
        <f t="shared" si="33"/>
        <v>81.400000000000006</v>
      </c>
      <c r="AD135" s="35">
        <f t="shared" si="34"/>
        <v>-28.690909090909088</v>
      </c>
      <c r="AE135" s="35">
        <v>0</v>
      </c>
      <c r="AF135" s="35">
        <f t="shared" si="35"/>
        <v>81.400000000000006</v>
      </c>
      <c r="AG135" s="35"/>
      <c r="AH135" s="35">
        <f t="shared" si="36"/>
        <v>81.400000000000006</v>
      </c>
      <c r="AI135" s="35">
        <v>81.400000000000006</v>
      </c>
      <c r="AJ135" s="35">
        <f t="shared" si="37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28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255.6</v>
      </c>
      <c r="O136" s="35">
        <v>178.4</v>
      </c>
      <c r="P136" s="4">
        <f t="shared" si="29"/>
        <v>0.69796557120500791</v>
      </c>
      <c r="Q136" s="11">
        <v>20</v>
      </c>
      <c r="R136" s="35">
        <v>10</v>
      </c>
      <c r="S136" s="35">
        <v>8.3000000000000007</v>
      </c>
      <c r="T136" s="4">
        <f t="shared" si="30"/>
        <v>0.83000000000000007</v>
      </c>
      <c r="U136" s="11">
        <v>25</v>
      </c>
      <c r="V136" s="35">
        <v>0</v>
      </c>
      <c r="W136" s="35">
        <v>0.7</v>
      </c>
      <c r="X136" s="4">
        <f t="shared" si="31"/>
        <v>1</v>
      </c>
      <c r="Y136" s="11">
        <v>25</v>
      </c>
      <c r="Z136" s="44">
        <f t="shared" si="38"/>
        <v>0.85299016320143084</v>
      </c>
      <c r="AA136" s="45">
        <v>683</v>
      </c>
      <c r="AB136" s="35">
        <f t="shared" si="32"/>
        <v>62.090909090909093</v>
      </c>
      <c r="AC136" s="35">
        <f t="shared" si="33"/>
        <v>53</v>
      </c>
      <c r="AD136" s="35">
        <f t="shared" si="34"/>
        <v>-9.0909090909090935</v>
      </c>
      <c r="AE136" s="35">
        <v>0</v>
      </c>
      <c r="AF136" s="35">
        <f t="shared" si="35"/>
        <v>53</v>
      </c>
      <c r="AG136" s="35"/>
      <c r="AH136" s="35">
        <f t="shared" si="36"/>
        <v>53</v>
      </c>
      <c r="AI136" s="35">
        <v>53</v>
      </c>
      <c r="AJ136" s="35">
        <f t="shared" si="37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.149999999999999" customHeight="1">
      <c r="A137" s="18" t="s">
        <v>136</v>
      </c>
      <c r="B137" s="6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35"/>
      <c r="AI137" s="35"/>
      <c r="AJ137" s="35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28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26.2</v>
      </c>
      <c r="O138" s="35">
        <v>53.3</v>
      </c>
      <c r="P138" s="4">
        <f t="shared" si="29"/>
        <v>1.2834351145038168</v>
      </c>
      <c r="Q138" s="11">
        <v>20</v>
      </c>
      <c r="R138" s="35">
        <v>3</v>
      </c>
      <c r="S138" s="35">
        <v>3</v>
      </c>
      <c r="T138" s="4">
        <f t="shared" si="30"/>
        <v>1</v>
      </c>
      <c r="U138" s="11">
        <v>30</v>
      </c>
      <c r="V138" s="35">
        <v>0.8</v>
      </c>
      <c r="W138" s="35">
        <v>0.8</v>
      </c>
      <c r="X138" s="4">
        <f t="shared" si="31"/>
        <v>1</v>
      </c>
      <c r="Y138" s="11">
        <v>20</v>
      </c>
      <c r="Z138" s="44">
        <f t="shared" si="38"/>
        <v>1.0809814612868049</v>
      </c>
      <c r="AA138" s="45">
        <v>947</v>
      </c>
      <c r="AB138" s="35">
        <f t="shared" si="32"/>
        <v>86.090909090909093</v>
      </c>
      <c r="AC138" s="35">
        <f t="shared" si="33"/>
        <v>93.1</v>
      </c>
      <c r="AD138" s="35">
        <f t="shared" si="34"/>
        <v>7.0090909090909008</v>
      </c>
      <c r="AE138" s="35">
        <v>0</v>
      </c>
      <c r="AF138" s="35">
        <f t="shared" si="35"/>
        <v>93.1</v>
      </c>
      <c r="AG138" s="35"/>
      <c r="AH138" s="35">
        <f t="shared" si="36"/>
        <v>93.1</v>
      </c>
      <c r="AI138" s="35">
        <v>93.1</v>
      </c>
      <c r="AJ138" s="35">
        <f t="shared" si="37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28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51.5</v>
      </c>
      <c r="O139" s="35">
        <v>20.7</v>
      </c>
      <c r="P139" s="4">
        <f t="shared" si="29"/>
        <v>0.40194174757281553</v>
      </c>
      <c r="Q139" s="11">
        <v>20</v>
      </c>
      <c r="R139" s="35">
        <v>2</v>
      </c>
      <c r="S139" s="35">
        <v>2.2999999999999998</v>
      </c>
      <c r="T139" s="4">
        <f t="shared" si="30"/>
        <v>1.1499999999999999</v>
      </c>
      <c r="U139" s="11">
        <v>35</v>
      </c>
      <c r="V139" s="35">
        <v>1.2</v>
      </c>
      <c r="W139" s="35">
        <v>1.4</v>
      </c>
      <c r="X139" s="4">
        <f t="shared" si="31"/>
        <v>1.1666666666666667</v>
      </c>
      <c r="Y139" s="11">
        <v>15</v>
      </c>
      <c r="Z139" s="44">
        <f t="shared" si="38"/>
        <v>0.9398404993065187</v>
      </c>
      <c r="AA139" s="45">
        <v>1086</v>
      </c>
      <c r="AB139" s="35">
        <f t="shared" si="32"/>
        <v>98.727272727272734</v>
      </c>
      <c r="AC139" s="35">
        <f t="shared" si="33"/>
        <v>92.8</v>
      </c>
      <c r="AD139" s="35">
        <f t="shared" si="34"/>
        <v>-5.9272727272727366</v>
      </c>
      <c r="AE139" s="35">
        <v>0</v>
      </c>
      <c r="AF139" s="35">
        <f t="shared" si="35"/>
        <v>92.8</v>
      </c>
      <c r="AG139" s="35"/>
      <c r="AH139" s="35">
        <f t="shared" si="36"/>
        <v>92.8</v>
      </c>
      <c r="AI139" s="35">
        <v>92.8</v>
      </c>
      <c r="AJ139" s="35">
        <f t="shared" si="37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28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195.1</v>
      </c>
      <c r="O140" s="35">
        <v>23.8</v>
      </c>
      <c r="P140" s="4">
        <f t="shared" si="29"/>
        <v>0.12198872373141979</v>
      </c>
      <c r="Q140" s="11">
        <v>20</v>
      </c>
      <c r="R140" s="35">
        <v>65</v>
      </c>
      <c r="S140" s="35">
        <v>75.599999999999994</v>
      </c>
      <c r="T140" s="4">
        <f t="shared" si="30"/>
        <v>1.1630769230769229</v>
      </c>
      <c r="U140" s="11">
        <v>30</v>
      </c>
      <c r="V140" s="35">
        <v>4</v>
      </c>
      <c r="W140" s="35">
        <v>4</v>
      </c>
      <c r="X140" s="4">
        <f t="shared" si="31"/>
        <v>1</v>
      </c>
      <c r="Y140" s="11">
        <v>20</v>
      </c>
      <c r="Z140" s="44">
        <f t="shared" si="38"/>
        <v>0.81902974524194405</v>
      </c>
      <c r="AA140" s="45">
        <v>1591</v>
      </c>
      <c r="AB140" s="35">
        <f t="shared" si="32"/>
        <v>144.63636363636363</v>
      </c>
      <c r="AC140" s="35">
        <f t="shared" si="33"/>
        <v>118.5</v>
      </c>
      <c r="AD140" s="35">
        <f t="shared" si="34"/>
        <v>-26.136363636363626</v>
      </c>
      <c r="AE140" s="35">
        <v>0</v>
      </c>
      <c r="AF140" s="35">
        <f t="shared" si="35"/>
        <v>118.5</v>
      </c>
      <c r="AG140" s="35"/>
      <c r="AH140" s="35">
        <f t="shared" si="36"/>
        <v>118.5</v>
      </c>
      <c r="AI140" s="35">
        <v>118.5</v>
      </c>
      <c r="AJ140" s="35">
        <f t="shared" si="37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.149999999999999" customHeight="1">
      <c r="A141" s="14" t="s">
        <v>140</v>
      </c>
      <c r="B141" s="35">
        <v>1142</v>
      </c>
      <c r="C141" s="35">
        <v>1262.2</v>
      </c>
      <c r="D141" s="4">
        <f t="shared" si="28"/>
        <v>1.1052539404553416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434.1</v>
      </c>
      <c r="O141" s="35">
        <v>229.6</v>
      </c>
      <c r="P141" s="4">
        <f t="shared" si="29"/>
        <v>0.52891038931121859</v>
      </c>
      <c r="Q141" s="11">
        <v>20</v>
      </c>
      <c r="R141" s="35">
        <v>9</v>
      </c>
      <c r="S141" s="35">
        <v>9</v>
      </c>
      <c r="T141" s="4">
        <f t="shared" si="30"/>
        <v>1</v>
      </c>
      <c r="U141" s="11">
        <v>20</v>
      </c>
      <c r="V141" s="35">
        <v>0.5</v>
      </c>
      <c r="W141" s="35">
        <v>0.5</v>
      </c>
      <c r="X141" s="4">
        <f t="shared" si="31"/>
        <v>1</v>
      </c>
      <c r="Y141" s="11">
        <v>30</v>
      </c>
      <c r="Z141" s="44">
        <f t="shared" si="38"/>
        <v>0.89538433988472232</v>
      </c>
      <c r="AA141" s="45">
        <v>1586</v>
      </c>
      <c r="AB141" s="35">
        <f t="shared" si="32"/>
        <v>144.18181818181819</v>
      </c>
      <c r="AC141" s="35">
        <f t="shared" si="33"/>
        <v>129.1</v>
      </c>
      <c r="AD141" s="35">
        <f t="shared" si="34"/>
        <v>-15.081818181818193</v>
      </c>
      <c r="AE141" s="35">
        <v>0</v>
      </c>
      <c r="AF141" s="35">
        <f t="shared" si="35"/>
        <v>129.1</v>
      </c>
      <c r="AG141" s="35"/>
      <c r="AH141" s="35">
        <f t="shared" si="36"/>
        <v>129.1</v>
      </c>
      <c r="AI141" s="35">
        <v>129.1</v>
      </c>
      <c r="AJ141" s="35">
        <f t="shared" si="37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.149999999999999" customHeight="1">
      <c r="A142" s="14" t="s">
        <v>141</v>
      </c>
      <c r="B142" s="35">
        <v>94</v>
      </c>
      <c r="C142" s="35">
        <v>93.5</v>
      </c>
      <c r="D142" s="4">
        <f t="shared" si="28"/>
        <v>0.99468085106382975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649</v>
      </c>
      <c r="O142" s="35">
        <v>672.2</v>
      </c>
      <c r="P142" s="4">
        <f t="shared" si="29"/>
        <v>1.0357473035439138</v>
      </c>
      <c r="Q142" s="11">
        <v>20</v>
      </c>
      <c r="R142" s="35">
        <v>2</v>
      </c>
      <c r="S142" s="35">
        <v>0</v>
      </c>
      <c r="T142" s="4">
        <f t="shared" si="30"/>
        <v>0</v>
      </c>
      <c r="U142" s="11">
        <v>30</v>
      </c>
      <c r="V142" s="35">
        <v>0</v>
      </c>
      <c r="W142" s="35">
        <v>0.2</v>
      </c>
      <c r="X142" s="4">
        <f t="shared" si="31"/>
        <v>1</v>
      </c>
      <c r="Y142" s="11">
        <v>20</v>
      </c>
      <c r="Z142" s="44">
        <f t="shared" si="38"/>
        <v>0.63327193226895717</v>
      </c>
      <c r="AA142" s="45">
        <v>162</v>
      </c>
      <c r="AB142" s="35">
        <f t="shared" si="32"/>
        <v>14.727272727272727</v>
      </c>
      <c r="AC142" s="35">
        <f t="shared" si="33"/>
        <v>9.3000000000000007</v>
      </c>
      <c r="AD142" s="35">
        <f t="shared" si="34"/>
        <v>-5.4272727272727259</v>
      </c>
      <c r="AE142" s="35">
        <v>0</v>
      </c>
      <c r="AF142" s="35">
        <f t="shared" si="35"/>
        <v>9.3000000000000007</v>
      </c>
      <c r="AG142" s="35"/>
      <c r="AH142" s="35">
        <f t="shared" si="36"/>
        <v>9.3000000000000007</v>
      </c>
      <c r="AI142" s="35">
        <v>9.3000000000000007</v>
      </c>
      <c r="AJ142" s="35">
        <f t="shared" si="37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28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107.4</v>
      </c>
      <c r="O143" s="35">
        <v>24.7</v>
      </c>
      <c r="P143" s="4">
        <f t="shared" si="29"/>
        <v>0.22998137802607074</v>
      </c>
      <c r="Q143" s="11">
        <v>20</v>
      </c>
      <c r="R143" s="35">
        <v>3</v>
      </c>
      <c r="S143" s="35">
        <v>3</v>
      </c>
      <c r="T143" s="4">
        <f t="shared" si="30"/>
        <v>1</v>
      </c>
      <c r="U143" s="11">
        <v>35</v>
      </c>
      <c r="V143" s="35">
        <v>0.5</v>
      </c>
      <c r="W143" s="35">
        <v>0.6</v>
      </c>
      <c r="X143" s="4">
        <f t="shared" si="31"/>
        <v>1.2</v>
      </c>
      <c r="Y143" s="11">
        <v>15</v>
      </c>
      <c r="Z143" s="44">
        <f t="shared" si="38"/>
        <v>0.822851822293163</v>
      </c>
      <c r="AA143" s="45">
        <v>984</v>
      </c>
      <c r="AB143" s="35">
        <f t="shared" si="32"/>
        <v>89.454545454545453</v>
      </c>
      <c r="AC143" s="35">
        <f t="shared" si="33"/>
        <v>73.599999999999994</v>
      </c>
      <c r="AD143" s="35">
        <f t="shared" si="34"/>
        <v>-15.854545454545459</v>
      </c>
      <c r="AE143" s="35">
        <v>0</v>
      </c>
      <c r="AF143" s="35">
        <f t="shared" si="35"/>
        <v>73.599999999999994</v>
      </c>
      <c r="AG143" s="35"/>
      <c r="AH143" s="35">
        <f t="shared" si="36"/>
        <v>73.599999999999994</v>
      </c>
      <c r="AI143" s="35">
        <v>73.599999999999994</v>
      </c>
      <c r="AJ143" s="35">
        <f t="shared" si="37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.149999999999999" customHeight="1">
      <c r="A144" s="18" t="s">
        <v>143</v>
      </c>
      <c r="B144" s="6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35"/>
      <c r="AI144" s="35"/>
      <c r="AJ144" s="35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.149999999999999" customHeight="1">
      <c r="A145" s="14" t="s">
        <v>144</v>
      </c>
      <c r="B145" s="35">
        <v>565</v>
      </c>
      <c r="C145" s="35">
        <v>672.4</v>
      </c>
      <c r="D145" s="4">
        <f t="shared" si="28"/>
        <v>1.1900884955752211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284.5</v>
      </c>
      <c r="O145" s="35">
        <v>89.5</v>
      </c>
      <c r="P145" s="4">
        <f t="shared" si="29"/>
        <v>0.31458699472759227</v>
      </c>
      <c r="Q145" s="11">
        <v>20</v>
      </c>
      <c r="R145" s="35">
        <v>0.7</v>
      </c>
      <c r="S145" s="35">
        <v>1</v>
      </c>
      <c r="T145" s="4">
        <f t="shared" si="30"/>
        <v>1.2228571428571429</v>
      </c>
      <c r="U145" s="11">
        <v>20</v>
      </c>
      <c r="V145" s="35">
        <v>0.5</v>
      </c>
      <c r="W145" s="35">
        <v>0.6</v>
      </c>
      <c r="X145" s="4">
        <f t="shared" si="31"/>
        <v>1.2</v>
      </c>
      <c r="Y145" s="11">
        <v>30</v>
      </c>
      <c r="Z145" s="44">
        <f t="shared" si="38"/>
        <v>0.98312209634308645</v>
      </c>
      <c r="AA145" s="45">
        <v>1180</v>
      </c>
      <c r="AB145" s="35">
        <f t="shared" si="32"/>
        <v>107.27272727272727</v>
      </c>
      <c r="AC145" s="35">
        <f t="shared" si="33"/>
        <v>105.5</v>
      </c>
      <c r="AD145" s="35">
        <f t="shared" si="34"/>
        <v>-1.7727272727272663</v>
      </c>
      <c r="AE145" s="35">
        <v>0</v>
      </c>
      <c r="AF145" s="35">
        <f t="shared" si="35"/>
        <v>105.5</v>
      </c>
      <c r="AG145" s="35"/>
      <c r="AH145" s="35">
        <f t="shared" si="36"/>
        <v>105.5</v>
      </c>
      <c r="AI145" s="35">
        <v>105.5</v>
      </c>
      <c r="AJ145" s="35">
        <f t="shared" si="37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.149999999999999" customHeight="1">
      <c r="A146" s="14" t="s">
        <v>145</v>
      </c>
      <c r="B146" s="35">
        <v>202</v>
      </c>
      <c r="C146" s="35">
        <v>204</v>
      </c>
      <c r="D146" s="4">
        <f t="shared" si="28"/>
        <v>1.0099009900990099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855.7</v>
      </c>
      <c r="O146" s="35">
        <v>118.7</v>
      </c>
      <c r="P146" s="4">
        <f t="shared" si="29"/>
        <v>0.1387168400140236</v>
      </c>
      <c r="Q146" s="11">
        <v>20</v>
      </c>
      <c r="R146" s="35">
        <v>0.3</v>
      </c>
      <c r="S146" s="35">
        <v>2</v>
      </c>
      <c r="T146" s="4">
        <f t="shared" si="30"/>
        <v>1.3</v>
      </c>
      <c r="U146" s="11">
        <v>15</v>
      </c>
      <c r="V146" s="35">
        <v>0.2</v>
      </c>
      <c r="W146" s="35">
        <v>0.2</v>
      </c>
      <c r="X146" s="4">
        <f t="shared" si="31"/>
        <v>1</v>
      </c>
      <c r="Y146" s="11">
        <v>35</v>
      </c>
      <c r="Z146" s="44">
        <f t="shared" si="38"/>
        <v>0.84216683376588219</v>
      </c>
      <c r="AA146" s="45">
        <v>594</v>
      </c>
      <c r="AB146" s="35">
        <f t="shared" si="32"/>
        <v>54</v>
      </c>
      <c r="AC146" s="35">
        <f t="shared" si="33"/>
        <v>45.5</v>
      </c>
      <c r="AD146" s="35">
        <f t="shared" si="34"/>
        <v>-8.5</v>
      </c>
      <c r="AE146" s="35">
        <v>0</v>
      </c>
      <c r="AF146" s="35">
        <f t="shared" si="35"/>
        <v>45.5</v>
      </c>
      <c r="AG146" s="35"/>
      <c r="AH146" s="35">
        <f t="shared" si="36"/>
        <v>45.5</v>
      </c>
      <c r="AI146" s="35">
        <v>45.5</v>
      </c>
      <c r="AJ146" s="35">
        <f t="shared" si="37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.149999999999999" customHeight="1">
      <c r="A147" s="14" t="s">
        <v>146</v>
      </c>
      <c r="B147" s="35">
        <v>1518</v>
      </c>
      <c r="C147" s="35">
        <v>1520</v>
      </c>
      <c r="D147" s="4">
        <f t="shared" si="28"/>
        <v>1.0013175230566536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532.79999999999995</v>
      </c>
      <c r="O147" s="35">
        <v>221</v>
      </c>
      <c r="P147" s="4">
        <f t="shared" si="29"/>
        <v>0.41478978978978981</v>
      </c>
      <c r="Q147" s="11">
        <v>20</v>
      </c>
      <c r="R147" s="35">
        <v>530</v>
      </c>
      <c r="S147" s="35">
        <v>391.2</v>
      </c>
      <c r="T147" s="4">
        <f t="shared" si="30"/>
        <v>0.7381132075471698</v>
      </c>
      <c r="U147" s="11">
        <v>10</v>
      </c>
      <c r="V147" s="35">
        <v>1</v>
      </c>
      <c r="W147" s="35">
        <v>1.1000000000000001</v>
      </c>
      <c r="X147" s="4">
        <f t="shared" si="31"/>
        <v>1.1000000000000001</v>
      </c>
      <c r="Y147" s="11">
        <v>40</v>
      </c>
      <c r="Z147" s="44">
        <f t="shared" si="38"/>
        <v>0.87112628877292531</v>
      </c>
      <c r="AA147" s="45">
        <v>1921</v>
      </c>
      <c r="AB147" s="35">
        <f t="shared" si="32"/>
        <v>174.63636363636363</v>
      </c>
      <c r="AC147" s="35">
        <f t="shared" si="33"/>
        <v>152.1</v>
      </c>
      <c r="AD147" s="35">
        <f t="shared" si="34"/>
        <v>-22.536363636363632</v>
      </c>
      <c r="AE147" s="35">
        <v>0</v>
      </c>
      <c r="AF147" s="35">
        <f t="shared" si="35"/>
        <v>152.1</v>
      </c>
      <c r="AG147" s="35"/>
      <c r="AH147" s="35">
        <f t="shared" si="36"/>
        <v>152.1</v>
      </c>
      <c r="AI147" s="35">
        <v>152.1</v>
      </c>
      <c r="AJ147" s="35">
        <f t="shared" si="37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.149999999999999" customHeight="1">
      <c r="A148" s="14" t="s">
        <v>147</v>
      </c>
      <c r="B148" s="35">
        <v>7374</v>
      </c>
      <c r="C148" s="35">
        <v>7501.3</v>
      </c>
      <c r="D148" s="4">
        <f t="shared" si="28"/>
        <v>1.0172633577434229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656.1</v>
      </c>
      <c r="O148" s="35">
        <v>291.7</v>
      </c>
      <c r="P148" s="4">
        <f t="shared" si="29"/>
        <v>0.44459686023472028</v>
      </c>
      <c r="Q148" s="11">
        <v>20</v>
      </c>
      <c r="R148" s="35">
        <v>2.2000000000000002</v>
      </c>
      <c r="S148" s="35">
        <v>2.4</v>
      </c>
      <c r="T148" s="4">
        <f t="shared" si="30"/>
        <v>1.0909090909090908</v>
      </c>
      <c r="U148" s="11">
        <v>20</v>
      </c>
      <c r="V148" s="35">
        <v>2</v>
      </c>
      <c r="W148" s="35">
        <v>2.5</v>
      </c>
      <c r="X148" s="4">
        <f t="shared" si="31"/>
        <v>1.2050000000000001</v>
      </c>
      <c r="Y148" s="11">
        <v>30</v>
      </c>
      <c r="Z148" s="44">
        <f t="shared" si="38"/>
        <v>0.96290940750388077</v>
      </c>
      <c r="AA148" s="45">
        <v>4243</v>
      </c>
      <c r="AB148" s="35">
        <f t="shared" si="32"/>
        <v>385.72727272727275</v>
      </c>
      <c r="AC148" s="35">
        <f t="shared" si="33"/>
        <v>371.4</v>
      </c>
      <c r="AD148" s="35">
        <f t="shared" si="34"/>
        <v>-14.327272727272771</v>
      </c>
      <c r="AE148" s="35">
        <v>0</v>
      </c>
      <c r="AF148" s="35">
        <f t="shared" si="35"/>
        <v>371.4</v>
      </c>
      <c r="AG148" s="35"/>
      <c r="AH148" s="35">
        <f t="shared" si="36"/>
        <v>371.4</v>
      </c>
      <c r="AI148" s="35">
        <v>371.4</v>
      </c>
      <c r="AJ148" s="35">
        <f t="shared" si="37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.149999999999999" customHeight="1">
      <c r="A149" s="14" t="s">
        <v>148</v>
      </c>
      <c r="B149" s="35">
        <v>169</v>
      </c>
      <c r="C149" s="35">
        <v>221.1</v>
      </c>
      <c r="D149" s="4">
        <f t="shared" si="28"/>
        <v>1.2108284023668638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1605.2</v>
      </c>
      <c r="O149" s="35">
        <v>362.4</v>
      </c>
      <c r="P149" s="4">
        <f t="shared" si="29"/>
        <v>0.2257662596561176</v>
      </c>
      <c r="Q149" s="11">
        <v>20</v>
      </c>
      <c r="R149" s="35">
        <v>0.3</v>
      </c>
      <c r="S149" s="35">
        <v>0.4</v>
      </c>
      <c r="T149" s="4">
        <f t="shared" si="30"/>
        <v>1.2133333333333334</v>
      </c>
      <c r="U149" s="11">
        <v>35</v>
      </c>
      <c r="V149" s="35">
        <v>3</v>
      </c>
      <c r="W149" s="35">
        <v>4</v>
      </c>
      <c r="X149" s="4">
        <f t="shared" si="31"/>
        <v>1.2133333333333334</v>
      </c>
      <c r="Y149" s="11">
        <v>15</v>
      </c>
      <c r="Z149" s="44">
        <f t="shared" si="38"/>
        <v>0.96612844854322066</v>
      </c>
      <c r="AA149" s="45">
        <v>1571</v>
      </c>
      <c r="AB149" s="35">
        <f t="shared" si="32"/>
        <v>142.81818181818181</v>
      </c>
      <c r="AC149" s="35">
        <f t="shared" si="33"/>
        <v>138</v>
      </c>
      <c r="AD149" s="35">
        <f t="shared" si="34"/>
        <v>-4.818181818181813</v>
      </c>
      <c r="AE149" s="35">
        <v>0</v>
      </c>
      <c r="AF149" s="35">
        <f t="shared" si="35"/>
        <v>138</v>
      </c>
      <c r="AG149" s="35"/>
      <c r="AH149" s="35">
        <f t="shared" si="36"/>
        <v>138</v>
      </c>
      <c r="AI149" s="35">
        <v>138</v>
      </c>
      <c r="AJ149" s="35">
        <f t="shared" si="37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28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1168.4000000000001</v>
      </c>
      <c r="O150" s="35">
        <v>106.7</v>
      </c>
      <c r="P150" s="4">
        <f t="shared" si="29"/>
        <v>9.1321465251626155E-2</v>
      </c>
      <c r="Q150" s="11">
        <v>20</v>
      </c>
      <c r="R150" s="35">
        <v>6.3</v>
      </c>
      <c r="S150" s="35">
        <v>7.6</v>
      </c>
      <c r="T150" s="4">
        <f t="shared" si="30"/>
        <v>1.2006349206349205</v>
      </c>
      <c r="U150" s="11">
        <v>5</v>
      </c>
      <c r="V150" s="35">
        <v>24.5</v>
      </c>
      <c r="W150" s="35">
        <v>27.5</v>
      </c>
      <c r="X150" s="4">
        <f t="shared" si="31"/>
        <v>1.1224489795918366</v>
      </c>
      <c r="Y150" s="11">
        <v>45</v>
      </c>
      <c r="Z150" s="44">
        <f t="shared" si="38"/>
        <v>0.83342582842628254</v>
      </c>
      <c r="AA150" s="45">
        <v>822</v>
      </c>
      <c r="AB150" s="35">
        <f t="shared" si="32"/>
        <v>74.727272727272734</v>
      </c>
      <c r="AC150" s="35">
        <f t="shared" si="33"/>
        <v>62.3</v>
      </c>
      <c r="AD150" s="35">
        <f t="shared" si="34"/>
        <v>-12.427272727272737</v>
      </c>
      <c r="AE150" s="35">
        <v>0</v>
      </c>
      <c r="AF150" s="35">
        <f t="shared" si="35"/>
        <v>62.3</v>
      </c>
      <c r="AG150" s="35"/>
      <c r="AH150" s="35">
        <f t="shared" si="36"/>
        <v>62.3</v>
      </c>
      <c r="AI150" s="35">
        <v>62.3</v>
      </c>
      <c r="AJ150" s="35">
        <f t="shared" si="37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.149999999999999" customHeight="1">
      <c r="A151" s="14" t="s">
        <v>150</v>
      </c>
      <c r="B151" s="35">
        <v>22406</v>
      </c>
      <c r="C151" s="35">
        <v>20005.400000000001</v>
      </c>
      <c r="D151" s="4">
        <f t="shared" si="28"/>
        <v>0.89285905561010448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1666.3</v>
      </c>
      <c r="O151" s="35">
        <v>943.4</v>
      </c>
      <c r="P151" s="4">
        <f t="shared" si="29"/>
        <v>0.5661645562023645</v>
      </c>
      <c r="Q151" s="11">
        <v>20</v>
      </c>
      <c r="R151" s="35">
        <v>0.9</v>
      </c>
      <c r="S151" s="35">
        <v>0.9</v>
      </c>
      <c r="T151" s="4">
        <f t="shared" si="30"/>
        <v>1</v>
      </c>
      <c r="U151" s="11">
        <v>15</v>
      </c>
      <c r="V151" s="35">
        <v>14</v>
      </c>
      <c r="W151" s="35">
        <v>20</v>
      </c>
      <c r="X151" s="4">
        <f t="shared" si="31"/>
        <v>1.2228571428571429</v>
      </c>
      <c r="Y151" s="11">
        <v>35</v>
      </c>
      <c r="Z151" s="44">
        <f t="shared" si="38"/>
        <v>0.97564852100185429</v>
      </c>
      <c r="AA151" s="45">
        <v>2386</v>
      </c>
      <c r="AB151" s="35">
        <f t="shared" si="32"/>
        <v>216.90909090909091</v>
      </c>
      <c r="AC151" s="35">
        <f t="shared" si="33"/>
        <v>211.6</v>
      </c>
      <c r="AD151" s="35">
        <f t="shared" si="34"/>
        <v>-5.3090909090909122</v>
      </c>
      <c r="AE151" s="35">
        <v>0</v>
      </c>
      <c r="AF151" s="35">
        <f t="shared" si="35"/>
        <v>211.6</v>
      </c>
      <c r="AG151" s="35"/>
      <c r="AH151" s="35">
        <f t="shared" si="36"/>
        <v>211.6</v>
      </c>
      <c r="AI151" s="35">
        <v>211.6</v>
      </c>
      <c r="AJ151" s="35">
        <f t="shared" si="37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.149999999999999" customHeight="1">
      <c r="A152" s="14" t="s">
        <v>151</v>
      </c>
      <c r="B152" s="35">
        <v>204</v>
      </c>
      <c r="C152" s="35">
        <v>191.7</v>
      </c>
      <c r="D152" s="4">
        <f t="shared" si="28"/>
        <v>0.93970588235294117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696.8</v>
      </c>
      <c r="O152" s="35">
        <v>178.8</v>
      </c>
      <c r="P152" s="4">
        <f t="shared" si="29"/>
        <v>0.25660160734787602</v>
      </c>
      <c r="Q152" s="11">
        <v>20</v>
      </c>
      <c r="R152" s="35">
        <v>290</v>
      </c>
      <c r="S152" s="35">
        <v>290.2</v>
      </c>
      <c r="T152" s="4">
        <f t="shared" si="30"/>
        <v>1.0006896551724138</v>
      </c>
      <c r="U152" s="11">
        <v>35</v>
      </c>
      <c r="V152" s="35">
        <v>10</v>
      </c>
      <c r="W152" s="35">
        <v>11.1</v>
      </c>
      <c r="X152" s="4">
        <f t="shared" si="31"/>
        <v>1.1099999999999999</v>
      </c>
      <c r="Y152" s="11">
        <v>15</v>
      </c>
      <c r="Z152" s="44">
        <f t="shared" si="38"/>
        <v>0.82754036126901764</v>
      </c>
      <c r="AA152" s="45">
        <v>1988</v>
      </c>
      <c r="AB152" s="35">
        <f t="shared" si="32"/>
        <v>180.72727272727272</v>
      </c>
      <c r="AC152" s="35">
        <f t="shared" si="33"/>
        <v>149.6</v>
      </c>
      <c r="AD152" s="35">
        <f t="shared" si="34"/>
        <v>-31.127272727272725</v>
      </c>
      <c r="AE152" s="35">
        <v>0</v>
      </c>
      <c r="AF152" s="35">
        <f t="shared" si="35"/>
        <v>149.6</v>
      </c>
      <c r="AG152" s="35"/>
      <c r="AH152" s="35">
        <f t="shared" si="36"/>
        <v>149.6</v>
      </c>
      <c r="AI152" s="35">
        <v>149.6</v>
      </c>
      <c r="AJ152" s="35">
        <f t="shared" si="37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.149999999999999" customHeight="1">
      <c r="A153" s="14" t="s">
        <v>152</v>
      </c>
      <c r="B153" s="35">
        <v>4039</v>
      </c>
      <c r="C153" s="35">
        <v>5451</v>
      </c>
      <c r="D153" s="4">
        <f t="shared" si="28"/>
        <v>1.2149591483040356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367.9</v>
      </c>
      <c r="O153" s="35">
        <v>147</v>
      </c>
      <c r="P153" s="4">
        <f t="shared" si="29"/>
        <v>0.39956509921174233</v>
      </c>
      <c r="Q153" s="11">
        <v>20</v>
      </c>
      <c r="R153" s="35">
        <v>11.6</v>
      </c>
      <c r="S153" s="35">
        <v>11.7</v>
      </c>
      <c r="T153" s="4">
        <f t="shared" si="30"/>
        <v>1.0086206896551724</v>
      </c>
      <c r="U153" s="11">
        <v>20</v>
      </c>
      <c r="V153" s="35">
        <v>0.4</v>
      </c>
      <c r="W153" s="35">
        <v>0.6</v>
      </c>
      <c r="X153" s="4">
        <f t="shared" si="31"/>
        <v>1.23</v>
      </c>
      <c r="Y153" s="11">
        <v>30</v>
      </c>
      <c r="Z153" s="44">
        <f t="shared" si="38"/>
        <v>0.96516634075473318</v>
      </c>
      <c r="AA153" s="45">
        <v>2838</v>
      </c>
      <c r="AB153" s="35">
        <f t="shared" si="32"/>
        <v>258</v>
      </c>
      <c r="AC153" s="35">
        <f t="shared" si="33"/>
        <v>249</v>
      </c>
      <c r="AD153" s="35">
        <f t="shared" si="34"/>
        <v>-9</v>
      </c>
      <c r="AE153" s="35">
        <v>0</v>
      </c>
      <c r="AF153" s="35">
        <f t="shared" si="35"/>
        <v>249</v>
      </c>
      <c r="AG153" s="35"/>
      <c r="AH153" s="35">
        <f t="shared" si="36"/>
        <v>249</v>
      </c>
      <c r="AI153" s="35">
        <v>249</v>
      </c>
      <c r="AJ153" s="35">
        <f t="shared" si="37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.149999999999999" customHeight="1">
      <c r="A154" s="14" t="s">
        <v>153</v>
      </c>
      <c r="B154" s="35">
        <v>58</v>
      </c>
      <c r="C154" s="35">
        <v>130.80000000000001</v>
      </c>
      <c r="D154" s="4">
        <f t="shared" si="28"/>
        <v>1.3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314.7</v>
      </c>
      <c r="O154" s="35">
        <v>86.1</v>
      </c>
      <c r="P154" s="4">
        <f t="shared" si="29"/>
        <v>0.27359389895138225</v>
      </c>
      <c r="Q154" s="11">
        <v>20</v>
      </c>
      <c r="R154" s="35">
        <v>150</v>
      </c>
      <c r="S154" s="35">
        <v>150.1</v>
      </c>
      <c r="T154" s="4">
        <f t="shared" si="30"/>
        <v>1.0006666666666666</v>
      </c>
      <c r="U154" s="11">
        <v>30</v>
      </c>
      <c r="V154" s="35">
        <v>3.4</v>
      </c>
      <c r="W154" s="35">
        <v>4</v>
      </c>
      <c r="X154" s="4">
        <f t="shared" si="31"/>
        <v>1.1764705882352942</v>
      </c>
      <c r="Y154" s="11">
        <v>20</v>
      </c>
      <c r="Z154" s="44">
        <f t="shared" si="38"/>
        <v>0.90026612179666898</v>
      </c>
      <c r="AA154" s="45">
        <v>1863</v>
      </c>
      <c r="AB154" s="35">
        <f t="shared" si="32"/>
        <v>169.36363636363637</v>
      </c>
      <c r="AC154" s="35">
        <f t="shared" si="33"/>
        <v>152.5</v>
      </c>
      <c r="AD154" s="35">
        <f t="shared" si="34"/>
        <v>-16.863636363636374</v>
      </c>
      <c r="AE154" s="35">
        <v>0</v>
      </c>
      <c r="AF154" s="35">
        <f t="shared" si="35"/>
        <v>152.5</v>
      </c>
      <c r="AG154" s="35"/>
      <c r="AH154" s="35">
        <f t="shared" si="36"/>
        <v>152.5</v>
      </c>
      <c r="AI154" s="35">
        <v>152.5</v>
      </c>
      <c r="AJ154" s="35">
        <f t="shared" si="37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.149999999999999" customHeight="1">
      <c r="A155" s="14" t="s">
        <v>154</v>
      </c>
      <c r="B155" s="35">
        <v>310</v>
      </c>
      <c r="C155" s="35">
        <v>341.3</v>
      </c>
      <c r="D155" s="4">
        <f t="shared" si="28"/>
        <v>1.100967741935484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515.4</v>
      </c>
      <c r="O155" s="35">
        <v>131.80000000000001</v>
      </c>
      <c r="P155" s="4">
        <f t="shared" si="29"/>
        <v>0.2557237097400078</v>
      </c>
      <c r="Q155" s="11">
        <v>20</v>
      </c>
      <c r="R155" s="35">
        <v>13.4</v>
      </c>
      <c r="S155" s="35">
        <v>13.5</v>
      </c>
      <c r="T155" s="4">
        <f t="shared" si="30"/>
        <v>1.0074626865671641</v>
      </c>
      <c r="U155" s="11">
        <v>15</v>
      </c>
      <c r="V155" s="35">
        <v>0.5</v>
      </c>
      <c r="W155" s="35">
        <v>0.5</v>
      </c>
      <c r="X155" s="4">
        <f t="shared" si="31"/>
        <v>1</v>
      </c>
      <c r="Y155" s="11">
        <v>35</v>
      </c>
      <c r="Z155" s="44">
        <f t="shared" si="38"/>
        <v>0.8279511489082807</v>
      </c>
      <c r="AA155" s="45">
        <v>1332</v>
      </c>
      <c r="AB155" s="35">
        <f t="shared" si="32"/>
        <v>121.09090909090909</v>
      </c>
      <c r="AC155" s="35">
        <f t="shared" si="33"/>
        <v>100.3</v>
      </c>
      <c r="AD155" s="35">
        <f t="shared" si="34"/>
        <v>-20.790909090909096</v>
      </c>
      <c r="AE155" s="35">
        <v>0</v>
      </c>
      <c r="AF155" s="35">
        <f t="shared" si="35"/>
        <v>100.3</v>
      </c>
      <c r="AG155" s="35"/>
      <c r="AH155" s="35">
        <f t="shared" si="36"/>
        <v>100.3</v>
      </c>
      <c r="AI155" s="35">
        <v>100.3</v>
      </c>
      <c r="AJ155" s="35">
        <f t="shared" si="37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.149999999999999" customHeight="1">
      <c r="A156" s="14" t="s">
        <v>155</v>
      </c>
      <c r="B156" s="35">
        <v>1787615</v>
      </c>
      <c r="C156" s="35">
        <v>2008041.2</v>
      </c>
      <c r="D156" s="4">
        <f t="shared" si="28"/>
        <v>1.1233074235783431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1551.3</v>
      </c>
      <c r="O156" s="35">
        <v>1834.1</v>
      </c>
      <c r="P156" s="4">
        <f t="shared" si="29"/>
        <v>1.1822987172049249</v>
      </c>
      <c r="Q156" s="11">
        <v>20</v>
      </c>
      <c r="R156" s="35">
        <v>0.4</v>
      </c>
      <c r="S156" s="35">
        <v>0.4</v>
      </c>
      <c r="T156" s="4">
        <f t="shared" si="30"/>
        <v>1</v>
      </c>
      <c r="U156" s="11">
        <v>20</v>
      </c>
      <c r="V156" s="35">
        <v>282</v>
      </c>
      <c r="W156" s="35">
        <v>286.3</v>
      </c>
      <c r="X156" s="4">
        <f t="shared" si="31"/>
        <v>1.0152482269503547</v>
      </c>
      <c r="Y156" s="11">
        <v>30</v>
      </c>
      <c r="Z156" s="44">
        <f t="shared" si="38"/>
        <v>1.066706192354907</v>
      </c>
      <c r="AA156" s="45">
        <v>1541</v>
      </c>
      <c r="AB156" s="35">
        <f t="shared" si="32"/>
        <v>140.09090909090909</v>
      </c>
      <c r="AC156" s="35">
        <f t="shared" si="33"/>
        <v>149.4</v>
      </c>
      <c r="AD156" s="35">
        <f t="shared" si="34"/>
        <v>9.3090909090909122</v>
      </c>
      <c r="AE156" s="35">
        <v>0</v>
      </c>
      <c r="AF156" s="35">
        <f t="shared" si="35"/>
        <v>149.4</v>
      </c>
      <c r="AG156" s="35"/>
      <c r="AH156" s="35">
        <f t="shared" si="36"/>
        <v>149.4</v>
      </c>
      <c r="AI156" s="35">
        <v>149.4</v>
      </c>
      <c r="AJ156" s="35">
        <f t="shared" si="37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.149999999999999" customHeight="1">
      <c r="A157" s="18" t="s">
        <v>156</v>
      </c>
      <c r="B157" s="6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35"/>
      <c r="AI157" s="35"/>
      <c r="AJ157" s="35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28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130.80000000000001</v>
      </c>
      <c r="O158" s="35">
        <v>26.7</v>
      </c>
      <c r="P158" s="4">
        <f t="shared" si="29"/>
        <v>0.20412844036697245</v>
      </c>
      <c r="Q158" s="11">
        <v>20</v>
      </c>
      <c r="R158" s="35">
        <v>0</v>
      </c>
      <c r="S158" s="35">
        <v>0</v>
      </c>
      <c r="T158" s="4">
        <f t="shared" si="30"/>
        <v>1</v>
      </c>
      <c r="U158" s="11">
        <v>25</v>
      </c>
      <c r="V158" s="35">
        <v>0</v>
      </c>
      <c r="W158" s="35">
        <v>0.2</v>
      </c>
      <c r="X158" s="4">
        <f t="shared" si="31"/>
        <v>1</v>
      </c>
      <c r="Y158" s="11">
        <v>25</v>
      </c>
      <c r="Z158" s="44">
        <f t="shared" si="38"/>
        <v>0.77260812581913496</v>
      </c>
      <c r="AA158" s="45">
        <v>1893</v>
      </c>
      <c r="AB158" s="35">
        <f t="shared" si="32"/>
        <v>172.09090909090909</v>
      </c>
      <c r="AC158" s="35">
        <f t="shared" si="33"/>
        <v>133</v>
      </c>
      <c r="AD158" s="35">
        <f t="shared" si="34"/>
        <v>-39.090909090909093</v>
      </c>
      <c r="AE158" s="35">
        <v>0</v>
      </c>
      <c r="AF158" s="35">
        <f t="shared" si="35"/>
        <v>133</v>
      </c>
      <c r="AG158" s="35"/>
      <c r="AH158" s="35">
        <f t="shared" si="36"/>
        <v>133</v>
      </c>
      <c r="AI158" s="35">
        <v>133</v>
      </c>
      <c r="AJ158" s="35">
        <f t="shared" si="37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28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115</v>
      </c>
      <c r="O159" s="35">
        <v>26.9</v>
      </c>
      <c r="P159" s="4">
        <f t="shared" si="29"/>
        <v>0.23391304347826086</v>
      </c>
      <c r="Q159" s="11">
        <v>20</v>
      </c>
      <c r="R159" s="35">
        <v>0</v>
      </c>
      <c r="S159" s="35">
        <v>0</v>
      </c>
      <c r="T159" s="4">
        <f t="shared" si="30"/>
        <v>1</v>
      </c>
      <c r="U159" s="11">
        <v>45</v>
      </c>
      <c r="V159" s="35">
        <v>0</v>
      </c>
      <c r="W159" s="35">
        <v>0</v>
      </c>
      <c r="X159" s="4">
        <f t="shared" si="31"/>
        <v>1</v>
      </c>
      <c r="Y159" s="11">
        <v>5</v>
      </c>
      <c r="Z159" s="44">
        <f t="shared" si="38"/>
        <v>0.78111801242236023</v>
      </c>
      <c r="AA159" s="45">
        <v>1439</v>
      </c>
      <c r="AB159" s="35">
        <f t="shared" si="32"/>
        <v>130.81818181818181</v>
      </c>
      <c r="AC159" s="35">
        <f t="shared" si="33"/>
        <v>102.2</v>
      </c>
      <c r="AD159" s="35">
        <f t="shared" si="34"/>
        <v>-28.61818181818181</v>
      </c>
      <c r="AE159" s="35">
        <v>0</v>
      </c>
      <c r="AF159" s="35">
        <f t="shared" si="35"/>
        <v>102.2</v>
      </c>
      <c r="AG159" s="35"/>
      <c r="AH159" s="35">
        <f t="shared" si="36"/>
        <v>102.2</v>
      </c>
      <c r="AI159" s="35">
        <v>102.2</v>
      </c>
      <c r="AJ159" s="35">
        <f t="shared" si="37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28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257.60000000000002</v>
      </c>
      <c r="O160" s="35">
        <v>29.7</v>
      </c>
      <c r="P160" s="4">
        <f t="shared" si="29"/>
        <v>0.11529503105590061</v>
      </c>
      <c r="Q160" s="11">
        <v>20</v>
      </c>
      <c r="R160" s="35">
        <v>0</v>
      </c>
      <c r="S160" s="35">
        <v>0</v>
      </c>
      <c r="T160" s="4">
        <f t="shared" si="30"/>
        <v>1</v>
      </c>
      <c r="U160" s="11">
        <v>20</v>
      </c>
      <c r="V160" s="35">
        <v>1</v>
      </c>
      <c r="W160" s="35">
        <v>1.8</v>
      </c>
      <c r="X160" s="4">
        <f t="shared" si="31"/>
        <v>1.26</v>
      </c>
      <c r="Y160" s="11">
        <v>30</v>
      </c>
      <c r="Z160" s="44">
        <f t="shared" si="38"/>
        <v>0.85865572315882877</v>
      </c>
      <c r="AA160" s="45">
        <v>2134</v>
      </c>
      <c r="AB160" s="35">
        <f t="shared" si="32"/>
        <v>194</v>
      </c>
      <c r="AC160" s="35">
        <f t="shared" si="33"/>
        <v>166.6</v>
      </c>
      <c r="AD160" s="35">
        <f t="shared" si="34"/>
        <v>-27.400000000000006</v>
      </c>
      <c r="AE160" s="35">
        <v>0</v>
      </c>
      <c r="AF160" s="35">
        <f t="shared" si="35"/>
        <v>166.6</v>
      </c>
      <c r="AG160" s="35"/>
      <c r="AH160" s="35">
        <f t="shared" si="36"/>
        <v>166.6</v>
      </c>
      <c r="AI160" s="35">
        <v>166.6</v>
      </c>
      <c r="AJ160" s="35">
        <f t="shared" si="37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28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877.7</v>
      </c>
      <c r="O161" s="35">
        <v>58.5</v>
      </c>
      <c r="P161" s="4">
        <f t="shared" si="29"/>
        <v>6.6651475447191522E-2</v>
      </c>
      <c r="Q161" s="11">
        <v>20</v>
      </c>
      <c r="R161" s="35">
        <v>0</v>
      </c>
      <c r="S161" s="35">
        <v>0</v>
      </c>
      <c r="T161" s="4">
        <f t="shared" si="30"/>
        <v>1</v>
      </c>
      <c r="U161" s="11">
        <v>25</v>
      </c>
      <c r="V161" s="35">
        <v>0</v>
      </c>
      <c r="W161" s="35">
        <v>0</v>
      </c>
      <c r="X161" s="4">
        <f t="shared" si="31"/>
        <v>1</v>
      </c>
      <c r="Y161" s="11">
        <v>25</v>
      </c>
      <c r="Z161" s="44">
        <f t="shared" si="38"/>
        <v>0.73332899298491183</v>
      </c>
      <c r="AA161" s="45">
        <v>2179</v>
      </c>
      <c r="AB161" s="35">
        <f t="shared" si="32"/>
        <v>198.09090909090909</v>
      </c>
      <c r="AC161" s="35">
        <f t="shared" si="33"/>
        <v>145.30000000000001</v>
      </c>
      <c r="AD161" s="35">
        <f t="shared" si="34"/>
        <v>-52.790909090909082</v>
      </c>
      <c r="AE161" s="35">
        <v>0</v>
      </c>
      <c r="AF161" s="35">
        <f t="shared" si="35"/>
        <v>145.30000000000001</v>
      </c>
      <c r="AG161" s="35"/>
      <c r="AH161" s="35">
        <f t="shared" si="36"/>
        <v>145.30000000000001</v>
      </c>
      <c r="AI161" s="35">
        <v>145.30000000000001</v>
      </c>
      <c r="AJ161" s="35">
        <f t="shared" si="37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.149999999999999" customHeight="1">
      <c r="A162" s="14" t="s">
        <v>160</v>
      </c>
      <c r="B162" s="35">
        <v>112200</v>
      </c>
      <c r="C162" s="35">
        <v>111371.1</v>
      </c>
      <c r="D162" s="4">
        <f t="shared" si="28"/>
        <v>0.99261229946524066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2717.9</v>
      </c>
      <c r="O162" s="35">
        <v>1774.6</v>
      </c>
      <c r="P162" s="4">
        <f t="shared" si="29"/>
        <v>0.65293057139703436</v>
      </c>
      <c r="Q162" s="11">
        <v>20</v>
      </c>
      <c r="R162" s="35">
        <v>165</v>
      </c>
      <c r="S162" s="35">
        <v>177.8</v>
      </c>
      <c r="T162" s="4">
        <f t="shared" si="30"/>
        <v>1.0775757575757576</v>
      </c>
      <c r="U162" s="11">
        <v>25</v>
      </c>
      <c r="V162" s="35">
        <v>3</v>
      </c>
      <c r="W162" s="35">
        <v>3.4</v>
      </c>
      <c r="X162" s="4">
        <f t="shared" si="31"/>
        <v>1.1333333333333333</v>
      </c>
      <c r="Y162" s="11">
        <v>25</v>
      </c>
      <c r="Z162" s="44">
        <f t="shared" si="38"/>
        <v>0.97821827119150451</v>
      </c>
      <c r="AA162" s="45">
        <v>3142</v>
      </c>
      <c r="AB162" s="35">
        <f t="shared" si="32"/>
        <v>285.63636363636363</v>
      </c>
      <c r="AC162" s="35">
        <f t="shared" si="33"/>
        <v>279.39999999999998</v>
      </c>
      <c r="AD162" s="35">
        <f t="shared" si="34"/>
        <v>-6.2363636363636488</v>
      </c>
      <c r="AE162" s="35">
        <v>0</v>
      </c>
      <c r="AF162" s="35">
        <f t="shared" si="35"/>
        <v>279.39999999999998</v>
      </c>
      <c r="AG162" s="35"/>
      <c r="AH162" s="35">
        <f t="shared" si="36"/>
        <v>279.39999999999998</v>
      </c>
      <c r="AI162" s="35">
        <v>279.39999999999998</v>
      </c>
      <c r="AJ162" s="35">
        <f t="shared" si="37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28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233.2</v>
      </c>
      <c r="O163" s="35">
        <v>121.5</v>
      </c>
      <c r="P163" s="4">
        <f t="shared" si="29"/>
        <v>0.52101200686106353</v>
      </c>
      <c r="Q163" s="11">
        <v>20</v>
      </c>
      <c r="R163" s="35">
        <v>0</v>
      </c>
      <c r="S163" s="35">
        <v>0</v>
      </c>
      <c r="T163" s="4">
        <f t="shared" si="30"/>
        <v>1</v>
      </c>
      <c r="U163" s="11">
        <v>25</v>
      </c>
      <c r="V163" s="35">
        <v>1</v>
      </c>
      <c r="W163" s="35">
        <v>1.3</v>
      </c>
      <c r="X163" s="4">
        <f t="shared" si="31"/>
        <v>1.21</v>
      </c>
      <c r="Y163" s="11">
        <v>25</v>
      </c>
      <c r="Z163" s="44">
        <f t="shared" si="38"/>
        <v>0.93814628767458963</v>
      </c>
      <c r="AA163" s="45">
        <v>1514</v>
      </c>
      <c r="AB163" s="35">
        <f t="shared" si="32"/>
        <v>137.63636363636363</v>
      </c>
      <c r="AC163" s="35">
        <f t="shared" si="33"/>
        <v>129.1</v>
      </c>
      <c r="AD163" s="35">
        <f t="shared" si="34"/>
        <v>-8.5363636363636317</v>
      </c>
      <c r="AE163" s="35">
        <v>0</v>
      </c>
      <c r="AF163" s="35">
        <f t="shared" si="35"/>
        <v>129.1</v>
      </c>
      <c r="AG163" s="35"/>
      <c r="AH163" s="35">
        <f t="shared" si="36"/>
        <v>129.1</v>
      </c>
      <c r="AI163" s="35">
        <v>129.1</v>
      </c>
      <c r="AJ163" s="35">
        <f t="shared" si="37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.149999999999999" customHeight="1">
      <c r="A164" s="14" t="s">
        <v>162</v>
      </c>
      <c r="B164" s="35">
        <v>14380</v>
      </c>
      <c r="C164" s="35">
        <v>9501.9</v>
      </c>
      <c r="D164" s="4">
        <f t="shared" si="28"/>
        <v>0.66077190542420028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768</v>
      </c>
      <c r="O164" s="35">
        <v>558.4</v>
      </c>
      <c r="P164" s="4">
        <f t="shared" si="29"/>
        <v>0.7270833333333333</v>
      </c>
      <c r="Q164" s="11">
        <v>20</v>
      </c>
      <c r="R164" s="35">
        <v>0</v>
      </c>
      <c r="S164" s="35">
        <v>10.5</v>
      </c>
      <c r="T164" s="4">
        <f t="shared" si="30"/>
        <v>1</v>
      </c>
      <c r="U164" s="11">
        <v>35</v>
      </c>
      <c r="V164" s="35">
        <v>0</v>
      </c>
      <c r="W164" s="35">
        <v>0</v>
      </c>
      <c r="X164" s="4">
        <f t="shared" si="31"/>
        <v>1</v>
      </c>
      <c r="Y164" s="11">
        <v>15</v>
      </c>
      <c r="Z164" s="44">
        <f t="shared" si="38"/>
        <v>0.88936732151135833</v>
      </c>
      <c r="AA164" s="45">
        <v>2525</v>
      </c>
      <c r="AB164" s="35">
        <f t="shared" si="32"/>
        <v>229.54545454545453</v>
      </c>
      <c r="AC164" s="35">
        <f t="shared" si="33"/>
        <v>204.2</v>
      </c>
      <c r="AD164" s="35">
        <f t="shared" si="34"/>
        <v>-25.345454545454544</v>
      </c>
      <c r="AE164" s="35">
        <v>0</v>
      </c>
      <c r="AF164" s="35">
        <f t="shared" si="35"/>
        <v>204.2</v>
      </c>
      <c r="AG164" s="35"/>
      <c r="AH164" s="35">
        <f t="shared" si="36"/>
        <v>204.2</v>
      </c>
      <c r="AI164" s="35">
        <v>204.2</v>
      </c>
      <c r="AJ164" s="35">
        <f t="shared" si="37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28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121</v>
      </c>
      <c r="O165" s="35">
        <v>41.9</v>
      </c>
      <c r="P165" s="4">
        <f t="shared" si="29"/>
        <v>0.34628099173553717</v>
      </c>
      <c r="Q165" s="11">
        <v>20</v>
      </c>
      <c r="R165" s="35">
        <v>0</v>
      </c>
      <c r="S165" s="35">
        <v>0</v>
      </c>
      <c r="T165" s="4">
        <f t="shared" si="30"/>
        <v>1</v>
      </c>
      <c r="U165" s="11">
        <v>15</v>
      </c>
      <c r="V165" s="35">
        <v>0</v>
      </c>
      <c r="W165" s="35">
        <v>0</v>
      </c>
      <c r="X165" s="4">
        <f t="shared" si="31"/>
        <v>1</v>
      </c>
      <c r="Y165" s="11">
        <v>35</v>
      </c>
      <c r="Z165" s="44">
        <f t="shared" si="38"/>
        <v>0.81322314049586775</v>
      </c>
      <c r="AA165" s="45">
        <v>1092</v>
      </c>
      <c r="AB165" s="35">
        <f t="shared" si="32"/>
        <v>99.272727272727266</v>
      </c>
      <c r="AC165" s="35">
        <f t="shared" si="33"/>
        <v>80.7</v>
      </c>
      <c r="AD165" s="35">
        <f t="shared" si="34"/>
        <v>-18.572727272727263</v>
      </c>
      <c r="AE165" s="35">
        <v>0</v>
      </c>
      <c r="AF165" s="35">
        <f t="shared" si="35"/>
        <v>80.7</v>
      </c>
      <c r="AG165" s="35"/>
      <c r="AH165" s="35">
        <f t="shared" si="36"/>
        <v>80.7</v>
      </c>
      <c r="AI165" s="35">
        <v>80.7</v>
      </c>
      <c r="AJ165" s="35">
        <f t="shared" si="37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28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125.6</v>
      </c>
      <c r="O166" s="35">
        <v>223.9</v>
      </c>
      <c r="P166" s="4">
        <f t="shared" si="29"/>
        <v>1.2582643312101911</v>
      </c>
      <c r="Q166" s="11">
        <v>20</v>
      </c>
      <c r="R166" s="35">
        <v>0</v>
      </c>
      <c r="S166" s="35">
        <v>0</v>
      </c>
      <c r="T166" s="4">
        <f t="shared" si="30"/>
        <v>1</v>
      </c>
      <c r="U166" s="11">
        <v>35</v>
      </c>
      <c r="V166" s="35">
        <v>0</v>
      </c>
      <c r="W166" s="35">
        <v>0.7</v>
      </c>
      <c r="X166" s="4">
        <f t="shared" si="31"/>
        <v>1</v>
      </c>
      <c r="Y166" s="11">
        <v>15</v>
      </c>
      <c r="Z166" s="44">
        <f t="shared" si="38"/>
        <v>1.0737898089171973</v>
      </c>
      <c r="AA166" s="45">
        <v>1745</v>
      </c>
      <c r="AB166" s="35">
        <f t="shared" si="32"/>
        <v>158.63636363636363</v>
      </c>
      <c r="AC166" s="35">
        <f t="shared" si="33"/>
        <v>170.3</v>
      </c>
      <c r="AD166" s="35">
        <f t="shared" si="34"/>
        <v>11.663636363636385</v>
      </c>
      <c r="AE166" s="35">
        <v>0</v>
      </c>
      <c r="AF166" s="35">
        <f t="shared" si="35"/>
        <v>170.3</v>
      </c>
      <c r="AG166" s="35"/>
      <c r="AH166" s="35">
        <f t="shared" si="36"/>
        <v>170.3</v>
      </c>
      <c r="AI166" s="35">
        <v>170.3</v>
      </c>
      <c r="AJ166" s="35">
        <f t="shared" si="37"/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.149999999999999" customHeight="1">
      <c r="A167" s="14" t="s">
        <v>99</v>
      </c>
      <c r="B167" s="35">
        <v>12060</v>
      </c>
      <c r="C167" s="35">
        <v>14346.5</v>
      </c>
      <c r="D167" s="4">
        <f t="shared" si="28"/>
        <v>1.1895936981757878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365.8</v>
      </c>
      <c r="O167" s="35">
        <v>96.4</v>
      </c>
      <c r="P167" s="4">
        <f t="shared" si="29"/>
        <v>0.26353198469108802</v>
      </c>
      <c r="Q167" s="11">
        <v>20</v>
      </c>
      <c r="R167" s="35">
        <v>0</v>
      </c>
      <c r="S167" s="35">
        <v>2.8</v>
      </c>
      <c r="T167" s="4">
        <f t="shared" si="30"/>
        <v>1</v>
      </c>
      <c r="U167" s="11">
        <v>25</v>
      </c>
      <c r="V167" s="35">
        <v>0</v>
      </c>
      <c r="W167" s="35">
        <v>0.3</v>
      </c>
      <c r="X167" s="4">
        <f t="shared" si="31"/>
        <v>1</v>
      </c>
      <c r="Y167" s="11">
        <v>25</v>
      </c>
      <c r="Z167" s="44">
        <f t="shared" si="38"/>
        <v>0.8395822084447454</v>
      </c>
      <c r="AA167" s="45">
        <v>1630</v>
      </c>
      <c r="AB167" s="35">
        <f t="shared" si="32"/>
        <v>148.18181818181819</v>
      </c>
      <c r="AC167" s="35">
        <f t="shared" si="33"/>
        <v>124.4</v>
      </c>
      <c r="AD167" s="35">
        <f t="shared" si="34"/>
        <v>-23.781818181818181</v>
      </c>
      <c r="AE167" s="35">
        <v>0</v>
      </c>
      <c r="AF167" s="35">
        <f t="shared" si="35"/>
        <v>124.4</v>
      </c>
      <c r="AG167" s="35"/>
      <c r="AH167" s="35">
        <f t="shared" si="36"/>
        <v>124.4</v>
      </c>
      <c r="AI167" s="35">
        <v>124.4</v>
      </c>
      <c r="AJ167" s="35">
        <f t="shared" si="37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.149999999999999" customHeight="1">
      <c r="A168" s="14" t="s">
        <v>165</v>
      </c>
      <c r="B168" s="35">
        <v>215530</v>
      </c>
      <c r="C168" s="35">
        <v>262456</v>
      </c>
      <c r="D168" s="4">
        <f t="shared" si="28"/>
        <v>1.2017723750753955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713.2</v>
      </c>
      <c r="O168" s="35">
        <v>637.9</v>
      </c>
      <c r="P168" s="4">
        <f t="shared" si="29"/>
        <v>0.89441951766685357</v>
      </c>
      <c r="Q168" s="11">
        <v>20</v>
      </c>
      <c r="R168" s="35">
        <v>204</v>
      </c>
      <c r="S168" s="35">
        <v>205</v>
      </c>
      <c r="T168" s="4">
        <f t="shared" si="30"/>
        <v>1.0049019607843137</v>
      </c>
      <c r="U168" s="11">
        <v>5</v>
      </c>
      <c r="V168" s="35">
        <v>2400</v>
      </c>
      <c r="W168" s="35">
        <v>3204</v>
      </c>
      <c r="X168" s="4">
        <f t="shared" si="31"/>
        <v>1.2135</v>
      </c>
      <c r="Y168" s="11">
        <v>45</v>
      </c>
      <c r="Z168" s="44">
        <f t="shared" si="38"/>
        <v>1.1192265488501576</v>
      </c>
      <c r="AA168" s="45">
        <v>1880</v>
      </c>
      <c r="AB168" s="35">
        <f t="shared" si="32"/>
        <v>170.90909090909091</v>
      </c>
      <c r="AC168" s="35">
        <f t="shared" si="33"/>
        <v>191.3</v>
      </c>
      <c r="AD168" s="35">
        <f t="shared" si="34"/>
        <v>20.390909090909105</v>
      </c>
      <c r="AE168" s="35">
        <v>0</v>
      </c>
      <c r="AF168" s="35">
        <f t="shared" si="35"/>
        <v>191.3</v>
      </c>
      <c r="AG168" s="35"/>
      <c r="AH168" s="35">
        <f t="shared" si="36"/>
        <v>191.3</v>
      </c>
      <c r="AI168" s="35">
        <v>191.3</v>
      </c>
      <c r="AJ168" s="35">
        <f t="shared" si="37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.149999999999999" customHeight="1">
      <c r="A169" s="14" t="s">
        <v>166</v>
      </c>
      <c r="B169" s="35">
        <v>16400</v>
      </c>
      <c r="C169" s="35">
        <v>20319.7</v>
      </c>
      <c r="D169" s="4">
        <f t="shared" si="28"/>
        <v>1.2039006097560976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471.9</v>
      </c>
      <c r="O169" s="35">
        <v>352.4</v>
      </c>
      <c r="P169" s="4">
        <f t="shared" si="29"/>
        <v>0.74676838313201943</v>
      </c>
      <c r="Q169" s="11">
        <v>20</v>
      </c>
      <c r="R169" s="35">
        <v>61</v>
      </c>
      <c r="S169" s="35">
        <v>61.3</v>
      </c>
      <c r="T169" s="4">
        <f t="shared" si="30"/>
        <v>1.0049180327868852</v>
      </c>
      <c r="U169" s="11">
        <v>45</v>
      </c>
      <c r="V169" s="35">
        <v>0</v>
      </c>
      <c r="W169" s="35">
        <v>0</v>
      </c>
      <c r="X169" s="4">
        <f t="shared" si="31"/>
        <v>1</v>
      </c>
      <c r="Y169" s="11">
        <v>5</v>
      </c>
      <c r="Z169" s="44">
        <f t="shared" si="38"/>
        <v>0.96494606544513994</v>
      </c>
      <c r="AA169" s="45">
        <v>3145</v>
      </c>
      <c r="AB169" s="35">
        <f t="shared" si="32"/>
        <v>285.90909090909093</v>
      </c>
      <c r="AC169" s="35">
        <f t="shared" si="33"/>
        <v>275.89999999999998</v>
      </c>
      <c r="AD169" s="35">
        <f t="shared" si="34"/>
        <v>-10.009090909090958</v>
      </c>
      <c r="AE169" s="35">
        <v>0</v>
      </c>
      <c r="AF169" s="35">
        <f t="shared" si="35"/>
        <v>275.89999999999998</v>
      </c>
      <c r="AG169" s="35"/>
      <c r="AH169" s="35">
        <f t="shared" si="36"/>
        <v>275.89999999999998</v>
      </c>
      <c r="AI169" s="35">
        <v>275.89999999999998</v>
      </c>
      <c r="AJ169" s="35">
        <f t="shared" si="37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.149999999999999" customHeight="1">
      <c r="A170" s="14" t="s">
        <v>167</v>
      </c>
      <c r="B170" s="35">
        <v>2640</v>
      </c>
      <c r="C170" s="35">
        <v>2259.4</v>
      </c>
      <c r="D170" s="4">
        <f t="shared" si="28"/>
        <v>0.85583333333333333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256.5</v>
      </c>
      <c r="O170" s="35">
        <v>132.1</v>
      </c>
      <c r="P170" s="4">
        <f t="shared" si="29"/>
        <v>0.51500974658869392</v>
      </c>
      <c r="Q170" s="11">
        <v>20</v>
      </c>
      <c r="R170" s="35">
        <v>0</v>
      </c>
      <c r="S170" s="35">
        <v>0</v>
      </c>
      <c r="T170" s="4">
        <f t="shared" si="30"/>
        <v>1</v>
      </c>
      <c r="U170" s="11">
        <v>45</v>
      </c>
      <c r="V170" s="35">
        <v>0</v>
      </c>
      <c r="W170" s="35">
        <v>0</v>
      </c>
      <c r="X170" s="4">
        <f t="shared" si="31"/>
        <v>1</v>
      </c>
      <c r="Y170" s="11">
        <v>5</v>
      </c>
      <c r="Z170" s="44">
        <f t="shared" si="38"/>
        <v>0.86073160331384013</v>
      </c>
      <c r="AA170" s="45">
        <v>2089</v>
      </c>
      <c r="AB170" s="35">
        <f t="shared" si="32"/>
        <v>189.90909090909091</v>
      </c>
      <c r="AC170" s="35">
        <f t="shared" si="33"/>
        <v>163.5</v>
      </c>
      <c r="AD170" s="35">
        <f t="shared" si="34"/>
        <v>-26.409090909090907</v>
      </c>
      <c r="AE170" s="35">
        <v>0</v>
      </c>
      <c r="AF170" s="35">
        <f t="shared" si="35"/>
        <v>163.5</v>
      </c>
      <c r="AG170" s="35"/>
      <c r="AH170" s="35">
        <f t="shared" si="36"/>
        <v>163.5</v>
      </c>
      <c r="AI170" s="35">
        <v>163.5</v>
      </c>
      <c r="AJ170" s="35">
        <f t="shared" si="37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.149999999999999" customHeight="1">
      <c r="A171" s="18" t="s">
        <v>168</v>
      </c>
      <c r="B171" s="6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35"/>
      <c r="AI171" s="35"/>
      <c r="AJ171" s="35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28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105</v>
      </c>
      <c r="O172" s="35">
        <v>32.4</v>
      </c>
      <c r="P172" s="4">
        <f t="shared" si="29"/>
        <v>0.30857142857142855</v>
      </c>
      <c r="Q172" s="11">
        <v>20</v>
      </c>
      <c r="R172" s="35">
        <v>105</v>
      </c>
      <c r="S172" s="35">
        <v>64.8</v>
      </c>
      <c r="T172" s="4">
        <f t="shared" si="30"/>
        <v>0.6171428571428571</v>
      </c>
      <c r="U172" s="11">
        <v>35</v>
      </c>
      <c r="V172" s="35">
        <v>1.7</v>
      </c>
      <c r="W172" s="35">
        <v>8.8000000000000007</v>
      </c>
      <c r="X172" s="4">
        <f t="shared" si="31"/>
        <v>1.3</v>
      </c>
      <c r="Y172" s="11">
        <v>15</v>
      </c>
      <c r="Z172" s="44">
        <f t="shared" si="38"/>
        <v>0.67530612244897958</v>
      </c>
      <c r="AA172" s="45">
        <v>1189</v>
      </c>
      <c r="AB172" s="35">
        <f t="shared" si="32"/>
        <v>108.09090909090909</v>
      </c>
      <c r="AC172" s="35">
        <f t="shared" si="33"/>
        <v>73</v>
      </c>
      <c r="AD172" s="35">
        <f t="shared" si="34"/>
        <v>-35.090909090909093</v>
      </c>
      <c r="AE172" s="35">
        <v>0</v>
      </c>
      <c r="AF172" s="35">
        <f t="shared" si="35"/>
        <v>73</v>
      </c>
      <c r="AG172" s="35"/>
      <c r="AH172" s="35">
        <f t="shared" si="36"/>
        <v>73</v>
      </c>
      <c r="AI172" s="35">
        <v>73</v>
      </c>
      <c r="AJ172" s="35">
        <f t="shared" si="37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.149999999999999" customHeight="1">
      <c r="A173" s="14" t="s">
        <v>170</v>
      </c>
      <c r="B173" s="35">
        <v>23600</v>
      </c>
      <c r="C173" s="35">
        <v>23545.1</v>
      </c>
      <c r="D173" s="4">
        <f t="shared" si="28"/>
        <v>0.99767372881355931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951.1</v>
      </c>
      <c r="O173" s="35">
        <v>558.70000000000005</v>
      </c>
      <c r="P173" s="4">
        <f t="shared" si="29"/>
        <v>0.5874250867416676</v>
      </c>
      <c r="Q173" s="11">
        <v>20</v>
      </c>
      <c r="R173" s="35">
        <v>80</v>
      </c>
      <c r="S173" s="35">
        <v>118.2</v>
      </c>
      <c r="T173" s="4">
        <f t="shared" si="30"/>
        <v>1.2277499999999999</v>
      </c>
      <c r="U173" s="11">
        <v>25</v>
      </c>
      <c r="V173" s="35">
        <v>1.6</v>
      </c>
      <c r="W173" s="35">
        <v>0.4</v>
      </c>
      <c r="X173" s="4">
        <f t="shared" si="31"/>
        <v>0.25</v>
      </c>
      <c r="Y173" s="11">
        <v>25</v>
      </c>
      <c r="Z173" s="44">
        <f t="shared" si="38"/>
        <v>0.73336236278711175</v>
      </c>
      <c r="AA173" s="45">
        <v>2139</v>
      </c>
      <c r="AB173" s="35">
        <f t="shared" si="32"/>
        <v>194.45454545454547</v>
      </c>
      <c r="AC173" s="35">
        <f t="shared" si="33"/>
        <v>142.6</v>
      </c>
      <c r="AD173" s="35">
        <f t="shared" si="34"/>
        <v>-51.854545454545473</v>
      </c>
      <c r="AE173" s="35">
        <v>0</v>
      </c>
      <c r="AF173" s="35">
        <f t="shared" si="35"/>
        <v>142.6</v>
      </c>
      <c r="AG173" s="35"/>
      <c r="AH173" s="35">
        <f t="shared" si="36"/>
        <v>142.6</v>
      </c>
      <c r="AI173" s="35">
        <v>142.6</v>
      </c>
      <c r="AJ173" s="35">
        <f t="shared" si="37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28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56.2</v>
      </c>
      <c r="O174" s="35">
        <v>43.6</v>
      </c>
      <c r="P174" s="4">
        <f t="shared" si="29"/>
        <v>0.77580071174377219</v>
      </c>
      <c r="Q174" s="11">
        <v>20</v>
      </c>
      <c r="R174" s="35">
        <v>0.2</v>
      </c>
      <c r="S174" s="35">
        <v>0</v>
      </c>
      <c r="T174" s="4">
        <f t="shared" si="30"/>
        <v>0</v>
      </c>
      <c r="U174" s="11">
        <v>20</v>
      </c>
      <c r="V174" s="35">
        <v>0.5</v>
      </c>
      <c r="W174" s="35">
        <v>0.5</v>
      </c>
      <c r="X174" s="4">
        <f t="shared" si="31"/>
        <v>1</v>
      </c>
      <c r="Y174" s="11">
        <v>30</v>
      </c>
      <c r="Z174" s="44">
        <f t="shared" si="38"/>
        <v>0.65022877478393493</v>
      </c>
      <c r="AA174" s="45">
        <v>1083</v>
      </c>
      <c r="AB174" s="35">
        <f t="shared" si="32"/>
        <v>98.454545454545453</v>
      </c>
      <c r="AC174" s="35">
        <f t="shared" si="33"/>
        <v>64</v>
      </c>
      <c r="AD174" s="35">
        <f t="shared" si="34"/>
        <v>-34.454545454545453</v>
      </c>
      <c r="AE174" s="35">
        <v>0</v>
      </c>
      <c r="AF174" s="35">
        <f t="shared" si="35"/>
        <v>64</v>
      </c>
      <c r="AG174" s="35"/>
      <c r="AH174" s="35">
        <f t="shared" si="36"/>
        <v>64</v>
      </c>
      <c r="AI174" s="35">
        <v>64</v>
      </c>
      <c r="AJ174" s="35">
        <f t="shared" si="37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ref="D175:D237" si="39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107.3</v>
      </c>
      <c r="O175" s="35">
        <v>57</v>
      </c>
      <c r="P175" s="4">
        <f t="shared" ref="P175:P237" si="40">IF(Q175=0,0,IF(N175=0,1,IF(O175&lt;0,0,IF(O175/N175&gt;1.2,IF((O175/N175-1.2)*0.1+1.2&gt;1.3,1.3,(O175/N175-1.2)*0.1+1.2),O175/N175))))</f>
        <v>0.53122087604846224</v>
      </c>
      <c r="Q175" s="11">
        <v>20</v>
      </c>
      <c r="R175" s="35">
        <v>32.1</v>
      </c>
      <c r="S175" s="35">
        <v>27.4</v>
      </c>
      <c r="T175" s="4">
        <f t="shared" ref="T175:T237" si="41">IF(U175=0,0,IF(R175=0,1,IF(S175&lt;0,0,IF(S175/R175&gt;1.2,IF((S175/R175-1.2)*0.1+1.2&gt;1.3,1.3,(S175/R175-1.2)*0.1+1.2),S175/R175))))</f>
        <v>0.85358255451713383</v>
      </c>
      <c r="U175" s="11">
        <v>35</v>
      </c>
      <c r="V175" s="35">
        <v>0.4</v>
      </c>
      <c r="W175" s="35">
        <v>0.6</v>
      </c>
      <c r="X175" s="4">
        <f t="shared" ref="X175:X237" si="42">IF(Y175=0,0,IF(V175=0,1,IF(W175&lt;0,0,IF(W175/V175&gt;1.2,IF((W175/V175-1.2)*0.1+1.2&gt;1.3,1.3,(W175/V175-1.2)*0.1+1.2),W175/V175))))</f>
        <v>1.23</v>
      </c>
      <c r="Y175" s="11">
        <v>15</v>
      </c>
      <c r="Z175" s="44">
        <f t="shared" si="38"/>
        <v>0.84214009898669895</v>
      </c>
      <c r="AA175" s="45">
        <v>587</v>
      </c>
      <c r="AB175" s="35">
        <f t="shared" ref="AB175:AB237" si="43">AA175/11</f>
        <v>53.363636363636367</v>
      </c>
      <c r="AC175" s="35">
        <f t="shared" ref="AC175:AC237" si="44">ROUND(Z175*AB175,1)</f>
        <v>44.9</v>
      </c>
      <c r="AD175" s="35">
        <f t="shared" ref="AD175:AD237" si="45">AC175-AB175</f>
        <v>-8.4636363636363683</v>
      </c>
      <c r="AE175" s="35">
        <v>0</v>
      </c>
      <c r="AF175" s="35">
        <f t="shared" ref="AF175:AF237" si="46">AC175+AE175</f>
        <v>44.9</v>
      </c>
      <c r="AG175" s="35"/>
      <c r="AH175" s="35">
        <f t="shared" ref="AH175:AH237" si="47">AF175-AG175</f>
        <v>44.9</v>
      </c>
      <c r="AI175" s="35">
        <v>44.9</v>
      </c>
      <c r="AJ175" s="35">
        <f t="shared" ref="AJ175:AJ237" si="48">ROUND(AH175-AI175,1)</f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si="39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279.10000000000002</v>
      </c>
      <c r="O176" s="35">
        <v>86.4</v>
      </c>
      <c r="P176" s="4">
        <f t="shared" si="40"/>
        <v>0.30956646363310641</v>
      </c>
      <c r="Q176" s="11">
        <v>20</v>
      </c>
      <c r="R176" s="35">
        <v>0.1</v>
      </c>
      <c r="S176" s="35">
        <v>0</v>
      </c>
      <c r="T176" s="4">
        <f t="shared" si="41"/>
        <v>0</v>
      </c>
      <c r="U176" s="11">
        <v>20</v>
      </c>
      <c r="V176" s="35">
        <v>0.4</v>
      </c>
      <c r="W176" s="35">
        <v>0.3</v>
      </c>
      <c r="X176" s="4">
        <f t="shared" si="42"/>
        <v>0.74999999999999989</v>
      </c>
      <c r="Y176" s="11">
        <v>30</v>
      </c>
      <c r="Z176" s="44">
        <f t="shared" ref="Z176:Z239" si="49">(D176*E176+P176*Q176+T176*U176+X176*Y176)/(E176+Q176+U176+Y176)</f>
        <v>0.40987613246660176</v>
      </c>
      <c r="AA176" s="45">
        <v>687</v>
      </c>
      <c r="AB176" s="35">
        <f t="shared" si="43"/>
        <v>62.454545454545453</v>
      </c>
      <c r="AC176" s="35">
        <f t="shared" si="44"/>
        <v>25.6</v>
      </c>
      <c r="AD176" s="35">
        <f t="shared" si="45"/>
        <v>-36.854545454545452</v>
      </c>
      <c r="AE176" s="35">
        <v>0</v>
      </c>
      <c r="AF176" s="35">
        <f t="shared" si="46"/>
        <v>25.6</v>
      </c>
      <c r="AG176" s="35"/>
      <c r="AH176" s="35">
        <f t="shared" si="47"/>
        <v>25.6</v>
      </c>
      <c r="AI176" s="35">
        <v>25.6</v>
      </c>
      <c r="AJ176" s="35">
        <f t="shared" si="48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39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233.3</v>
      </c>
      <c r="O177" s="35">
        <v>115.5</v>
      </c>
      <c r="P177" s="4">
        <f t="shared" si="40"/>
        <v>0.49507072438919841</v>
      </c>
      <c r="Q177" s="11">
        <v>20</v>
      </c>
      <c r="R177" s="35">
        <v>68</v>
      </c>
      <c r="S177" s="35">
        <v>75.099999999999994</v>
      </c>
      <c r="T177" s="4">
        <f t="shared" si="41"/>
        <v>1.1044117647058822</v>
      </c>
      <c r="U177" s="11">
        <v>20</v>
      </c>
      <c r="V177" s="35">
        <v>7</v>
      </c>
      <c r="W177" s="35">
        <v>1.9</v>
      </c>
      <c r="X177" s="4">
        <f t="shared" si="42"/>
        <v>0.27142857142857141</v>
      </c>
      <c r="Y177" s="11">
        <v>30</v>
      </c>
      <c r="Z177" s="44">
        <f t="shared" si="49"/>
        <v>0.57332152749655363</v>
      </c>
      <c r="AA177" s="45">
        <v>1394</v>
      </c>
      <c r="AB177" s="35">
        <f t="shared" si="43"/>
        <v>126.72727272727273</v>
      </c>
      <c r="AC177" s="35">
        <f t="shared" si="44"/>
        <v>72.7</v>
      </c>
      <c r="AD177" s="35">
        <f t="shared" si="45"/>
        <v>-54.027272727272731</v>
      </c>
      <c r="AE177" s="35">
        <v>0</v>
      </c>
      <c r="AF177" s="35">
        <f t="shared" si="46"/>
        <v>72.7</v>
      </c>
      <c r="AG177" s="35"/>
      <c r="AH177" s="35">
        <f t="shared" si="47"/>
        <v>72.7</v>
      </c>
      <c r="AI177" s="35">
        <v>72.7</v>
      </c>
      <c r="AJ177" s="35">
        <f t="shared" si="48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.149999999999999" customHeight="1">
      <c r="A178" s="18" t="s">
        <v>175</v>
      </c>
      <c r="B178" s="6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35"/>
      <c r="AI178" s="35"/>
      <c r="AJ178" s="35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39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102.1</v>
      </c>
      <c r="O179" s="35">
        <v>6.5</v>
      </c>
      <c r="P179" s="4">
        <f t="shared" si="40"/>
        <v>6.3663075416258569E-2</v>
      </c>
      <c r="Q179" s="11">
        <v>20</v>
      </c>
      <c r="R179" s="35">
        <v>23</v>
      </c>
      <c r="S179" s="35">
        <v>32</v>
      </c>
      <c r="T179" s="4">
        <f t="shared" si="41"/>
        <v>1.2191304347826086</v>
      </c>
      <c r="U179" s="11">
        <v>25</v>
      </c>
      <c r="V179" s="35">
        <v>0.5</v>
      </c>
      <c r="W179" s="35">
        <v>0.6</v>
      </c>
      <c r="X179" s="4">
        <f t="shared" si="42"/>
        <v>1.2</v>
      </c>
      <c r="Y179" s="11">
        <v>25</v>
      </c>
      <c r="Z179" s="44">
        <f t="shared" si="49"/>
        <v>0.882164605398434</v>
      </c>
      <c r="AA179" s="45">
        <v>1045</v>
      </c>
      <c r="AB179" s="35">
        <f t="shared" si="43"/>
        <v>95</v>
      </c>
      <c r="AC179" s="35">
        <f t="shared" si="44"/>
        <v>83.8</v>
      </c>
      <c r="AD179" s="35">
        <f t="shared" si="45"/>
        <v>-11.200000000000003</v>
      </c>
      <c r="AE179" s="35">
        <v>0</v>
      </c>
      <c r="AF179" s="35">
        <f t="shared" si="46"/>
        <v>83.8</v>
      </c>
      <c r="AG179" s="35"/>
      <c r="AH179" s="35">
        <f t="shared" si="47"/>
        <v>83.8</v>
      </c>
      <c r="AI179" s="35">
        <v>83.8</v>
      </c>
      <c r="AJ179" s="35">
        <f t="shared" si="48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39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493.6</v>
      </c>
      <c r="O180" s="35">
        <v>136.19999999999999</v>
      </c>
      <c r="P180" s="4">
        <f t="shared" si="40"/>
        <v>0.27593192868719607</v>
      </c>
      <c r="Q180" s="11">
        <v>20</v>
      </c>
      <c r="R180" s="35">
        <v>12</v>
      </c>
      <c r="S180" s="35">
        <v>12.2</v>
      </c>
      <c r="T180" s="4">
        <f t="shared" si="41"/>
        <v>1.0166666666666666</v>
      </c>
      <c r="U180" s="11">
        <v>20</v>
      </c>
      <c r="V180" s="35">
        <v>0.5</v>
      </c>
      <c r="W180" s="35">
        <v>0.7</v>
      </c>
      <c r="X180" s="4">
        <f t="shared" si="42"/>
        <v>1.22</v>
      </c>
      <c r="Y180" s="11">
        <v>30</v>
      </c>
      <c r="Z180" s="44">
        <f t="shared" si="49"/>
        <v>0.89217102724396069</v>
      </c>
      <c r="AA180" s="45">
        <v>900</v>
      </c>
      <c r="AB180" s="35">
        <f t="shared" si="43"/>
        <v>81.818181818181813</v>
      </c>
      <c r="AC180" s="35">
        <f t="shared" si="44"/>
        <v>73</v>
      </c>
      <c r="AD180" s="35">
        <f t="shared" si="45"/>
        <v>-8.818181818181813</v>
      </c>
      <c r="AE180" s="35">
        <v>0</v>
      </c>
      <c r="AF180" s="35">
        <f t="shared" si="46"/>
        <v>73</v>
      </c>
      <c r="AG180" s="35"/>
      <c r="AH180" s="35">
        <f t="shared" si="47"/>
        <v>73</v>
      </c>
      <c r="AI180" s="35">
        <v>73</v>
      </c>
      <c r="AJ180" s="35">
        <f t="shared" si="48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39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273.10000000000002</v>
      </c>
      <c r="O181" s="35">
        <v>0</v>
      </c>
      <c r="P181" s="4">
        <f t="shared" si="40"/>
        <v>0</v>
      </c>
      <c r="Q181" s="11">
        <v>20</v>
      </c>
      <c r="R181" s="35">
        <v>70</v>
      </c>
      <c r="S181" s="35">
        <v>76.599999999999994</v>
      </c>
      <c r="T181" s="4">
        <f t="shared" si="41"/>
        <v>1.0942857142857143</v>
      </c>
      <c r="U181" s="11">
        <v>30</v>
      </c>
      <c r="V181" s="35">
        <v>1</v>
      </c>
      <c r="W181" s="35">
        <v>1.2</v>
      </c>
      <c r="X181" s="4">
        <f t="shared" si="42"/>
        <v>1.2</v>
      </c>
      <c r="Y181" s="11">
        <v>20</v>
      </c>
      <c r="Z181" s="44">
        <f t="shared" si="49"/>
        <v>0.81183673469387752</v>
      </c>
      <c r="AA181" s="45">
        <v>1698</v>
      </c>
      <c r="AB181" s="35">
        <f t="shared" si="43"/>
        <v>154.36363636363637</v>
      </c>
      <c r="AC181" s="35">
        <f t="shared" si="44"/>
        <v>125.3</v>
      </c>
      <c r="AD181" s="35">
        <f t="shared" si="45"/>
        <v>-29.063636363636377</v>
      </c>
      <c r="AE181" s="35">
        <v>0</v>
      </c>
      <c r="AF181" s="35">
        <f t="shared" si="46"/>
        <v>125.3</v>
      </c>
      <c r="AG181" s="35"/>
      <c r="AH181" s="35">
        <f t="shared" si="47"/>
        <v>125.3</v>
      </c>
      <c r="AI181" s="35">
        <v>125.3</v>
      </c>
      <c r="AJ181" s="35">
        <f t="shared" si="48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.149999999999999" customHeight="1">
      <c r="A182" s="14" t="s">
        <v>179</v>
      </c>
      <c r="B182" s="35">
        <v>160503</v>
      </c>
      <c r="C182" s="35">
        <v>142373.6</v>
      </c>
      <c r="D182" s="4">
        <f t="shared" si="39"/>
        <v>0.88704634804333882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1345</v>
      </c>
      <c r="O182" s="35">
        <v>1272.4000000000001</v>
      </c>
      <c r="P182" s="4">
        <f t="shared" si="40"/>
        <v>0.94602230483271377</v>
      </c>
      <c r="Q182" s="11">
        <v>20</v>
      </c>
      <c r="R182" s="35">
        <v>5</v>
      </c>
      <c r="S182" s="35">
        <v>5.2</v>
      </c>
      <c r="T182" s="4">
        <f t="shared" si="41"/>
        <v>1.04</v>
      </c>
      <c r="U182" s="11">
        <v>10</v>
      </c>
      <c r="V182" s="35">
        <v>5</v>
      </c>
      <c r="W182" s="35">
        <v>8.6999999999999993</v>
      </c>
      <c r="X182" s="4">
        <f t="shared" si="42"/>
        <v>1.254</v>
      </c>
      <c r="Y182" s="11">
        <v>40</v>
      </c>
      <c r="Z182" s="44">
        <f t="shared" si="49"/>
        <v>1.1043863697135958</v>
      </c>
      <c r="AA182" s="45">
        <v>685</v>
      </c>
      <c r="AB182" s="35">
        <f t="shared" si="43"/>
        <v>62.272727272727273</v>
      </c>
      <c r="AC182" s="35">
        <f t="shared" si="44"/>
        <v>68.8</v>
      </c>
      <c r="AD182" s="35">
        <f t="shared" si="45"/>
        <v>6.5272727272727238</v>
      </c>
      <c r="AE182" s="35">
        <v>0</v>
      </c>
      <c r="AF182" s="35">
        <f t="shared" si="46"/>
        <v>68.8</v>
      </c>
      <c r="AG182" s="35">
        <f>MIN(AF182,15.2)</f>
        <v>15.2</v>
      </c>
      <c r="AH182" s="35">
        <f t="shared" si="47"/>
        <v>53.599999999999994</v>
      </c>
      <c r="AI182" s="35">
        <v>53.599999999999994</v>
      </c>
      <c r="AJ182" s="35">
        <f t="shared" si="48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39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261.89999999999998</v>
      </c>
      <c r="O183" s="35">
        <v>125.3</v>
      </c>
      <c r="P183" s="4">
        <f t="shared" si="40"/>
        <v>0.47842688048873622</v>
      </c>
      <c r="Q183" s="11">
        <v>20</v>
      </c>
      <c r="R183" s="35">
        <v>200</v>
      </c>
      <c r="S183" s="35">
        <v>194.1</v>
      </c>
      <c r="T183" s="4">
        <f t="shared" si="41"/>
        <v>0.97049999999999992</v>
      </c>
      <c r="U183" s="11">
        <v>35</v>
      </c>
      <c r="V183" s="35">
        <v>8</v>
      </c>
      <c r="W183" s="35">
        <v>8.1</v>
      </c>
      <c r="X183" s="4">
        <f t="shared" si="42"/>
        <v>1.0125</v>
      </c>
      <c r="Y183" s="11">
        <v>15</v>
      </c>
      <c r="Z183" s="44">
        <f t="shared" si="49"/>
        <v>0.83890768013963879</v>
      </c>
      <c r="AA183" s="45">
        <v>1011</v>
      </c>
      <c r="AB183" s="35">
        <f t="shared" si="43"/>
        <v>91.909090909090907</v>
      </c>
      <c r="AC183" s="35">
        <f t="shared" si="44"/>
        <v>77.099999999999994</v>
      </c>
      <c r="AD183" s="35">
        <f t="shared" si="45"/>
        <v>-14.809090909090912</v>
      </c>
      <c r="AE183" s="35">
        <v>0</v>
      </c>
      <c r="AF183" s="35">
        <f t="shared" si="46"/>
        <v>77.099999999999994</v>
      </c>
      <c r="AG183" s="35"/>
      <c r="AH183" s="35">
        <f t="shared" si="47"/>
        <v>77.099999999999994</v>
      </c>
      <c r="AI183" s="35">
        <v>77.099999999999994</v>
      </c>
      <c r="AJ183" s="35">
        <f t="shared" si="48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39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382.3</v>
      </c>
      <c r="O184" s="35">
        <v>137.80000000000001</v>
      </c>
      <c r="P184" s="4">
        <f t="shared" si="40"/>
        <v>0.36044990844886216</v>
      </c>
      <c r="Q184" s="11">
        <v>20</v>
      </c>
      <c r="R184" s="35">
        <v>60</v>
      </c>
      <c r="S184" s="35">
        <v>65.900000000000006</v>
      </c>
      <c r="T184" s="4">
        <f t="shared" si="41"/>
        <v>1.0983333333333334</v>
      </c>
      <c r="U184" s="11">
        <v>25</v>
      </c>
      <c r="V184" s="35">
        <v>1</v>
      </c>
      <c r="W184" s="35">
        <v>1.1000000000000001</v>
      </c>
      <c r="X184" s="4">
        <f t="shared" si="42"/>
        <v>1.1000000000000001</v>
      </c>
      <c r="Y184" s="11">
        <v>25</v>
      </c>
      <c r="Z184" s="44">
        <f t="shared" si="49"/>
        <v>0.88810473574729409</v>
      </c>
      <c r="AA184" s="45">
        <v>940</v>
      </c>
      <c r="AB184" s="35">
        <f t="shared" si="43"/>
        <v>85.454545454545453</v>
      </c>
      <c r="AC184" s="35">
        <f t="shared" si="44"/>
        <v>75.900000000000006</v>
      </c>
      <c r="AD184" s="35">
        <f t="shared" si="45"/>
        <v>-9.5545454545454476</v>
      </c>
      <c r="AE184" s="35">
        <v>0</v>
      </c>
      <c r="AF184" s="35">
        <f t="shared" si="46"/>
        <v>75.900000000000006</v>
      </c>
      <c r="AG184" s="35"/>
      <c r="AH184" s="35">
        <f t="shared" si="47"/>
        <v>75.900000000000006</v>
      </c>
      <c r="AI184" s="35">
        <v>75.900000000000006</v>
      </c>
      <c r="AJ184" s="35">
        <f t="shared" si="48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39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237.9</v>
      </c>
      <c r="O185" s="35">
        <v>71.900000000000006</v>
      </c>
      <c r="P185" s="4">
        <f t="shared" si="40"/>
        <v>0.30222782681799076</v>
      </c>
      <c r="Q185" s="11">
        <v>20</v>
      </c>
      <c r="R185" s="35">
        <v>80</v>
      </c>
      <c r="S185" s="35">
        <v>86.8</v>
      </c>
      <c r="T185" s="4">
        <f t="shared" si="41"/>
        <v>1.085</v>
      </c>
      <c r="U185" s="11">
        <v>25</v>
      </c>
      <c r="V185" s="35">
        <v>1</v>
      </c>
      <c r="W185" s="35">
        <v>1.2</v>
      </c>
      <c r="X185" s="4">
        <f t="shared" si="42"/>
        <v>1.2</v>
      </c>
      <c r="Y185" s="11">
        <v>25</v>
      </c>
      <c r="Z185" s="44">
        <f t="shared" si="49"/>
        <v>0.90242223623371165</v>
      </c>
      <c r="AA185" s="45">
        <v>1253</v>
      </c>
      <c r="AB185" s="35">
        <f t="shared" si="43"/>
        <v>113.90909090909091</v>
      </c>
      <c r="AC185" s="35">
        <f t="shared" si="44"/>
        <v>102.8</v>
      </c>
      <c r="AD185" s="35">
        <f t="shared" si="45"/>
        <v>-11.109090909090909</v>
      </c>
      <c r="AE185" s="35">
        <v>0</v>
      </c>
      <c r="AF185" s="35">
        <f t="shared" si="46"/>
        <v>102.8</v>
      </c>
      <c r="AG185" s="35"/>
      <c r="AH185" s="35">
        <f t="shared" si="47"/>
        <v>102.8</v>
      </c>
      <c r="AI185" s="35">
        <v>102.8</v>
      </c>
      <c r="AJ185" s="35">
        <f t="shared" si="48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.149999999999999" customHeight="1">
      <c r="A186" s="14" t="s">
        <v>183</v>
      </c>
      <c r="B186" s="35">
        <v>12472</v>
      </c>
      <c r="C186" s="35">
        <v>11536</v>
      </c>
      <c r="D186" s="4">
        <f t="shared" si="39"/>
        <v>0.92495189223861451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275.2</v>
      </c>
      <c r="O186" s="35">
        <v>186.8</v>
      </c>
      <c r="P186" s="4">
        <f t="shared" si="40"/>
        <v>0.67877906976744196</v>
      </c>
      <c r="Q186" s="11">
        <v>20</v>
      </c>
      <c r="R186" s="35">
        <v>315</v>
      </c>
      <c r="S186" s="35">
        <v>315.7</v>
      </c>
      <c r="T186" s="4">
        <f t="shared" si="41"/>
        <v>1.0022222222222221</v>
      </c>
      <c r="U186" s="11">
        <v>35</v>
      </c>
      <c r="V186" s="35">
        <v>12</v>
      </c>
      <c r="W186" s="35">
        <v>13</v>
      </c>
      <c r="X186" s="4">
        <f t="shared" si="42"/>
        <v>1.0833333333333333</v>
      </c>
      <c r="Y186" s="11">
        <v>15</v>
      </c>
      <c r="Z186" s="44">
        <f t="shared" si="49"/>
        <v>0.9269109761939095</v>
      </c>
      <c r="AA186" s="45">
        <v>792</v>
      </c>
      <c r="AB186" s="35">
        <f t="shared" si="43"/>
        <v>72</v>
      </c>
      <c r="AC186" s="35">
        <f t="shared" si="44"/>
        <v>66.7</v>
      </c>
      <c r="AD186" s="35">
        <f t="shared" si="45"/>
        <v>-5.2999999999999972</v>
      </c>
      <c r="AE186" s="35">
        <v>0</v>
      </c>
      <c r="AF186" s="35">
        <f t="shared" si="46"/>
        <v>66.7</v>
      </c>
      <c r="AG186" s="35"/>
      <c r="AH186" s="35">
        <f t="shared" si="47"/>
        <v>66.7</v>
      </c>
      <c r="AI186" s="35">
        <v>66.7</v>
      </c>
      <c r="AJ186" s="35">
        <f t="shared" si="48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39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415.6</v>
      </c>
      <c r="O187" s="35">
        <v>74.8</v>
      </c>
      <c r="P187" s="4">
        <f t="shared" si="40"/>
        <v>0.17998075072184791</v>
      </c>
      <c r="Q187" s="11">
        <v>20</v>
      </c>
      <c r="R187" s="35">
        <v>130</v>
      </c>
      <c r="S187" s="35">
        <v>143.4</v>
      </c>
      <c r="T187" s="4">
        <f t="shared" si="41"/>
        <v>1.1030769230769231</v>
      </c>
      <c r="U187" s="11">
        <v>30</v>
      </c>
      <c r="V187" s="35">
        <v>4</v>
      </c>
      <c r="W187" s="35">
        <v>4.5</v>
      </c>
      <c r="X187" s="4">
        <f t="shared" si="42"/>
        <v>1.125</v>
      </c>
      <c r="Y187" s="11">
        <v>20</v>
      </c>
      <c r="Z187" s="44">
        <f t="shared" si="49"/>
        <v>0.84559889581063785</v>
      </c>
      <c r="AA187" s="45">
        <v>1691</v>
      </c>
      <c r="AB187" s="35">
        <f t="shared" si="43"/>
        <v>153.72727272727272</v>
      </c>
      <c r="AC187" s="35">
        <f t="shared" si="44"/>
        <v>130</v>
      </c>
      <c r="AD187" s="35">
        <f t="shared" si="45"/>
        <v>-23.72727272727272</v>
      </c>
      <c r="AE187" s="35">
        <v>0</v>
      </c>
      <c r="AF187" s="35">
        <f t="shared" si="46"/>
        <v>130</v>
      </c>
      <c r="AG187" s="35"/>
      <c r="AH187" s="35">
        <f t="shared" si="47"/>
        <v>130</v>
      </c>
      <c r="AI187" s="35">
        <v>130</v>
      </c>
      <c r="AJ187" s="35">
        <f t="shared" si="48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39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101.4</v>
      </c>
      <c r="O188" s="35">
        <v>30.5</v>
      </c>
      <c r="P188" s="4">
        <f t="shared" si="40"/>
        <v>0.30078895463510846</v>
      </c>
      <c r="Q188" s="11">
        <v>20</v>
      </c>
      <c r="R188" s="35">
        <v>145</v>
      </c>
      <c r="S188" s="35">
        <v>163.80000000000001</v>
      </c>
      <c r="T188" s="4">
        <f t="shared" si="41"/>
        <v>1.1296551724137931</v>
      </c>
      <c r="U188" s="11">
        <v>30</v>
      </c>
      <c r="V188" s="35">
        <v>3</v>
      </c>
      <c r="W188" s="35">
        <v>3.1</v>
      </c>
      <c r="X188" s="4">
        <f t="shared" si="42"/>
        <v>1.0333333333333334</v>
      </c>
      <c r="Y188" s="11">
        <v>20</v>
      </c>
      <c r="Z188" s="44">
        <f t="shared" si="49"/>
        <v>0.86531572759689468</v>
      </c>
      <c r="AA188" s="45">
        <v>1185</v>
      </c>
      <c r="AB188" s="35">
        <f t="shared" si="43"/>
        <v>107.72727272727273</v>
      </c>
      <c r="AC188" s="35">
        <f t="shared" si="44"/>
        <v>93.2</v>
      </c>
      <c r="AD188" s="35">
        <f t="shared" si="45"/>
        <v>-14.527272727272731</v>
      </c>
      <c r="AE188" s="35">
        <v>0</v>
      </c>
      <c r="AF188" s="35">
        <f t="shared" si="46"/>
        <v>93.2</v>
      </c>
      <c r="AG188" s="35"/>
      <c r="AH188" s="35">
        <f t="shared" si="47"/>
        <v>93.2</v>
      </c>
      <c r="AI188" s="35">
        <v>93.2</v>
      </c>
      <c r="AJ188" s="35">
        <f t="shared" si="48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39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232.4</v>
      </c>
      <c r="O189" s="35">
        <v>20.8</v>
      </c>
      <c r="P189" s="4">
        <f t="shared" si="40"/>
        <v>8.9500860585197933E-2</v>
      </c>
      <c r="Q189" s="11">
        <v>20</v>
      </c>
      <c r="R189" s="35">
        <v>30</v>
      </c>
      <c r="S189" s="35">
        <v>35.700000000000003</v>
      </c>
      <c r="T189" s="4">
        <f t="shared" si="41"/>
        <v>1.1900000000000002</v>
      </c>
      <c r="U189" s="11">
        <v>25</v>
      </c>
      <c r="V189" s="35">
        <v>2</v>
      </c>
      <c r="W189" s="35">
        <v>2.2999999999999998</v>
      </c>
      <c r="X189" s="4">
        <f t="shared" si="42"/>
        <v>1.1499999999999999</v>
      </c>
      <c r="Y189" s="11">
        <v>25</v>
      </c>
      <c r="Z189" s="44">
        <f t="shared" si="49"/>
        <v>0.86128596016719938</v>
      </c>
      <c r="AA189" s="45">
        <v>1149</v>
      </c>
      <c r="AB189" s="35">
        <f t="shared" si="43"/>
        <v>104.45454545454545</v>
      </c>
      <c r="AC189" s="35">
        <f t="shared" si="44"/>
        <v>90</v>
      </c>
      <c r="AD189" s="35">
        <f t="shared" si="45"/>
        <v>-14.454545454545453</v>
      </c>
      <c r="AE189" s="35">
        <v>0</v>
      </c>
      <c r="AF189" s="35">
        <f t="shared" si="46"/>
        <v>90</v>
      </c>
      <c r="AG189" s="35"/>
      <c r="AH189" s="35">
        <f t="shared" si="47"/>
        <v>90</v>
      </c>
      <c r="AI189" s="35">
        <v>90</v>
      </c>
      <c r="AJ189" s="35">
        <f t="shared" si="48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39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485</v>
      </c>
      <c r="O190" s="35">
        <v>425.1</v>
      </c>
      <c r="P190" s="4">
        <f t="shared" si="40"/>
        <v>0.87649484536082478</v>
      </c>
      <c r="Q190" s="11">
        <v>20</v>
      </c>
      <c r="R190" s="35">
        <v>400</v>
      </c>
      <c r="S190" s="35">
        <v>458.1</v>
      </c>
      <c r="T190" s="4">
        <f t="shared" si="41"/>
        <v>1.1452500000000001</v>
      </c>
      <c r="U190" s="11">
        <v>35</v>
      </c>
      <c r="V190" s="35">
        <v>6</v>
      </c>
      <c r="W190" s="35">
        <v>6.5</v>
      </c>
      <c r="X190" s="4">
        <f t="shared" si="42"/>
        <v>1.0833333333333333</v>
      </c>
      <c r="Y190" s="11">
        <v>15</v>
      </c>
      <c r="Z190" s="44">
        <f t="shared" si="49"/>
        <v>1.0551949558173785</v>
      </c>
      <c r="AA190" s="45">
        <v>1127</v>
      </c>
      <c r="AB190" s="35">
        <f t="shared" si="43"/>
        <v>102.45454545454545</v>
      </c>
      <c r="AC190" s="35">
        <f t="shared" si="44"/>
        <v>108.1</v>
      </c>
      <c r="AD190" s="35">
        <f t="shared" si="45"/>
        <v>5.6454545454545411</v>
      </c>
      <c r="AE190" s="35">
        <v>0</v>
      </c>
      <c r="AF190" s="35">
        <f t="shared" si="46"/>
        <v>108.1</v>
      </c>
      <c r="AG190" s="35"/>
      <c r="AH190" s="35">
        <f t="shared" si="47"/>
        <v>108.1</v>
      </c>
      <c r="AI190" s="35">
        <v>108.1</v>
      </c>
      <c r="AJ190" s="35">
        <f t="shared" si="48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39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245.4</v>
      </c>
      <c r="O191" s="35">
        <v>125.1</v>
      </c>
      <c r="P191" s="4">
        <f t="shared" si="40"/>
        <v>0.50977995110024443</v>
      </c>
      <c r="Q191" s="11">
        <v>20</v>
      </c>
      <c r="R191" s="35">
        <v>55</v>
      </c>
      <c r="S191" s="35">
        <v>56.5</v>
      </c>
      <c r="T191" s="4">
        <f t="shared" si="41"/>
        <v>1.0272727272727273</v>
      </c>
      <c r="U191" s="11">
        <v>25</v>
      </c>
      <c r="V191" s="35">
        <v>4</v>
      </c>
      <c r="W191" s="35">
        <v>4.0999999999999996</v>
      </c>
      <c r="X191" s="4">
        <f t="shared" si="42"/>
        <v>1.0249999999999999</v>
      </c>
      <c r="Y191" s="11">
        <v>25</v>
      </c>
      <c r="Z191" s="44">
        <f t="shared" si="49"/>
        <v>0.87860596005461533</v>
      </c>
      <c r="AA191" s="45">
        <v>1398</v>
      </c>
      <c r="AB191" s="35">
        <f t="shared" si="43"/>
        <v>127.09090909090909</v>
      </c>
      <c r="AC191" s="35">
        <f t="shared" si="44"/>
        <v>111.7</v>
      </c>
      <c r="AD191" s="35">
        <f t="shared" si="45"/>
        <v>-15.390909090909091</v>
      </c>
      <c r="AE191" s="35">
        <v>0</v>
      </c>
      <c r="AF191" s="35">
        <f t="shared" si="46"/>
        <v>111.7</v>
      </c>
      <c r="AG191" s="35"/>
      <c r="AH191" s="35">
        <f t="shared" si="47"/>
        <v>111.7</v>
      </c>
      <c r="AI191" s="35">
        <v>111.7</v>
      </c>
      <c r="AJ191" s="35">
        <f t="shared" si="48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.149999999999999" customHeight="1">
      <c r="A192" s="18" t="s">
        <v>189</v>
      </c>
      <c r="B192" s="6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35"/>
      <c r="AI192" s="35"/>
      <c r="AJ192" s="35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39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80.7</v>
      </c>
      <c r="O193" s="35">
        <v>5.4</v>
      </c>
      <c r="P193" s="4">
        <f t="shared" si="40"/>
        <v>6.6914498141263948E-2</v>
      </c>
      <c r="Q193" s="11">
        <v>20</v>
      </c>
      <c r="R193" s="35">
        <v>20</v>
      </c>
      <c r="S193" s="35">
        <v>23.6</v>
      </c>
      <c r="T193" s="4">
        <f t="shared" si="41"/>
        <v>1.1800000000000002</v>
      </c>
      <c r="U193" s="11">
        <v>35</v>
      </c>
      <c r="V193" s="35">
        <v>1.8</v>
      </c>
      <c r="W193" s="35">
        <v>1.9</v>
      </c>
      <c r="X193" s="4">
        <f t="shared" si="42"/>
        <v>1.0555555555555556</v>
      </c>
      <c r="Y193" s="11">
        <v>15</v>
      </c>
      <c r="Z193" s="44">
        <f t="shared" si="49"/>
        <v>0.83530890423083737</v>
      </c>
      <c r="AA193" s="45">
        <v>1172</v>
      </c>
      <c r="AB193" s="35">
        <f t="shared" si="43"/>
        <v>106.54545454545455</v>
      </c>
      <c r="AC193" s="35">
        <f t="shared" si="44"/>
        <v>89</v>
      </c>
      <c r="AD193" s="35">
        <f t="shared" si="45"/>
        <v>-17.545454545454547</v>
      </c>
      <c r="AE193" s="35">
        <v>0</v>
      </c>
      <c r="AF193" s="35">
        <f t="shared" si="46"/>
        <v>89</v>
      </c>
      <c r="AG193" s="35"/>
      <c r="AH193" s="35">
        <f t="shared" si="47"/>
        <v>89</v>
      </c>
      <c r="AI193" s="35">
        <v>89</v>
      </c>
      <c r="AJ193" s="35">
        <f t="shared" si="48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39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57.4</v>
      </c>
      <c r="O194" s="35">
        <v>0.04</v>
      </c>
      <c r="P194" s="4">
        <f t="shared" si="40"/>
        <v>6.9686411149825784E-4</v>
      </c>
      <c r="Q194" s="11">
        <v>20</v>
      </c>
      <c r="R194" s="35">
        <v>0</v>
      </c>
      <c r="S194" s="35">
        <v>0</v>
      </c>
      <c r="T194" s="4">
        <f t="shared" si="41"/>
        <v>1</v>
      </c>
      <c r="U194" s="11">
        <v>30</v>
      </c>
      <c r="V194" s="35">
        <v>0</v>
      </c>
      <c r="W194" s="35">
        <v>0</v>
      </c>
      <c r="X194" s="4">
        <f t="shared" si="42"/>
        <v>1</v>
      </c>
      <c r="Y194" s="11">
        <v>20</v>
      </c>
      <c r="Z194" s="44">
        <f t="shared" si="49"/>
        <v>0.71448481831757082</v>
      </c>
      <c r="AA194" s="45">
        <v>733</v>
      </c>
      <c r="AB194" s="35">
        <f t="shared" si="43"/>
        <v>66.63636363636364</v>
      </c>
      <c r="AC194" s="35">
        <f t="shared" si="44"/>
        <v>47.6</v>
      </c>
      <c r="AD194" s="35">
        <f t="shared" si="45"/>
        <v>-19.036363636363639</v>
      </c>
      <c r="AE194" s="35">
        <v>0</v>
      </c>
      <c r="AF194" s="35">
        <f t="shared" si="46"/>
        <v>47.6</v>
      </c>
      <c r="AG194" s="35"/>
      <c r="AH194" s="35">
        <f t="shared" si="47"/>
        <v>47.6</v>
      </c>
      <c r="AI194" s="35">
        <v>47.6</v>
      </c>
      <c r="AJ194" s="35">
        <f t="shared" si="48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39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52</v>
      </c>
      <c r="O195" s="35">
        <v>257.3</v>
      </c>
      <c r="P195" s="4">
        <f t="shared" si="40"/>
        <v>1.3</v>
      </c>
      <c r="Q195" s="11">
        <v>20</v>
      </c>
      <c r="R195" s="35">
        <v>75</v>
      </c>
      <c r="S195" s="35">
        <v>104.9</v>
      </c>
      <c r="T195" s="4">
        <f t="shared" si="41"/>
        <v>1.2198666666666667</v>
      </c>
      <c r="U195" s="11">
        <v>30</v>
      </c>
      <c r="V195" s="35">
        <v>7.2</v>
      </c>
      <c r="W195" s="35">
        <v>8.4</v>
      </c>
      <c r="X195" s="4">
        <f t="shared" si="42"/>
        <v>1.1666666666666667</v>
      </c>
      <c r="Y195" s="11">
        <v>20</v>
      </c>
      <c r="Z195" s="44">
        <f t="shared" si="49"/>
        <v>1.2275619047619049</v>
      </c>
      <c r="AA195" s="45">
        <v>1939</v>
      </c>
      <c r="AB195" s="35">
        <f t="shared" si="43"/>
        <v>176.27272727272728</v>
      </c>
      <c r="AC195" s="35">
        <f t="shared" si="44"/>
        <v>216.4</v>
      </c>
      <c r="AD195" s="35">
        <f t="shared" si="45"/>
        <v>40.127272727272725</v>
      </c>
      <c r="AE195" s="35">
        <v>0</v>
      </c>
      <c r="AF195" s="35">
        <f t="shared" si="46"/>
        <v>216.4</v>
      </c>
      <c r="AG195" s="35"/>
      <c r="AH195" s="35">
        <f t="shared" si="47"/>
        <v>216.4</v>
      </c>
      <c r="AI195" s="35">
        <v>216.4</v>
      </c>
      <c r="AJ195" s="35">
        <f t="shared" si="48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39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131.30000000000001</v>
      </c>
      <c r="O196" s="35">
        <v>60.1</v>
      </c>
      <c r="P196" s="4">
        <f t="shared" si="40"/>
        <v>0.4577303884234577</v>
      </c>
      <c r="Q196" s="11">
        <v>20</v>
      </c>
      <c r="R196" s="35">
        <v>0</v>
      </c>
      <c r="S196" s="35">
        <v>0</v>
      </c>
      <c r="T196" s="4">
        <f t="shared" si="41"/>
        <v>1</v>
      </c>
      <c r="U196" s="11">
        <v>30</v>
      </c>
      <c r="V196" s="35">
        <v>0</v>
      </c>
      <c r="W196" s="35">
        <v>0</v>
      </c>
      <c r="X196" s="4">
        <f t="shared" si="42"/>
        <v>1</v>
      </c>
      <c r="Y196" s="11">
        <v>20</v>
      </c>
      <c r="Z196" s="44">
        <f t="shared" si="49"/>
        <v>0.84506582526384511</v>
      </c>
      <c r="AA196" s="45">
        <v>472</v>
      </c>
      <c r="AB196" s="35">
        <f t="shared" si="43"/>
        <v>42.909090909090907</v>
      </c>
      <c r="AC196" s="35">
        <f t="shared" si="44"/>
        <v>36.299999999999997</v>
      </c>
      <c r="AD196" s="35">
        <f t="shared" si="45"/>
        <v>-6.6090909090909093</v>
      </c>
      <c r="AE196" s="35">
        <v>0</v>
      </c>
      <c r="AF196" s="35">
        <f t="shared" si="46"/>
        <v>36.299999999999997</v>
      </c>
      <c r="AG196" s="35"/>
      <c r="AH196" s="35">
        <f t="shared" si="47"/>
        <v>36.299999999999997</v>
      </c>
      <c r="AI196" s="35">
        <v>36.299999999999997</v>
      </c>
      <c r="AJ196" s="35">
        <f t="shared" si="48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39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149.4</v>
      </c>
      <c r="O197" s="35">
        <v>147.19999999999999</v>
      </c>
      <c r="P197" s="4">
        <f t="shared" si="40"/>
        <v>0.98527443105756352</v>
      </c>
      <c r="Q197" s="11">
        <v>20</v>
      </c>
      <c r="R197" s="35">
        <v>5</v>
      </c>
      <c r="S197" s="35">
        <v>7.7</v>
      </c>
      <c r="T197" s="4">
        <f t="shared" si="41"/>
        <v>1.234</v>
      </c>
      <c r="U197" s="11">
        <v>5</v>
      </c>
      <c r="V197" s="35">
        <v>2</v>
      </c>
      <c r="W197" s="35">
        <v>2.1</v>
      </c>
      <c r="X197" s="4">
        <f t="shared" si="42"/>
        <v>1.05</v>
      </c>
      <c r="Y197" s="11">
        <v>45</v>
      </c>
      <c r="Z197" s="44">
        <f t="shared" si="49"/>
        <v>1.0446498374450182</v>
      </c>
      <c r="AA197" s="45">
        <v>913</v>
      </c>
      <c r="AB197" s="35">
        <f t="shared" si="43"/>
        <v>83</v>
      </c>
      <c r="AC197" s="35">
        <f t="shared" si="44"/>
        <v>86.7</v>
      </c>
      <c r="AD197" s="35">
        <f t="shared" si="45"/>
        <v>3.7000000000000028</v>
      </c>
      <c r="AE197" s="35">
        <v>0</v>
      </c>
      <c r="AF197" s="35">
        <f t="shared" si="46"/>
        <v>86.7</v>
      </c>
      <c r="AG197" s="35"/>
      <c r="AH197" s="35">
        <f t="shared" si="47"/>
        <v>86.7</v>
      </c>
      <c r="AI197" s="35">
        <v>86.7</v>
      </c>
      <c r="AJ197" s="35">
        <f t="shared" si="48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.149999999999999" customHeight="1">
      <c r="A198" s="14" t="s">
        <v>195</v>
      </c>
      <c r="B198" s="35">
        <v>34</v>
      </c>
      <c r="C198" s="35">
        <v>135.4</v>
      </c>
      <c r="D198" s="4">
        <f t="shared" si="39"/>
        <v>1.3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203.3</v>
      </c>
      <c r="O198" s="35">
        <v>93.2</v>
      </c>
      <c r="P198" s="4">
        <f t="shared" si="40"/>
        <v>0.45843580914904081</v>
      </c>
      <c r="Q198" s="11">
        <v>20</v>
      </c>
      <c r="R198" s="35">
        <v>19.8</v>
      </c>
      <c r="S198" s="35">
        <v>18.5</v>
      </c>
      <c r="T198" s="4">
        <f t="shared" si="41"/>
        <v>0.93434343434343436</v>
      </c>
      <c r="U198" s="11">
        <v>35</v>
      </c>
      <c r="V198" s="35">
        <v>3.5</v>
      </c>
      <c r="W198" s="35">
        <v>4.8</v>
      </c>
      <c r="X198" s="4">
        <f t="shared" si="42"/>
        <v>1.2171428571428571</v>
      </c>
      <c r="Y198" s="11">
        <v>15</v>
      </c>
      <c r="Z198" s="44">
        <f t="shared" si="49"/>
        <v>0.91409849052679848</v>
      </c>
      <c r="AA198" s="45">
        <v>1319</v>
      </c>
      <c r="AB198" s="35">
        <f t="shared" si="43"/>
        <v>119.90909090909091</v>
      </c>
      <c r="AC198" s="35">
        <f t="shared" si="44"/>
        <v>109.6</v>
      </c>
      <c r="AD198" s="35">
        <f t="shared" si="45"/>
        <v>-10.309090909090912</v>
      </c>
      <c r="AE198" s="35">
        <v>0</v>
      </c>
      <c r="AF198" s="35">
        <f t="shared" si="46"/>
        <v>109.6</v>
      </c>
      <c r="AG198" s="35"/>
      <c r="AH198" s="35">
        <f t="shared" si="47"/>
        <v>109.6</v>
      </c>
      <c r="AI198" s="35">
        <v>109.6</v>
      </c>
      <c r="AJ198" s="35">
        <f t="shared" si="48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.149999999999999" customHeight="1">
      <c r="A199" s="14" t="s">
        <v>196</v>
      </c>
      <c r="B199" s="35">
        <v>11144</v>
      </c>
      <c r="C199" s="35">
        <v>8680.2999999999993</v>
      </c>
      <c r="D199" s="4">
        <f t="shared" si="39"/>
        <v>0.77892139267767402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950.8</v>
      </c>
      <c r="O199" s="35">
        <v>742.6</v>
      </c>
      <c r="P199" s="4">
        <f t="shared" si="40"/>
        <v>0.78102650399663442</v>
      </c>
      <c r="Q199" s="11">
        <v>20</v>
      </c>
      <c r="R199" s="35">
        <v>60</v>
      </c>
      <c r="S199" s="35">
        <v>57</v>
      </c>
      <c r="T199" s="4">
        <f t="shared" si="41"/>
        <v>0.95</v>
      </c>
      <c r="U199" s="11">
        <v>30</v>
      </c>
      <c r="V199" s="35">
        <v>5.0999999999999996</v>
      </c>
      <c r="W199" s="35">
        <v>5.2</v>
      </c>
      <c r="X199" s="4">
        <f t="shared" si="42"/>
        <v>1.0196078431372551</v>
      </c>
      <c r="Y199" s="11">
        <v>20</v>
      </c>
      <c r="Z199" s="44">
        <f t="shared" si="49"/>
        <v>0.90377376086818162</v>
      </c>
      <c r="AA199" s="45">
        <v>1033</v>
      </c>
      <c r="AB199" s="35">
        <f t="shared" si="43"/>
        <v>93.909090909090907</v>
      </c>
      <c r="AC199" s="35">
        <f t="shared" si="44"/>
        <v>84.9</v>
      </c>
      <c r="AD199" s="35">
        <f t="shared" si="45"/>
        <v>-9.0090909090909008</v>
      </c>
      <c r="AE199" s="35">
        <v>0</v>
      </c>
      <c r="AF199" s="35">
        <f t="shared" si="46"/>
        <v>84.9</v>
      </c>
      <c r="AG199" s="35"/>
      <c r="AH199" s="35">
        <f t="shared" si="47"/>
        <v>84.9</v>
      </c>
      <c r="AI199" s="35">
        <v>84.9</v>
      </c>
      <c r="AJ199" s="35">
        <f t="shared" si="48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39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157.80000000000001</v>
      </c>
      <c r="O200" s="35">
        <v>8.3000000000000007</v>
      </c>
      <c r="P200" s="4">
        <f t="shared" si="40"/>
        <v>5.2598225602027884E-2</v>
      </c>
      <c r="Q200" s="11">
        <v>20</v>
      </c>
      <c r="R200" s="35">
        <v>16</v>
      </c>
      <c r="S200" s="35">
        <v>17.8</v>
      </c>
      <c r="T200" s="4">
        <f t="shared" si="41"/>
        <v>1.1125</v>
      </c>
      <c r="U200" s="11">
        <v>30</v>
      </c>
      <c r="V200" s="35">
        <v>1</v>
      </c>
      <c r="W200" s="35">
        <v>1.3</v>
      </c>
      <c r="X200" s="4">
        <f t="shared" si="42"/>
        <v>1.21</v>
      </c>
      <c r="Y200" s="11">
        <v>20</v>
      </c>
      <c r="Z200" s="44">
        <f t="shared" si="49"/>
        <v>0.83752806445772221</v>
      </c>
      <c r="AA200" s="45">
        <v>786</v>
      </c>
      <c r="AB200" s="35">
        <f t="shared" si="43"/>
        <v>71.454545454545453</v>
      </c>
      <c r="AC200" s="35">
        <f t="shared" si="44"/>
        <v>59.8</v>
      </c>
      <c r="AD200" s="35">
        <f t="shared" si="45"/>
        <v>-11.654545454545456</v>
      </c>
      <c r="AE200" s="35">
        <v>0</v>
      </c>
      <c r="AF200" s="35">
        <f t="shared" si="46"/>
        <v>59.8</v>
      </c>
      <c r="AG200" s="35"/>
      <c r="AH200" s="35">
        <f t="shared" si="47"/>
        <v>59.8</v>
      </c>
      <c r="AI200" s="35">
        <v>59.8</v>
      </c>
      <c r="AJ200" s="35">
        <f t="shared" si="48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39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63.1</v>
      </c>
      <c r="O201" s="35">
        <v>35.700000000000003</v>
      </c>
      <c r="P201" s="4">
        <f t="shared" si="40"/>
        <v>0.56576862123613314</v>
      </c>
      <c r="Q201" s="11">
        <v>20</v>
      </c>
      <c r="R201" s="35">
        <v>1</v>
      </c>
      <c r="S201" s="35">
        <v>1.1000000000000001</v>
      </c>
      <c r="T201" s="4">
        <f t="shared" si="41"/>
        <v>1.1000000000000001</v>
      </c>
      <c r="U201" s="11">
        <v>30</v>
      </c>
      <c r="V201" s="35">
        <v>0.1</v>
      </c>
      <c r="W201" s="35">
        <v>0.3</v>
      </c>
      <c r="X201" s="4">
        <f t="shared" si="42"/>
        <v>1.3</v>
      </c>
      <c r="Y201" s="11">
        <v>20</v>
      </c>
      <c r="Z201" s="44">
        <f t="shared" si="49"/>
        <v>1.0045053203531809</v>
      </c>
      <c r="AA201" s="45">
        <v>516</v>
      </c>
      <c r="AB201" s="35">
        <f t="shared" si="43"/>
        <v>46.909090909090907</v>
      </c>
      <c r="AC201" s="35">
        <f t="shared" si="44"/>
        <v>47.1</v>
      </c>
      <c r="AD201" s="35">
        <f t="shared" si="45"/>
        <v>0.19090909090909491</v>
      </c>
      <c r="AE201" s="35">
        <v>0</v>
      </c>
      <c r="AF201" s="35">
        <f t="shared" si="46"/>
        <v>47.1</v>
      </c>
      <c r="AG201" s="35"/>
      <c r="AH201" s="35">
        <f t="shared" si="47"/>
        <v>47.1</v>
      </c>
      <c r="AI201" s="35">
        <v>47.1</v>
      </c>
      <c r="AJ201" s="35">
        <f t="shared" si="48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39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487</v>
      </c>
      <c r="O202" s="35">
        <v>128.69999999999999</v>
      </c>
      <c r="P202" s="4">
        <f t="shared" si="40"/>
        <v>0.26427104722792605</v>
      </c>
      <c r="Q202" s="11">
        <v>20</v>
      </c>
      <c r="R202" s="35">
        <v>102</v>
      </c>
      <c r="S202" s="35">
        <v>102</v>
      </c>
      <c r="T202" s="4">
        <f t="shared" si="41"/>
        <v>1</v>
      </c>
      <c r="U202" s="11">
        <v>35</v>
      </c>
      <c r="V202" s="35">
        <v>4</v>
      </c>
      <c r="W202" s="35">
        <v>6.5</v>
      </c>
      <c r="X202" s="4">
        <f t="shared" si="42"/>
        <v>1.2424999999999999</v>
      </c>
      <c r="Y202" s="11">
        <v>15</v>
      </c>
      <c r="Z202" s="44">
        <f t="shared" si="49"/>
        <v>0.84175601349369322</v>
      </c>
      <c r="AA202" s="45">
        <v>1433</v>
      </c>
      <c r="AB202" s="35">
        <f t="shared" si="43"/>
        <v>130.27272727272728</v>
      </c>
      <c r="AC202" s="35">
        <f t="shared" si="44"/>
        <v>109.7</v>
      </c>
      <c r="AD202" s="35">
        <f t="shared" si="45"/>
        <v>-20.572727272727278</v>
      </c>
      <c r="AE202" s="35">
        <v>0</v>
      </c>
      <c r="AF202" s="35">
        <f t="shared" si="46"/>
        <v>109.7</v>
      </c>
      <c r="AG202" s="35"/>
      <c r="AH202" s="35">
        <f t="shared" si="47"/>
        <v>109.7</v>
      </c>
      <c r="AI202" s="35">
        <v>109.7</v>
      </c>
      <c r="AJ202" s="35">
        <f t="shared" si="48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39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320.7</v>
      </c>
      <c r="O203" s="35">
        <v>6.2</v>
      </c>
      <c r="P203" s="4">
        <f t="shared" si="40"/>
        <v>1.933270969753664E-2</v>
      </c>
      <c r="Q203" s="11">
        <v>20</v>
      </c>
      <c r="R203" s="35">
        <v>9</v>
      </c>
      <c r="S203" s="35">
        <v>11.3</v>
      </c>
      <c r="T203" s="4">
        <f t="shared" si="41"/>
        <v>1.2055555555555555</v>
      </c>
      <c r="U203" s="11">
        <v>35</v>
      </c>
      <c r="V203" s="35">
        <v>0</v>
      </c>
      <c r="W203" s="35">
        <v>0</v>
      </c>
      <c r="X203" s="4">
        <f t="shared" si="42"/>
        <v>1</v>
      </c>
      <c r="Y203" s="11">
        <v>15</v>
      </c>
      <c r="Z203" s="44">
        <f t="shared" si="49"/>
        <v>0.82258712340564533</v>
      </c>
      <c r="AA203" s="45">
        <v>449</v>
      </c>
      <c r="AB203" s="35">
        <f t="shared" si="43"/>
        <v>40.81818181818182</v>
      </c>
      <c r="AC203" s="35">
        <f t="shared" si="44"/>
        <v>33.6</v>
      </c>
      <c r="AD203" s="35">
        <f t="shared" si="45"/>
        <v>-7.2181818181818187</v>
      </c>
      <c r="AE203" s="35">
        <v>0</v>
      </c>
      <c r="AF203" s="35">
        <f t="shared" si="46"/>
        <v>33.6</v>
      </c>
      <c r="AG203" s="35"/>
      <c r="AH203" s="35">
        <f t="shared" si="47"/>
        <v>33.6</v>
      </c>
      <c r="AI203" s="35">
        <v>33.6</v>
      </c>
      <c r="AJ203" s="35">
        <f t="shared" si="48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39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137.5</v>
      </c>
      <c r="O204" s="35">
        <v>41.1</v>
      </c>
      <c r="P204" s="4">
        <f t="shared" si="40"/>
        <v>0.2989090909090909</v>
      </c>
      <c r="Q204" s="11">
        <v>20</v>
      </c>
      <c r="R204" s="35">
        <v>0</v>
      </c>
      <c r="S204" s="35">
        <v>0</v>
      </c>
      <c r="T204" s="4">
        <f t="shared" si="41"/>
        <v>1</v>
      </c>
      <c r="U204" s="11">
        <v>35</v>
      </c>
      <c r="V204" s="35">
        <v>0</v>
      </c>
      <c r="W204" s="35">
        <v>0</v>
      </c>
      <c r="X204" s="4">
        <f t="shared" si="42"/>
        <v>1</v>
      </c>
      <c r="Y204" s="11">
        <v>15</v>
      </c>
      <c r="Z204" s="44">
        <f t="shared" si="49"/>
        <v>0.79968831168831167</v>
      </c>
      <c r="AA204" s="45">
        <v>676</v>
      </c>
      <c r="AB204" s="35">
        <f t="shared" si="43"/>
        <v>61.454545454545453</v>
      </c>
      <c r="AC204" s="35">
        <f t="shared" si="44"/>
        <v>49.1</v>
      </c>
      <c r="AD204" s="35">
        <f t="shared" si="45"/>
        <v>-12.354545454545452</v>
      </c>
      <c r="AE204" s="35">
        <v>0</v>
      </c>
      <c r="AF204" s="35">
        <f t="shared" si="46"/>
        <v>49.1</v>
      </c>
      <c r="AG204" s="35"/>
      <c r="AH204" s="35">
        <f t="shared" si="47"/>
        <v>49.1</v>
      </c>
      <c r="AI204" s="35">
        <v>49.1</v>
      </c>
      <c r="AJ204" s="35">
        <f t="shared" si="48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.149999999999999" customHeight="1">
      <c r="A205" s="18" t="s">
        <v>202</v>
      </c>
      <c r="B205" s="6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35"/>
      <c r="AI205" s="35"/>
      <c r="AJ205" s="35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75</v>
      </c>
      <c r="C206" s="35">
        <v>0</v>
      </c>
      <c r="D206" s="4">
        <f t="shared" si="39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279.89999999999998</v>
      </c>
      <c r="O206" s="35">
        <v>116.7</v>
      </c>
      <c r="P206" s="4">
        <f t="shared" si="40"/>
        <v>0.41693461950696681</v>
      </c>
      <c r="Q206" s="11">
        <v>20</v>
      </c>
      <c r="R206" s="35">
        <v>89</v>
      </c>
      <c r="S206" s="35">
        <v>69.5</v>
      </c>
      <c r="T206" s="4">
        <f t="shared" si="41"/>
        <v>0.7808988764044944</v>
      </c>
      <c r="U206" s="11">
        <v>15</v>
      </c>
      <c r="V206" s="35">
        <v>0.3</v>
      </c>
      <c r="W206" s="35">
        <v>0.3</v>
      </c>
      <c r="X206" s="4">
        <f t="shared" si="42"/>
        <v>1</v>
      </c>
      <c r="Y206" s="11">
        <v>35</v>
      </c>
      <c r="Z206" s="44">
        <f t="shared" si="49"/>
        <v>0.68815219420258444</v>
      </c>
      <c r="AA206" s="45">
        <v>904</v>
      </c>
      <c r="AB206" s="35">
        <f t="shared" si="43"/>
        <v>82.181818181818187</v>
      </c>
      <c r="AC206" s="35">
        <f t="shared" si="44"/>
        <v>56.6</v>
      </c>
      <c r="AD206" s="35">
        <f t="shared" si="45"/>
        <v>-25.581818181818186</v>
      </c>
      <c r="AE206" s="35">
        <v>0</v>
      </c>
      <c r="AF206" s="35">
        <f t="shared" si="46"/>
        <v>56.6</v>
      </c>
      <c r="AG206" s="35"/>
      <c r="AH206" s="35">
        <f t="shared" si="47"/>
        <v>56.6</v>
      </c>
      <c r="AI206" s="35">
        <v>56.6</v>
      </c>
      <c r="AJ206" s="35">
        <f t="shared" si="48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39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205</v>
      </c>
      <c r="O207" s="35">
        <v>68.099999999999994</v>
      </c>
      <c r="P207" s="4">
        <f t="shared" si="40"/>
        <v>0.33219512195121947</v>
      </c>
      <c r="Q207" s="11">
        <v>20</v>
      </c>
      <c r="R207" s="35">
        <v>7</v>
      </c>
      <c r="S207" s="35">
        <v>12.7</v>
      </c>
      <c r="T207" s="4">
        <f t="shared" si="41"/>
        <v>1.2614285714285713</v>
      </c>
      <c r="U207" s="11">
        <v>20</v>
      </c>
      <c r="V207" s="35">
        <v>0.3</v>
      </c>
      <c r="W207" s="35">
        <v>0.4</v>
      </c>
      <c r="X207" s="4">
        <f t="shared" si="42"/>
        <v>1.2133333333333334</v>
      </c>
      <c r="Y207" s="11">
        <v>30</v>
      </c>
      <c r="Z207" s="44">
        <f t="shared" si="49"/>
        <v>0.9753210552513687</v>
      </c>
      <c r="AA207" s="45">
        <v>1867</v>
      </c>
      <c r="AB207" s="35">
        <f t="shared" si="43"/>
        <v>169.72727272727272</v>
      </c>
      <c r="AC207" s="35">
        <f t="shared" si="44"/>
        <v>165.5</v>
      </c>
      <c r="AD207" s="35">
        <f t="shared" si="45"/>
        <v>-4.2272727272727195</v>
      </c>
      <c r="AE207" s="35">
        <v>0</v>
      </c>
      <c r="AF207" s="35">
        <f t="shared" si="46"/>
        <v>165.5</v>
      </c>
      <c r="AG207" s="35"/>
      <c r="AH207" s="35">
        <f t="shared" si="47"/>
        <v>165.5</v>
      </c>
      <c r="AI207" s="35">
        <v>165.5</v>
      </c>
      <c r="AJ207" s="35">
        <f t="shared" si="48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.149999999999999" customHeight="1">
      <c r="A208" s="46" t="s">
        <v>205</v>
      </c>
      <c r="B208" s="35">
        <v>32090</v>
      </c>
      <c r="C208" s="35">
        <v>170120.4</v>
      </c>
      <c r="D208" s="4">
        <f t="shared" si="39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1812.8</v>
      </c>
      <c r="O208" s="35">
        <v>1144.9000000000001</v>
      </c>
      <c r="P208" s="4">
        <f t="shared" si="40"/>
        <v>0.63156443071491619</v>
      </c>
      <c r="Q208" s="11">
        <v>20</v>
      </c>
      <c r="R208" s="35">
        <v>0.1</v>
      </c>
      <c r="S208" s="35">
        <v>0.1</v>
      </c>
      <c r="T208" s="4">
        <f t="shared" si="41"/>
        <v>1</v>
      </c>
      <c r="U208" s="11">
        <v>5</v>
      </c>
      <c r="V208" s="35">
        <v>0.5</v>
      </c>
      <c r="W208" s="35">
        <v>0.5</v>
      </c>
      <c r="X208" s="4">
        <f t="shared" si="42"/>
        <v>1</v>
      </c>
      <c r="Y208" s="11">
        <v>45</v>
      </c>
      <c r="Z208" s="44">
        <f t="shared" si="49"/>
        <v>0.94539110767872914</v>
      </c>
      <c r="AA208" s="45">
        <v>12</v>
      </c>
      <c r="AB208" s="35">
        <f t="shared" si="43"/>
        <v>1.0909090909090908</v>
      </c>
      <c r="AC208" s="35">
        <f t="shared" si="44"/>
        <v>1</v>
      </c>
      <c r="AD208" s="35">
        <f t="shared" si="45"/>
        <v>-9.0909090909090828E-2</v>
      </c>
      <c r="AE208" s="35">
        <v>0</v>
      </c>
      <c r="AF208" s="35">
        <f t="shared" si="46"/>
        <v>1</v>
      </c>
      <c r="AG208" s="35"/>
      <c r="AH208" s="35">
        <f t="shared" si="47"/>
        <v>1</v>
      </c>
      <c r="AI208" s="35">
        <v>1</v>
      </c>
      <c r="AJ208" s="35">
        <f t="shared" si="48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.149999999999999" customHeight="1">
      <c r="A209" s="46" t="s">
        <v>206</v>
      </c>
      <c r="B209" s="35">
        <v>3111</v>
      </c>
      <c r="C209" s="35">
        <v>5116</v>
      </c>
      <c r="D209" s="4">
        <f t="shared" si="39"/>
        <v>1.2444487303117968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273.8</v>
      </c>
      <c r="O209" s="35">
        <v>84.7</v>
      </c>
      <c r="P209" s="4">
        <f t="shared" si="40"/>
        <v>0.3093498904309715</v>
      </c>
      <c r="Q209" s="11">
        <v>20</v>
      </c>
      <c r="R209" s="35">
        <v>9</v>
      </c>
      <c r="S209" s="35">
        <v>12.3</v>
      </c>
      <c r="T209" s="4">
        <f t="shared" si="41"/>
        <v>1.2166666666666666</v>
      </c>
      <c r="U209" s="11">
        <v>30</v>
      </c>
      <c r="V209" s="35">
        <v>0.5</v>
      </c>
      <c r="W209" s="35">
        <v>0.5</v>
      </c>
      <c r="X209" s="4">
        <f t="shared" si="42"/>
        <v>1</v>
      </c>
      <c r="Y209" s="11">
        <v>20</v>
      </c>
      <c r="Z209" s="44">
        <f t="shared" si="49"/>
        <v>0.93914356389671738</v>
      </c>
      <c r="AA209" s="45">
        <v>1220</v>
      </c>
      <c r="AB209" s="35">
        <f t="shared" si="43"/>
        <v>110.90909090909091</v>
      </c>
      <c r="AC209" s="35">
        <f t="shared" si="44"/>
        <v>104.2</v>
      </c>
      <c r="AD209" s="35">
        <f t="shared" si="45"/>
        <v>-6.7090909090909037</v>
      </c>
      <c r="AE209" s="35">
        <v>0</v>
      </c>
      <c r="AF209" s="35">
        <f t="shared" si="46"/>
        <v>104.2</v>
      </c>
      <c r="AG209" s="35"/>
      <c r="AH209" s="35">
        <f t="shared" si="47"/>
        <v>104.2</v>
      </c>
      <c r="AI209" s="35">
        <v>104.2</v>
      </c>
      <c r="AJ209" s="35">
        <f t="shared" si="48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.149999999999999" customHeight="1">
      <c r="A210" s="46" t="s">
        <v>207</v>
      </c>
      <c r="B210" s="35">
        <v>37106</v>
      </c>
      <c r="C210" s="35">
        <v>42337.7</v>
      </c>
      <c r="D210" s="4">
        <f t="shared" si="39"/>
        <v>1.1409933703444186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9242.2000000000007</v>
      </c>
      <c r="O210" s="35">
        <v>2265.8000000000002</v>
      </c>
      <c r="P210" s="4">
        <f t="shared" si="40"/>
        <v>0.24515807924520136</v>
      </c>
      <c r="Q210" s="11">
        <v>20</v>
      </c>
      <c r="R210" s="35">
        <v>177</v>
      </c>
      <c r="S210" s="35">
        <v>181.9</v>
      </c>
      <c r="T210" s="4">
        <f t="shared" si="41"/>
        <v>1.0276836158192091</v>
      </c>
      <c r="U210" s="11">
        <v>40</v>
      </c>
      <c r="V210" s="35">
        <v>10</v>
      </c>
      <c r="W210" s="35">
        <v>11.7</v>
      </c>
      <c r="X210" s="4">
        <f t="shared" si="42"/>
        <v>1.17</v>
      </c>
      <c r="Y210" s="11">
        <v>10</v>
      </c>
      <c r="Z210" s="44">
        <f t="shared" si="49"/>
        <v>0.86400549901395718</v>
      </c>
      <c r="AA210" s="45">
        <v>2132</v>
      </c>
      <c r="AB210" s="35">
        <f t="shared" si="43"/>
        <v>193.81818181818181</v>
      </c>
      <c r="AC210" s="35">
        <f t="shared" si="44"/>
        <v>167.5</v>
      </c>
      <c r="AD210" s="35">
        <f t="shared" si="45"/>
        <v>-26.318181818181813</v>
      </c>
      <c r="AE210" s="35">
        <v>0</v>
      </c>
      <c r="AF210" s="35">
        <f t="shared" si="46"/>
        <v>167.5</v>
      </c>
      <c r="AG210" s="35"/>
      <c r="AH210" s="35">
        <f t="shared" si="47"/>
        <v>167.5</v>
      </c>
      <c r="AI210" s="35">
        <v>167.5</v>
      </c>
      <c r="AJ210" s="35">
        <f t="shared" si="48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.149999999999999" customHeight="1">
      <c r="A211" s="46" t="s">
        <v>208</v>
      </c>
      <c r="B211" s="35">
        <v>1009</v>
      </c>
      <c r="C211" s="35">
        <v>775</v>
      </c>
      <c r="D211" s="4">
        <f t="shared" si="39"/>
        <v>0.76808721506442024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1283.3</v>
      </c>
      <c r="O211" s="35">
        <v>710.1</v>
      </c>
      <c r="P211" s="4">
        <f t="shared" si="40"/>
        <v>0.55333904776747456</v>
      </c>
      <c r="Q211" s="11">
        <v>20</v>
      </c>
      <c r="R211" s="35">
        <v>0.1</v>
      </c>
      <c r="S211" s="35">
        <v>0.1</v>
      </c>
      <c r="T211" s="4">
        <f t="shared" si="41"/>
        <v>1</v>
      </c>
      <c r="U211" s="11">
        <v>15</v>
      </c>
      <c r="V211" s="35">
        <v>0.3</v>
      </c>
      <c r="W211" s="35">
        <v>0.3</v>
      </c>
      <c r="X211" s="4">
        <f t="shared" si="42"/>
        <v>1</v>
      </c>
      <c r="Y211" s="11">
        <v>35</v>
      </c>
      <c r="Z211" s="44">
        <f t="shared" si="49"/>
        <v>0.85934566382492117</v>
      </c>
      <c r="AA211" s="45">
        <v>532</v>
      </c>
      <c r="AB211" s="35">
        <f t="shared" si="43"/>
        <v>48.363636363636367</v>
      </c>
      <c r="AC211" s="35">
        <f t="shared" si="44"/>
        <v>41.6</v>
      </c>
      <c r="AD211" s="35">
        <f t="shared" si="45"/>
        <v>-6.7636363636363654</v>
      </c>
      <c r="AE211" s="35">
        <v>0</v>
      </c>
      <c r="AF211" s="35">
        <f t="shared" si="46"/>
        <v>41.6</v>
      </c>
      <c r="AG211" s="35"/>
      <c r="AH211" s="35">
        <f t="shared" si="47"/>
        <v>41.6</v>
      </c>
      <c r="AI211" s="35">
        <v>41.6</v>
      </c>
      <c r="AJ211" s="35">
        <f t="shared" si="48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.149999999999999" customHeight="1">
      <c r="A212" s="46" t="s">
        <v>209</v>
      </c>
      <c r="B212" s="35">
        <v>283576</v>
      </c>
      <c r="C212" s="35">
        <v>306986.8</v>
      </c>
      <c r="D212" s="4">
        <f t="shared" si="39"/>
        <v>1.0825556464580923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2254.4</v>
      </c>
      <c r="O212" s="35">
        <v>1987.6</v>
      </c>
      <c r="P212" s="4">
        <f t="shared" si="40"/>
        <v>0.88165365507452087</v>
      </c>
      <c r="Q212" s="11">
        <v>20</v>
      </c>
      <c r="R212" s="35">
        <v>2</v>
      </c>
      <c r="S212" s="35">
        <v>2.7</v>
      </c>
      <c r="T212" s="4">
        <f t="shared" si="41"/>
        <v>1.2149999999999999</v>
      </c>
      <c r="U212" s="11">
        <v>30</v>
      </c>
      <c r="V212" s="35">
        <v>4</v>
      </c>
      <c r="W212" s="35">
        <v>4.4000000000000004</v>
      </c>
      <c r="X212" s="4">
        <f t="shared" si="42"/>
        <v>1.1000000000000001</v>
      </c>
      <c r="Y212" s="11">
        <v>20</v>
      </c>
      <c r="Z212" s="44">
        <f t="shared" si="49"/>
        <v>1.0863578695758918</v>
      </c>
      <c r="AA212" s="45">
        <v>47</v>
      </c>
      <c r="AB212" s="35">
        <f t="shared" si="43"/>
        <v>4.2727272727272725</v>
      </c>
      <c r="AC212" s="35">
        <f t="shared" si="44"/>
        <v>4.5999999999999996</v>
      </c>
      <c r="AD212" s="35">
        <f t="shared" si="45"/>
        <v>0.32727272727272716</v>
      </c>
      <c r="AE212" s="35">
        <v>0</v>
      </c>
      <c r="AF212" s="35">
        <f t="shared" si="46"/>
        <v>4.5999999999999996</v>
      </c>
      <c r="AG212" s="35"/>
      <c r="AH212" s="35">
        <f t="shared" si="47"/>
        <v>4.5999999999999996</v>
      </c>
      <c r="AI212" s="35">
        <v>4.5999999999999996</v>
      </c>
      <c r="AJ212" s="35">
        <f t="shared" si="48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.149999999999999" customHeight="1">
      <c r="A213" s="46" t="s">
        <v>210</v>
      </c>
      <c r="B213" s="35">
        <v>9582</v>
      </c>
      <c r="C213" s="35">
        <v>7493.9</v>
      </c>
      <c r="D213" s="4">
        <f t="shared" si="39"/>
        <v>0.78208098518054681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590.1</v>
      </c>
      <c r="O213" s="35">
        <v>134.1</v>
      </c>
      <c r="P213" s="4">
        <f t="shared" si="40"/>
        <v>0.22724961870869342</v>
      </c>
      <c r="Q213" s="11">
        <v>20</v>
      </c>
      <c r="R213" s="35">
        <v>11</v>
      </c>
      <c r="S213" s="35">
        <v>29.8</v>
      </c>
      <c r="T213" s="4">
        <f t="shared" si="41"/>
        <v>1.3</v>
      </c>
      <c r="U213" s="11">
        <v>30</v>
      </c>
      <c r="V213" s="35">
        <v>1</v>
      </c>
      <c r="W213" s="35">
        <v>1.2</v>
      </c>
      <c r="X213" s="4">
        <f t="shared" si="42"/>
        <v>1.2</v>
      </c>
      <c r="Y213" s="11">
        <v>20</v>
      </c>
      <c r="Z213" s="44">
        <f t="shared" si="49"/>
        <v>0.94207252782474171</v>
      </c>
      <c r="AA213" s="45">
        <v>2797</v>
      </c>
      <c r="AB213" s="35">
        <f t="shared" si="43"/>
        <v>254.27272727272728</v>
      </c>
      <c r="AC213" s="35">
        <f t="shared" si="44"/>
        <v>239.5</v>
      </c>
      <c r="AD213" s="35">
        <f t="shared" si="45"/>
        <v>-14.77272727272728</v>
      </c>
      <c r="AE213" s="35">
        <v>0</v>
      </c>
      <c r="AF213" s="35">
        <f t="shared" si="46"/>
        <v>239.5</v>
      </c>
      <c r="AG213" s="35"/>
      <c r="AH213" s="35">
        <f t="shared" si="47"/>
        <v>239.5</v>
      </c>
      <c r="AI213" s="35">
        <v>239.5</v>
      </c>
      <c r="AJ213" s="35">
        <f t="shared" si="48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.149999999999999" customHeight="1">
      <c r="A214" s="46" t="s">
        <v>211</v>
      </c>
      <c r="B214" s="35">
        <v>117131</v>
      </c>
      <c r="C214" s="35">
        <v>118490.6</v>
      </c>
      <c r="D214" s="4">
        <f t="shared" si="39"/>
        <v>1.0116075163705596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2016.9</v>
      </c>
      <c r="O214" s="35">
        <v>867</v>
      </c>
      <c r="P214" s="4">
        <f t="shared" si="40"/>
        <v>0.42986761862263867</v>
      </c>
      <c r="Q214" s="11">
        <v>20</v>
      </c>
      <c r="R214" s="35">
        <v>191</v>
      </c>
      <c r="S214" s="35">
        <v>46.5</v>
      </c>
      <c r="T214" s="4">
        <f t="shared" si="41"/>
        <v>0.24345549738219896</v>
      </c>
      <c r="U214" s="11">
        <v>10</v>
      </c>
      <c r="V214" s="35">
        <v>361</v>
      </c>
      <c r="W214" s="35">
        <v>130.5</v>
      </c>
      <c r="X214" s="4">
        <f t="shared" si="42"/>
        <v>0.36149584487534625</v>
      </c>
      <c r="Y214" s="11">
        <v>40</v>
      </c>
      <c r="Z214" s="44">
        <f t="shared" si="49"/>
        <v>0.44509770381242764</v>
      </c>
      <c r="AA214" s="45">
        <v>147</v>
      </c>
      <c r="AB214" s="35">
        <f t="shared" si="43"/>
        <v>13.363636363636363</v>
      </c>
      <c r="AC214" s="35">
        <f t="shared" si="44"/>
        <v>5.9</v>
      </c>
      <c r="AD214" s="35">
        <f t="shared" si="45"/>
        <v>-7.463636363636363</v>
      </c>
      <c r="AE214" s="35">
        <v>0</v>
      </c>
      <c r="AF214" s="35">
        <f t="shared" si="46"/>
        <v>5.9</v>
      </c>
      <c r="AG214" s="35"/>
      <c r="AH214" s="35">
        <f t="shared" si="47"/>
        <v>5.9</v>
      </c>
      <c r="AI214" s="35">
        <v>5.9</v>
      </c>
      <c r="AJ214" s="35">
        <f t="shared" si="48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39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171.5</v>
      </c>
      <c r="O215" s="35">
        <v>14</v>
      </c>
      <c r="P215" s="4">
        <f t="shared" si="40"/>
        <v>8.1632653061224483E-2</v>
      </c>
      <c r="Q215" s="11">
        <v>20</v>
      </c>
      <c r="R215" s="35">
        <v>6</v>
      </c>
      <c r="S215" s="35">
        <v>9.8000000000000007</v>
      </c>
      <c r="T215" s="4">
        <f t="shared" si="41"/>
        <v>1.2433333333333334</v>
      </c>
      <c r="U215" s="11">
        <v>25</v>
      </c>
      <c r="V215" s="35">
        <v>0.4</v>
      </c>
      <c r="W215" s="35">
        <v>0.5</v>
      </c>
      <c r="X215" s="4">
        <f t="shared" si="42"/>
        <v>1.2050000000000001</v>
      </c>
      <c r="Y215" s="11">
        <v>25</v>
      </c>
      <c r="Z215" s="44">
        <f t="shared" si="49"/>
        <v>0.89772837706511177</v>
      </c>
      <c r="AA215" s="45">
        <v>991</v>
      </c>
      <c r="AB215" s="35">
        <f t="shared" si="43"/>
        <v>90.090909090909093</v>
      </c>
      <c r="AC215" s="35">
        <f t="shared" si="44"/>
        <v>80.900000000000006</v>
      </c>
      <c r="AD215" s="35">
        <f t="shared" si="45"/>
        <v>-9.1909090909090878</v>
      </c>
      <c r="AE215" s="35">
        <v>0</v>
      </c>
      <c r="AF215" s="35">
        <f t="shared" si="46"/>
        <v>80.900000000000006</v>
      </c>
      <c r="AG215" s="35"/>
      <c r="AH215" s="35">
        <f t="shared" si="47"/>
        <v>80.900000000000006</v>
      </c>
      <c r="AI215" s="35">
        <v>80.900000000000006</v>
      </c>
      <c r="AJ215" s="35">
        <f t="shared" si="48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.149999999999999" customHeight="1">
      <c r="A216" s="46" t="s">
        <v>213</v>
      </c>
      <c r="B216" s="35">
        <v>1960</v>
      </c>
      <c r="C216" s="35">
        <v>1089.4000000000001</v>
      </c>
      <c r="D216" s="4">
        <f t="shared" si="39"/>
        <v>0.5558163265306123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252.4</v>
      </c>
      <c r="O216" s="35">
        <v>37.700000000000003</v>
      </c>
      <c r="P216" s="4">
        <f t="shared" si="40"/>
        <v>0.14936608557844691</v>
      </c>
      <c r="Q216" s="11">
        <v>20</v>
      </c>
      <c r="R216" s="35">
        <v>73</v>
      </c>
      <c r="S216" s="35">
        <v>82.1</v>
      </c>
      <c r="T216" s="4">
        <f t="shared" si="41"/>
        <v>1.1246575342465752</v>
      </c>
      <c r="U216" s="11">
        <v>15</v>
      </c>
      <c r="V216" s="35">
        <v>110</v>
      </c>
      <c r="W216" s="35">
        <v>182.1</v>
      </c>
      <c r="X216" s="4">
        <f t="shared" si="42"/>
        <v>1.2455454545454545</v>
      </c>
      <c r="Y216" s="11">
        <v>35</v>
      </c>
      <c r="Z216" s="44">
        <f t="shared" si="49"/>
        <v>0.86261798624580732</v>
      </c>
      <c r="AA216" s="45">
        <v>2207</v>
      </c>
      <c r="AB216" s="35">
        <f t="shared" si="43"/>
        <v>200.63636363636363</v>
      </c>
      <c r="AC216" s="35">
        <f t="shared" si="44"/>
        <v>173.1</v>
      </c>
      <c r="AD216" s="35">
        <f t="shared" si="45"/>
        <v>-27.536363636363632</v>
      </c>
      <c r="AE216" s="35">
        <v>0</v>
      </c>
      <c r="AF216" s="35">
        <f t="shared" si="46"/>
        <v>173.1</v>
      </c>
      <c r="AG216" s="35"/>
      <c r="AH216" s="35">
        <f t="shared" si="47"/>
        <v>173.1</v>
      </c>
      <c r="AI216" s="35">
        <v>173.1</v>
      </c>
      <c r="AJ216" s="35">
        <f t="shared" si="48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.149999999999999" customHeight="1">
      <c r="A217" s="46" t="s">
        <v>214</v>
      </c>
      <c r="B217" s="35">
        <v>17963</v>
      </c>
      <c r="C217" s="35">
        <v>30563.8</v>
      </c>
      <c r="D217" s="4">
        <f t="shared" si="39"/>
        <v>1.2501486388687857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243.2</v>
      </c>
      <c r="O217" s="35">
        <v>312.89999999999998</v>
      </c>
      <c r="P217" s="4">
        <f t="shared" si="40"/>
        <v>1.2086595394736841</v>
      </c>
      <c r="Q217" s="11">
        <v>20</v>
      </c>
      <c r="R217" s="35">
        <v>66</v>
      </c>
      <c r="S217" s="35">
        <v>70.5</v>
      </c>
      <c r="T217" s="4">
        <f t="shared" si="41"/>
        <v>1.0681818181818181</v>
      </c>
      <c r="U217" s="11">
        <v>30</v>
      </c>
      <c r="V217" s="35">
        <v>5</v>
      </c>
      <c r="W217" s="35">
        <v>5.8</v>
      </c>
      <c r="X217" s="4">
        <f t="shared" si="42"/>
        <v>1.1599999999999999</v>
      </c>
      <c r="Y217" s="11">
        <v>20</v>
      </c>
      <c r="Z217" s="44">
        <f t="shared" si="49"/>
        <v>1.1490016465452011</v>
      </c>
      <c r="AA217" s="45">
        <v>641</v>
      </c>
      <c r="AB217" s="35">
        <f t="shared" si="43"/>
        <v>58.272727272727273</v>
      </c>
      <c r="AC217" s="35">
        <f t="shared" si="44"/>
        <v>67</v>
      </c>
      <c r="AD217" s="35">
        <f t="shared" si="45"/>
        <v>8.7272727272727266</v>
      </c>
      <c r="AE217" s="35">
        <v>0</v>
      </c>
      <c r="AF217" s="35">
        <f t="shared" si="46"/>
        <v>67</v>
      </c>
      <c r="AG217" s="35"/>
      <c r="AH217" s="35">
        <f t="shared" si="47"/>
        <v>67</v>
      </c>
      <c r="AI217" s="35">
        <v>67</v>
      </c>
      <c r="AJ217" s="35">
        <f t="shared" si="48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39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144.80000000000001</v>
      </c>
      <c r="O218" s="35">
        <v>18.5</v>
      </c>
      <c r="P218" s="4">
        <f t="shared" si="40"/>
        <v>0.12776243093922651</v>
      </c>
      <c r="Q218" s="11">
        <v>20</v>
      </c>
      <c r="R218" s="35">
        <v>45</v>
      </c>
      <c r="S218" s="35">
        <v>39.9</v>
      </c>
      <c r="T218" s="4">
        <f t="shared" si="41"/>
        <v>0.8866666666666666</v>
      </c>
      <c r="U218" s="11">
        <v>40</v>
      </c>
      <c r="V218" s="35">
        <v>0.4</v>
      </c>
      <c r="W218" s="35">
        <v>0.4</v>
      </c>
      <c r="X218" s="4">
        <f t="shared" si="42"/>
        <v>1</v>
      </c>
      <c r="Y218" s="11">
        <v>10</v>
      </c>
      <c r="Z218" s="44">
        <f t="shared" si="49"/>
        <v>0.68602736122073138</v>
      </c>
      <c r="AA218" s="45">
        <v>730</v>
      </c>
      <c r="AB218" s="35">
        <f t="shared" si="43"/>
        <v>66.36363636363636</v>
      </c>
      <c r="AC218" s="35">
        <f t="shared" si="44"/>
        <v>45.5</v>
      </c>
      <c r="AD218" s="35">
        <f t="shared" si="45"/>
        <v>-20.86363636363636</v>
      </c>
      <c r="AE218" s="35">
        <v>0</v>
      </c>
      <c r="AF218" s="35">
        <f t="shared" si="46"/>
        <v>45.5</v>
      </c>
      <c r="AG218" s="35"/>
      <c r="AH218" s="35">
        <f t="shared" si="47"/>
        <v>45.5</v>
      </c>
      <c r="AI218" s="35">
        <v>45.5</v>
      </c>
      <c r="AJ218" s="35">
        <f t="shared" si="48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.149999999999999" customHeight="1">
      <c r="A219" s="18" t="s">
        <v>216</v>
      </c>
      <c r="B219" s="6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35"/>
      <c r="AI219" s="35"/>
      <c r="AJ219" s="35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39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149.6</v>
      </c>
      <c r="O220" s="35">
        <v>94.6</v>
      </c>
      <c r="P220" s="4">
        <f t="shared" si="40"/>
        <v>0.63235294117647056</v>
      </c>
      <c r="Q220" s="11">
        <v>20</v>
      </c>
      <c r="R220" s="35">
        <v>0.5</v>
      </c>
      <c r="S220" s="35">
        <v>0.6</v>
      </c>
      <c r="T220" s="4">
        <f t="shared" si="41"/>
        <v>1.2</v>
      </c>
      <c r="U220" s="11">
        <v>20</v>
      </c>
      <c r="V220" s="35">
        <v>1.5</v>
      </c>
      <c r="W220" s="35">
        <v>3.4</v>
      </c>
      <c r="X220" s="4">
        <f t="shared" si="42"/>
        <v>1.3</v>
      </c>
      <c r="Y220" s="11">
        <v>30</v>
      </c>
      <c r="Z220" s="44">
        <f t="shared" si="49"/>
        <v>1.0806722689075632</v>
      </c>
      <c r="AA220" s="45">
        <v>874</v>
      </c>
      <c r="AB220" s="35">
        <f t="shared" si="43"/>
        <v>79.454545454545453</v>
      </c>
      <c r="AC220" s="35">
        <f t="shared" si="44"/>
        <v>85.9</v>
      </c>
      <c r="AD220" s="35">
        <f t="shared" si="45"/>
        <v>6.4454545454545524</v>
      </c>
      <c r="AE220" s="35">
        <v>0</v>
      </c>
      <c r="AF220" s="35">
        <f t="shared" si="46"/>
        <v>85.9</v>
      </c>
      <c r="AG220" s="35"/>
      <c r="AH220" s="35">
        <f t="shared" si="47"/>
        <v>85.9</v>
      </c>
      <c r="AI220" s="35">
        <v>85.9</v>
      </c>
      <c r="AJ220" s="35">
        <f t="shared" si="48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39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150.69999999999999</v>
      </c>
      <c r="O221" s="35">
        <v>33.6</v>
      </c>
      <c r="P221" s="4">
        <f t="shared" si="40"/>
        <v>0.22295952222959525</v>
      </c>
      <c r="Q221" s="11">
        <v>20</v>
      </c>
      <c r="R221" s="35">
        <v>43</v>
      </c>
      <c r="S221" s="35">
        <v>56.1</v>
      </c>
      <c r="T221" s="4">
        <f t="shared" si="41"/>
        <v>1.2104651162790698</v>
      </c>
      <c r="U221" s="11">
        <v>30</v>
      </c>
      <c r="V221" s="35">
        <v>3</v>
      </c>
      <c r="W221" s="35">
        <v>3.4</v>
      </c>
      <c r="X221" s="4">
        <f t="shared" si="42"/>
        <v>1.1333333333333333</v>
      </c>
      <c r="Y221" s="11">
        <v>20</v>
      </c>
      <c r="Z221" s="44">
        <f t="shared" si="49"/>
        <v>0.90628300856615229</v>
      </c>
      <c r="AA221" s="45">
        <v>613</v>
      </c>
      <c r="AB221" s="35">
        <f t="shared" si="43"/>
        <v>55.727272727272727</v>
      </c>
      <c r="AC221" s="35">
        <f t="shared" si="44"/>
        <v>50.5</v>
      </c>
      <c r="AD221" s="35">
        <f t="shared" si="45"/>
        <v>-5.2272727272727266</v>
      </c>
      <c r="AE221" s="35">
        <v>0</v>
      </c>
      <c r="AF221" s="35">
        <f t="shared" si="46"/>
        <v>50.5</v>
      </c>
      <c r="AG221" s="35"/>
      <c r="AH221" s="35">
        <f t="shared" si="47"/>
        <v>50.5</v>
      </c>
      <c r="AI221" s="35">
        <v>50.5</v>
      </c>
      <c r="AJ221" s="35">
        <f t="shared" si="48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39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40.4</v>
      </c>
      <c r="O222" s="35">
        <v>29.6</v>
      </c>
      <c r="P222" s="4">
        <f t="shared" si="40"/>
        <v>0.73267326732673277</v>
      </c>
      <c r="Q222" s="11">
        <v>20</v>
      </c>
      <c r="R222" s="35">
        <v>45</v>
      </c>
      <c r="S222" s="35">
        <v>42.6</v>
      </c>
      <c r="T222" s="4">
        <f t="shared" si="41"/>
        <v>0.94666666666666666</v>
      </c>
      <c r="U222" s="11">
        <v>15</v>
      </c>
      <c r="V222" s="35">
        <v>2</v>
      </c>
      <c r="W222" s="35">
        <v>0.9</v>
      </c>
      <c r="X222" s="4">
        <f t="shared" si="42"/>
        <v>0.45</v>
      </c>
      <c r="Y222" s="11">
        <v>35</v>
      </c>
      <c r="Z222" s="44">
        <f t="shared" si="49"/>
        <v>0.63719236209335217</v>
      </c>
      <c r="AA222" s="45">
        <v>983</v>
      </c>
      <c r="AB222" s="35">
        <f t="shared" si="43"/>
        <v>89.36363636363636</v>
      </c>
      <c r="AC222" s="35">
        <f t="shared" si="44"/>
        <v>56.9</v>
      </c>
      <c r="AD222" s="35">
        <f t="shared" si="45"/>
        <v>-32.463636363636361</v>
      </c>
      <c r="AE222" s="35">
        <v>0</v>
      </c>
      <c r="AF222" s="35">
        <f t="shared" si="46"/>
        <v>56.9</v>
      </c>
      <c r="AG222" s="35"/>
      <c r="AH222" s="35">
        <f t="shared" si="47"/>
        <v>56.9</v>
      </c>
      <c r="AI222" s="35">
        <v>56.9</v>
      </c>
      <c r="AJ222" s="35">
        <f t="shared" si="48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39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199.4</v>
      </c>
      <c r="O223" s="35">
        <v>196.1</v>
      </c>
      <c r="P223" s="4">
        <f t="shared" si="40"/>
        <v>0.98345035105315948</v>
      </c>
      <c r="Q223" s="11">
        <v>20</v>
      </c>
      <c r="R223" s="35">
        <v>7</v>
      </c>
      <c r="S223" s="35">
        <v>7.2</v>
      </c>
      <c r="T223" s="4">
        <f t="shared" si="41"/>
        <v>1.0285714285714287</v>
      </c>
      <c r="U223" s="11">
        <v>25</v>
      </c>
      <c r="V223" s="35">
        <v>1</v>
      </c>
      <c r="W223" s="35">
        <v>0</v>
      </c>
      <c r="X223" s="4">
        <f t="shared" si="42"/>
        <v>0</v>
      </c>
      <c r="Y223" s="11">
        <v>25</v>
      </c>
      <c r="Z223" s="44">
        <f t="shared" si="49"/>
        <v>0.64833275336212726</v>
      </c>
      <c r="AA223" s="45">
        <v>885</v>
      </c>
      <c r="AB223" s="35">
        <f t="shared" si="43"/>
        <v>80.454545454545453</v>
      </c>
      <c r="AC223" s="35">
        <f t="shared" si="44"/>
        <v>52.2</v>
      </c>
      <c r="AD223" s="35">
        <f t="shared" si="45"/>
        <v>-28.25454545454545</v>
      </c>
      <c r="AE223" s="35">
        <v>0</v>
      </c>
      <c r="AF223" s="35">
        <f t="shared" si="46"/>
        <v>52.2</v>
      </c>
      <c r="AG223" s="35"/>
      <c r="AH223" s="35">
        <f t="shared" si="47"/>
        <v>52.2</v>
      </c>
      <c r="AI223" s="35">
        <v>52.2</v>
      </c>
      <c r="AJ223" s="35">
        <f t="shared" si="48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.149999999999999" customHeight="1">
      <c r="A224" s="46" t="s">
        <v>220</v>
      </c>
      <c r="B224" s="35">
        <v>6400</v>
      </c>
      <c r="C224" s="35">
        <v>6468</v>
      </c>
      <c r="D224" s="4">
        <f t="shared" si="39"/>
        <v>1.0106250000000001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251.4</v>
      </c>
      <c r="O224" s="35">
        <v>226</v>
      </c>
      <c r="P224" s="4">
        <f t="shared" si="40"/>
        <v>0.89896579156722356</v>
      </c>
      <c r="Q224" s="11">
        <v>20</v>
      </c>
      <c r="R224" s="35">
        <v>0</v>
      </c>
      <c r="S224" s="35">
        <v>1.5</v>
      </c>
      <c r="T224" s="4">
        <f t="shared" si="41"/>
        <v>1</v>
      </c>
      <c r="U224" s="11">
        <v>15</v>
      </c>
      <c r="V224" s="35">
        <v>2</v>
      </c>
      <c r="W224" s="35">
        <v>0</v>
      </c>
      <c r="X224" s="4">
        <f t="shared" si="42"/>
        <v>0</v>
      </c>
      <c r="Y224" s="11">
        <v>35</v>
      </c>
      <c r="Z224" s="44">
        <f t="shared" si="49"/>
        <v>0.53856957289180596</v>
      </c>
      <c r="AA224" s="45">
        <v>263</v>
      </c>
      <c r="AB224" s="35">
        <f t="shared" si="43"/>
        <v>23.90909090909091</v>
      </c>
      <c r="AC224" s="35">
        <f t="shared" si="44"/>
        <v>12.9</v>
      </c>
      <c r="AD224" s="35">
        <f t="shared" si="45"/>
        <v>-11.00909090909091</v>
      </c>
      <c r="AE224" s="35">
        <v>0</v>
      </c>
      <c r="AF224" s="35">
        <f t="shared" si="46"/>
        <v>12.9</v>
      </c>
      <c r="AG224" s="35"/>
      <c r="AH224" s="35">
        <f t="shared" si="47"/>
        <v>12.9</v>
      </c>
      <c r="AI224" s="35">
        <v>12.9</v>
      </c>
      <c r="AJ224" s="35">
        <f t="shared" si="48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.149999999999999" customHeight="1">
      <c r="A225" s="14" t="s">
        <v>221</v>
      </c>
      <c r="B225" s="35">
        <v>870000</v>
      </c>
      <c r="C225" s="35">
        <v>1095455.1000000001</v>
      </c>
      <c r="D225" s="4">
        <f t="shared" si="39"/>
        <v>1.2059143793103448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6509.7</v>
      </c>
      <c r="O225" s="35">
        <v>2046.5</v>
      </c>
      <c r="P225" s="4">
        <f t="shared" si="40"/>
        <v>0.31437700662088885</v>
      </c>
      <c r="Q225" s="11">
        <v>20</v>
      </c>
      <c r="R225" s="35">
        <v>0</v>
      </c>
      <c r="S225" s="35">
        <v>0</v>
      </c>
      <c r="T225" s="4">
        <f t="shared" si="41"/>
        <v>1</v>
      </c>
      <c r="U225" s="11">
        <v>15</v>
      </c>
      <c r="V225" s="35">
        <v>0</v>
      </c>
      <c r="W225" s="35">
        <v>0</v>
      </c>
      <c r="X225" s="4">
        <f t="shared" si="42"/>
        <v>1</v>
      </c>
      <c r="Y225" s="11">
        <v>35</v>
      </c>
      <c r="Z225" s="44">
        <f t="shared" si="49"/>
        <v>0.85433354906901537</v>
      </c>
      <c r="AA225" s="45">
        <v>0</v>
      </c>
      <c r="AB225" s="35">
        <f t="shared" si="43"/>
        <v>0</v>
      </c>
      <c r="AC225" s="35">
        <f t="shared" si="44"/>
        <v>0</v>
      </c>
      <c r="AD225" s="35">
        <f t="shared" si="45"/>
        <v>0</v>
      </c>
      <c r="AE225" s="35">
        <v>0</v>
      </c>
      <c r="AF225" s="35">
        <f t="shared" si="46"/>
        <v>0</v>
      </c>
      <c r="AG225" s="35"/>
      <c r="AH225" s="35">
        <f t="shared" si="47"/>
        <v>0</v>
      </c>
      <c r="AI225" s="35">
        <v>0</v>
      </c>
      <c r="AJ225" s="35">
        <f t="shared" si="48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39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216</v>
      </c>
      <c r="O226" s="35">
        <v>15.9</v>
      </c>
      <c r="P226" s="4">
        <f t="shared" si="40"/>
        <v>7.3611111111111113E-2</v>
      </c>
      <c r="Q226" s="11">
        <v>20</v>
      </c>
      <c r="R226" s="35">
        <v>93</v>
      </c>
      <c r="S226" s="35">
        <v>78.3</v>
      </c>
      <c r="T226" s="4">
        <f t="shared" si="41"/>
        <v>0.84193548387096773</v>
      </c>
      <c r="U226" s="11">
        <v>30</v>
      </c>
      <c r="V226" s="35">
        <v>8</v>
      </c>
      <c r="W226" s="35">
        <v>0</v>
      </c>
      <c r="X226" s="4">
        <f t="shared" si="42"/>
        <v>0</v>
      </c>
      <c r="Y226" s="11">
        <v>20</v>
      </c>
      <c r="Z226" s="44">
        <f t="shared" si="49"/>
        <v>0.38186123911930364</v>
      </c>
      <c r="AA226" s="45">
        <v>1200</v>
      </c>
      <c r="AB226" s="35">
        <f t="shared" si="43"/>
        <v>109.09090909090909</v>
      </c>
      <c r="AC226" s="35">
        <f t="shared" si="44"/>
        <v>41.7</v>
      </c>
      <c r="AD226" s="35">
        <f t="shared" si="45"/>
        <v>-67.390909090909091</v>
      </c>
      <c r="AE226" s="35">
        <v>0</v>
      </c>
      <c r="AF226" s="35">
        <f t="shared" si="46"/>
        <v>41.7</v>
      </c>
      <c r="AG226" s="35"/>
      <c r="AH226" s="35">
        <f t="shared" si="47"/>
        <v>41.7</v>
      </c>
      <c r="AI226" s="35">
        <v>41.7</v>
      </c>
      <c r="AJ226" s="35">
        <f t="shared" si="48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39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628.4</v>
      </c>
      <c r="O227" s="35">
        <v>664.9</v>
      </c>
      <c r="P227" s="4">
        <f t="shared" si="40"/>
        <v>1.0580840229153405</v>
      </c>
      <c r="Q227" s="11">
        <v>20</v>
      </c>
      <c r="R227" s="35">
        <v>0</v>
      </c>
      <c r="S227" s="35">
        <v>0.1</v>
      </c>
      <c r="T227" s="4">
        <f t="shared" si="41"/>
        <v>1</v>
      </c>
      <c r="U227" s="11">
        <v>25</v>
      </c>
      <c r="V227" s="35">
        <v>0.5</v>
      </c>
      <c r="W227" s="35">
        <v>0.4</v>
      </c>
      <c r="X227" s="4">
        <f t="shared" si="42"/>
        <v>0.8</v>
      </c>
      <c r="Y227" s="11">
        <v>25</v>
      </c>
      <c r="Z227" s="44">
        <f t="shared" si="49"/>
        <v>0.94516686369009739</v>
      </c>
      <c r="AA227" s="45">
        <v>1446</v>
      </c>
      <c r="AB227" s="35">
        <f t="shared" si="43"/>
        <v>131.45454545454547</v>
      </c>
      <c r="AC227" s="35">
        <f t="shared" si="44"/>
        <v>124.2</v>
      </c>
      <c r="AD227" s="35">
        <f t="shared" si="45"/>
        <v>-7.2545454545454646</v>
      </c>
      <c r="AE227" s="35">
        <v>0</v>
      </c>
      <c r="AF227" s="35">
        <f t="shared" si="46"/>
        <v>124.2</v>
      </c>
      <c r="AG227" s="35"/>
      <c r="AH227" s="35">
        <f t="shared" si="47"/>
        <v>124.2</v>
      </c>
      <c r="AI227" s="35">
        <v>124.2</v>
      </c>
      <c r="AJ227" s="35">
        <f t="shared" si="48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.149999999999999" customHeight="1">
      <c r="A228" s="14" t="s">
        <v>224</v>
      </c>
      <c r="B228" s="35">
        <v>22000</v>
      </c>
      <c r="C228" s="35">
        <v>95981.3</v>
      </c>
      <c r="D228" s="4">
        <f t="shared" si="39"/>
        <v>1.3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461</v>
      </c>
      <c r="O228" s="35">
        <v>358</v>
      </c>
      <c r="P228" s="4">
        <f t="shared" si="40"/>
        <v>0.77657266811279824</v>
      </c>
      <c r="Q228" s="11">
        <v>20</v>
      </c>
      <c r="R228" s="35">
        <v>6</v>
      </c>
      <c r="S228" s="35">
        <v>11.1</v>
      </c>
      <c r="T228" s="4">
        <f t="shared" si="41"/>
        <v>1.2649999999999999</v>
      </c>
      <c r="U228" s="11">
        <v>20</v>
      </c>
      <c r="V228" s="35">
        <v>4.5</v>
      </c>
      <c r="W228" s="35">
        <v>4.4000000000000004</v>
      </c>
      <c r="X228" s="4">
        <f t="shared" si="42"/>
        <v>0.97777777777777786</v>
      </c>
      <c r="Y228" s="11">
        <v>30</v>
      </c>
      <c r="Z228" s="44">
        <f t="shared" si="49"/>
        <v>1.0395598336948662</v>
      </c>
      <c r="AA228" s="45">
        <v>1740</v>
      </c>
      <c r="AB228" s="35">
        <f t="shared" si="43"/>
        <v>158.18181818181819</v>
      </c>
      <c r="AC228" s="35">
        <f t="shared" si="44"/>
        <v>164.4</v>
      </c>
      <c r="AD228" s="35">
        <f t="shared" si="45"/>
        <v>6.2181818181818187</v>
      </c>
      <c r="AE228" s="35">
        <v>0</v>
      </c>
      <c r="AF228" s="35">
        <f t="shared" si="46"/>
        <v>164.4</v>
      </c>
      <c r="AG228" s="35"/>
      <c r="AH228" s="35">
        <f t="shared" si="47"/>
        <v>164.4</v>
      </c>
      <c r="AI228" s="35">
        <v>164.4</v>
      </c>
      <c r="AJ228" s="35">
        <f t="shared" si="48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.149999999999999" customHeight="1">
      <c r="A229" s="18" t="s">
        <v>225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35"/>
      <c r="AI229" s="35"/>
      <c r="AJ229" s="35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39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145.30000000000001</v>
      </c>
      <c r="O230" s="35">
        <v>89.1</v>
      </c>
      <c r="P230" s="4">
        <f t="shared" si="40"/>
        <v>0.61321403991741219</v>
      </c>
      <c r="Q230" s="11">
        <v>20</v>
      </c>
      <c r="R230" s="35">
        <v>12</v>
      </c>
      <c r="S230" s="35">
        <v>16.100000000000001</v>
      </c>
      <c r="T230" s="4">
        <f t="shared" si="41"/>
        <v>1.2141666666666666</v>
      </c>
      <c r="U230" s="11">
        <v>20</v>
      </c>
      <c r="V230" s="35">
        <v>3</v>
      </c>
      <c r="W230" s="35">
        <v>4.9000000000000004</v>
      </c>
      <c r="X230" s="4">
        <f t="shared" si="42"/>
        <v>1.2433333333333334</v>
      </c>
      <c r="Y230" s="11">
        <v>30</v>
      </c>
      <c r="Z230" s="44">
        <f t="shared" si="49"/>
        <v>1.0549659161668796</v>
      </c>
      <c r="AA230" s="45">
        <v>1904</v>
      </c>
      <c r="AB230" s="35">
        <f t="shared" si="43"/>
        <v>173.09090909090909</v>
      </c>
      <c r="AC230" s="35">
        <f t="shared" si="44"/>
        <v>182.6</v>
      </c>
      <c r="AD230" s="35">
        <f t="shared" si="45"/>
        <v>9.5090909090909008</v>
      </c>
      <c r="AE230" s="35">
        <v>0</v>
      </c>
      <c r="AF230" s="35">
        <f t="shared" si="46"/>
        <v>182.6</v>
      </c>
      <c r="AG230" s="35"/>
      <c r="AH230" s="35">
        <f t="shared" si="47"/>
        <v>182.6</v>
      </c>
      <c r="AI230" s="35">
        <v>182.6</v>
      </c>
      <c r="AJ230" s="35">
        <f t="shared" si="48"/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39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89.5</v>
      </c>
      <c r="O231" s="35">
        <v>27.6</v>
      </c>
      <c r="P231" s="4">
        <f t="shared" si="40"/>
        <v>0.30837988826815643</v>
      </c>
      <c r="Q231" s="11">
        <v>20</v>
      </c>
      <c r="R231" s="35">
        <v>23</v>
      </c>
      <c r="S231" s="35">
        <v>63.9</v>
      </c>
      <c r="T231" s="4">
        <f t="shared" si="41"/>
        <v>1.3</v>
      </c>
      <c r="U231" s="11">
        <v>25</v>
      </c>
      <c r="V231" s="35">
        <v>3</v>
      </c>
      <c r="W231" s="35">
        <v>3</v>
      </c>
      <c r="X231" s="4">
        <f t="shared" si="42"/>
        <v>1</v>
      </c>
      <c r="Y231" s="11">
        <v>25</v>
      </c>
      <c r="Z231" s="44">
        <f t="shared" si="49"/>
        <v>0.909537110933759</v>
      </c>
      <c r="AA231" s="45">
        <v>1216</v>
      </c>
      <c r="AB231" s="35">
        <f t="shared" si="43"/>
        <v>110.54545454545455</v>
      </c>
      <c r="AC231" s="35">
        <f t="shared" si="44"/>
        <v>100.5</v>
      </c>
      <c r="AD231" s="35">
        <f t="shared" si="45"/>
        <v>-10.045454545454547</v>
      </c>
      <c r="AE231" s="35">
        <v>0</v>
      </c>
      <c r="AF231" s="35">
        <f t="shared" si="46"/>
        <v>100.5</v>
      </c>
      <c r="AG231" s="35"/>
      <c r="AH231" s="35">
        <f t="shared" si="47"/>
        <v>100.5</v>
      </c>
      <c r="AI231" s="35">
        <v>100.5</v>
      </c>
      <c r="AJ231" s="35">
        <f t="shared" si="48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39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296.2</v>
      </c>
      <c r="O232" s="35">
        <v>189.9</v>
      </c>
      <c r="P232" s="4">
        <f t="shared" si="40"/>
        <v>0.64112086428089132</v>
      </c>
      <c r="Q232" s="11">
        <v>20</v>
      </c>
      <c r="R232" s="35">
        <v>30</v>
      </c>
      <c r="S232" s="35">
        <v>63.4</v>
      </c>
      <c r="T232" s="4">
        <f t="shared" si="41"/>
        <v>1.2913333333333332</v>
      </c>
      <c r="U232" s="11">
        <v>15</v>
      </c>
      <c r="V232" s="35">
        <v>3</v>
      </c>
      <c r="W232" s="35">
        <v>7.8</v>
      </c>
      <c r="X232" s="4">
        <f t="shared" si="42"/>
        <v>1.3</v>
      </c>
      <c r="Y232" s="11">
        <v>35</v>
      </c>
      <c r="Z232" s="44">
        <f t="shared" si="49"/>
        <v>1.1098916755088259</v>
      </c>
      <c r="AA232" s="45">
        <v>3117</v>
      </c>
      <c r="AB232" s="35">
        <f t="shared" si="43"/>
        <v>283.36363636363637</v>
      </c>
      <c r="AC232" s="35">
        <f t="shared" si="44"/>
        <v>314.5</v>
      </c>
      <c r="AD232" s="35">
        <f t="shared" si="45"/>
        <v>31.136363636363626</v>
      </c>
      <c r="AE232" s="35">
        <v>0</v>
      </c>
      <c r="AF232" s="35">
        <f t="shared" si="46"/>
        <v>314.5</v>
      </c>
      <c r="AG232" s="35"/>
      <c r="AH232" s="35">
        <f t="shared" si="47"/>
        <v>314.5</v>
      </c>
      <c r="AI232" s="35">
        <v>314.5</v>
      </c>
      <c r="AJ232" s="35">
        <f t="shared" si="48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.149999999999999" customHeight="1">
      <c r="A233" s="14" t="s">
        <v>229</v>
      </c>
      <c r="B233" s="35">
        <v>994</v>
      </c>
      <c r="C233" s="35">
        <v>120.2</v>
      </c>
      <c r="D233" s="4">
        <f t="shared" si="39"/>
        <v>0.12092555331991953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249.3</v>
      </c>
      <c r="O233" s="35">
        <v>94.5</v>
      </c>
      <c r="P233" s="4">
        <f t="shared" si="40"/>
        <v>0.37906137184115524</v>
      </c>
      <c r="Q233" s="11">
        <v>20</v>
      </c>
      <c r="R233" s="35">
        <v>21</v>
      </c>
      <c r="S233" s="35">
        <v>35.9</v>
      </c>
      <c r="T233" s="4">
        <f t="shared" si="41"/>
        <v>1.2509523809523808</v>
      </c>
      <c r="U233" s="11">
        <v>15</v>
      </c>
      <c r="V233" s="35">
        <v>4</v>
      </c>
      <c r="W233" s="35">
        <v>4</v>
      </c>
      <c r="X233" s="4">
        <f t="shared" si="42"/>
        <v>1</v>
      </c>
      <c r="Y233" s="11">
        <v>35</v>
      </c>
      <c r="Z233" s="44">
        <f t="shared" si="49"/>
        <v>0.78193460855385022</v>
      </c>
      <c r="AA233" s="45">
        <v>2200</v>
      </c>
      <c r="AB233" s="35">
        <f t="shared" si="43"/>
        <v>200</v>
      </c>
      <c r="AC233" s="35">
        <f t="shared" si="44"/>
        <v>156.4</v>
      </c>
      <c r="AD233" s="35">
        <f t="shared" si="45"/>
        <v>-43.599999999999994</v>
      </c>
      <c r="AE233" s="35">
        <v>0</v>
      </c>
      <c r="AF233" s="35">
        <f t="shared" si="46"/>
        <v>156.4</v>
      </c>
      <c r="AG233" s="35"/>
      <c r="AH233" s="35">
        <f t="shared" si="47"/>
        <v>156.4</v>
      </c>
      <c r="AI233" s="35">
        <v>156.4</v>
      </c>
      <c r="AJ233" s="35">
        <f t="shared" si="48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39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95.2</v>
      </c>
      <c r="O234" s="35">
        <v>20.7</v>
      </c>
      <c r="P234" s="4">
        <f t="shared" si="40"/>
        <v>0.21743697478991594</v>
      </c>
      <c r="Q234" s="11">
        <v>20</v>
      </c>
      <c r="R234" s="35">
        <v>25</v>
      </c>
      <c r="S234" s="35">
        <v>9.3000000000000007</v>
      </c>
      <c r="T234" s="4">
        <f t="shared" si="41"/>
        <v>0.37200000000000005</v>
      </c>
      <c r="U234" s="11">
        <v>20</v>
      </c>
      <c r="V234" s="35">
        <v>4</v>
      </c>
      <c r="W234" s="35">
        <v>5.0999999999999996</v>
      </c>
      <c r="X234" s="4">
        <f t="shared" si="42"/>
        <v>1.2075</v>
      </c>
      <c r="Y234" s="11">
        <v>30</v>
      </c>
      <c r="Z234" s="44">
        <f t="shared" si="49"/>
        <v>0.6859105642256903</v>
      </c>
      <c r="AA234" s="45">
        <v>870</v>
      </c>
      <c r="AB234" s="35">
        <f t="shared" si="43"/>
        <v>79.090909090909093</v>
      </c>
      <c r="AC234" s="35">
        <f t="shared" si="44"/>
        <v>54.2</v>
      </c>
      <c r="AD234" s="35">
        <f t="shared" si="45"/>
        <v>-24.890909090909091</v>
      </c>
      <c r="AE234" s="35">
        <v>0</v>
      </c>
      <c r="AF234" s="35">
        <f t="shared" si="46"/>
        <v>54.2</v>
      </c>
      <c r="AG234" s="35"/>
      <c r="AH234" s="35">
        <f t="shared" si="47"/>
        <v>54.2</v>
      </c>
      <c r="AI234" s="35">
        <v>54.2</v>
      </c>
      <c r="AJ234" s="35">
        <f t="shared" si="48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39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187.5</v>
      </c>
      <c r="O235" s="35">
        <v>28.7</v>
      </c>
      <c r="P235" s="4">
        <f t="shared" si="40"/>
        <v>0.15306666666666666</v>
      </c>
      <c r="Q235" s="11">
        <v>20</v>
      </c>
      <c r="R235" s="35">
        <v>22</v>
      </c>
      <c r="S235" s="35">
        <v>36</v>
      </c>
      <c r="T235" s="4">
        <f t="shared" si="41"/>
        <v>1.2436363636363637</v>
      </c>
      <c r="U235" s="11">
        <v>20</v>
      </c>
      <c r="V235" s="35">
        <v>4</v>
      </c>
      <c r="W235" s="35">
        <v>0.2</v>
      </c>
      <c r="X235" s="4">
        <f t="shared" si="42"/>
        <v>0.05</v>
      </c>
      <c r="Y235" s="11">
        <v>30</v>
      </c>
      <c r="Z235" s="44">
        <f t="shared" si="49"/>
        <v>0.42048658008658013</v>
      </c>
      <c r="AA235" s="45">
        <v>2098</v>
      </c>
      <c r="AB235" s="35">
        <f t="shared" si="43"/>
        <v>190.72727272727272</v>
      </c>
      <c r="AC235" s="35">
        <f t="shared" si="44"/>
        <v>80.2</v>
      </c>
      <c r="AD235" s="35">
        <f t="shared" si="45"/>
        <v>-110.52727272727272</v>
      </c>
      <c r="AE235" s="35">
        <v>0</v>
      </c>
      <c r="AF235" s="35">
        <f t="shared" si="46"/>
        <v>80.2</v>
      </c>
      <c r="AG235" s="35"/>
      <c r="AH235" s="35">
        <f t="shared" si="47"/>
        <v>80.2</v>
      </c>
      <c r="AI235" s="35">
        <v>80.2</v>
      </c>
      <c r="AJ235" s="35">
        <f t="shared" si="48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.149999999999999" customHeight="1">
      <c r="A236" s="14" t="s">
        <v>232</v>
      </c>
      <c r="B236" s="35">
        <v>132</v>
      </c>
      <c r="C236" s="35">
        <v>2029</v>
      </c>
      <c r="D236" s="4">
        <f t="shared" si="39"/>
        <v>1.3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86.6</v>
      </c>
      <c r="O236" s="35">
        <v>47.8</v>
      </c>
      <c r="P236" s="4">
        <f t="shared" si="40"/>
        <v>0.55196304849884525</v>
      </c>
      <c r="Q236" s="11">
        <v>20</v>
      </c>
      <c r="R236" s="35">
        <v>26</v>
      </c>
      <c r="S236" s="35">
        <v>31.3</v>
      </c>
      <c r="T236" s="4">
        <f t="shared" si="41"/>
        <v>1.2003846153846154</v>
      </c>
      <c r="U236" s="11">
        <v>15</v>
      </c>
      <c r="V236" s="35">
        <v>4</v>
      </c>
      <c r="W236" s="35">
        <v>4.0999999999999996</v>
      </c>
      <c r="X236" s="4">
        <f t="shared" si="42"/>
        <v>1.0249999999999999</v>
      </c>
      <c r="Y236" s="11">
        <v>35</v>
      </c>
      <c r="Z236" s="44">
        <f t="shared" si="49"/>
        <v>0.97400037750932678</v>
      </c>
      <c r="AA236" s="45">
        <v>4903</v>
      </c>
      <c r="AB236" s="35">
        <f t="shared" si="43"/>
        <v>445.72727272727275</v>
      </c>
      <c r="AC236" s="35">
        <f t="shared" si="44"/>
        <v>434.1</v>
      </c>
      <c r="AD236" s="35">
        <f t="shared" si="45"/>
        <v>-11.627272727272725</v>
      </c>
      <c r="AE236" s="35">
        <v>0</v>
      </c>
      <c r="AF236" s="35">
        <f t="shared" si="46"/>
        <v>434.1</v>
      </c>
      <c r="AG236" s="35"/>
      <c r="AH236" s="35">
        <f t="shared" si="47"/>
        <v>434.1</v>
      </c>
      <c r="AI236" s="35">
        <v>434.1</v>
      </c>
      <c r="AJ236" s="35">
        <f t="shared" si="48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.149999999999999" customHeight="1">
      <c r="A237" s="14" t="s">
        <v>233</v>
      </c>
      <c r="B237" s="35">
        <v>116350</v>
      </c>
      <c r="C237" s="35">
        <v>119410.6</v>
      </c>
      <c r="D237" s="4">
        <f t="shared" si="39"/>
        <v>1.026305113880533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1315.1</v>
      </c>
      <c r="O237" s="35">
        <v>957.7</v>
      </c>
      <c r="P237" s="4">
        <f t="shared" si="40"/>
        <v>0.72823359440346747</v>
      </c>
      <c r="Q237" s="11">
        <v>20</v>
      </c>
      <c r="R237" s="35">
        <v>18</v>
      </c>
      <c r="S237" s="35">
        <v>18.100000000000001</v>
      </c>
      <c r="T237" s="4">
        <f t="shared" si="41"/>
        <v>1.0055555555555555</v>
      </c>
      <c r="U237" s="11">
        <v>10</v>
      </c>
      <c r="V237" s="35">
        <v>3</v>
      </c>
      <c r="W237" s="35">
        <v>4.2</v>
      </c>
      <c r="X237" s="4">
        <f t="shared" si="42"/>
        <v>1.22</v>
      </c>
      <c r="Y237" s="11">
        <v>40</v>
      </c>
      <c r="Z237" s="44">
        <f t="shared" si="49"/>
        <v>1.046040982280378</v>
      </c>
      <c r="AA237" s="45">
        <v>2218</v>
      </c>
      <c r="AB237" s="35">
        <f t="shared" si="43"/>
        <v>201.63636363636363</v>
      </c>
      <c r="AC237" s="35">
        <f t="shared" si="44"/>
        <v>210.9</v>
      </c>
      <c r="AD237" s="35">
        <f t="shared" si="45"/>
        <v>9.2636363636363797</v>
      </c>
      <c r="AE237" s="35">
        <v>0</v>
      </c>
      <c r="AF237" s="35">
        <f t="shared" si="46"/>
        <v>210.9</v>
      </c>
      <c r="AG237" s="35"/>
      <c r="AH237" s="35">
        <f t="shared" si="47"/>
        <v>210.9</v>
      </c>
      <c r="AI237" s="35">
        <v>210.9</v>
      </c>
      <c r="AJ237" s="35">
        <f t="shared" si="48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.149999999999999" customHeight="1">
      <c r="A238" s="18" t="s">
        <v>234</v>
      </c>
      <c r="B238" s="6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35"/>
      <c r="AI238" s="35"/>
      <c r="AJ238" s="35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.149999999999999" customHeight="1">
      <c r="A239" s="14" t="s">
        <v>235</v>
      </c>
      <c r="B239" s="35">
        <v>1849</v>
      </c>
      <c r="C239" s="35">
        <v>1895</v>
      </c>
      <c r="D239" s="4">
        <f t="shared" ref="D239:D302" si="50">IF(E239=0,0,IF(B239=0,1,IF(C239&lt;0,0,IF(C239/B239&gt;1.2,IF((C239/B239-1.2)*0.1+1.2&gt;1.3,1.3,(C239/B239-1.2)*0.1+1.2),C239/B239))))</f>
        <v>1.0248783126014063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181.5</v>
      </c>
      <c r="O239" s="35">
        <v>32.799999999999997</v>
      </c>
      <c r="P239" s="4">
        <f t="shared" ref="P239:P302" si="51">IF(Q239=0,0,IF(N239=0,1,IF(O239&lt;0,0,IF(O239/N239&gt;1.2,IF((O239/N239-1.2)*0.1+1.2&gt;1.3,1.3,(O239/N239-1.2)*0.1+1.2),O239/N239))))</f>
        <v>0.18071625344352615</v>
      </c>
      <c r="Q239" s="11">
        <v>20</v>
      </c>
      <c r="R239" s="35">
        <v>101.3</v>
      </c>
      <c r="S239" s="35">
        <v>191.3</v>
      </c>
      <c r="T239" s="4">
        <f t="shared" ref="T239:T302" si="52">IF(U239=0,0,IF(R239=0,1,IF(S239&lt;0,0,IF(S239/R239&gt;1.2,IF((S239/R239-1.2)*0.1+1.2&gt;1.3,1.3,(S239/R239-1.2)*0.1+1.2),S239/R239))))</f>
        <v>1.2688450148075026</v>
      </c>
      <c r="U239" s="11">
        <v>20</v>
      </c>
      <c r="V239" s="35">
        <v>2.4</v>
      </c>
      <c r="W239" s="35">
        <v>14.2</v>
      </c>
      <c r="X239" s="4">
        <f t="shared" ref="X239:X302" si="53">IF(Y239=0,0,IF(V239=0,1,IF(W239&lt;0,0,IF(W239/V239&gt;1.2,IF((W239/V239-1.2)*0.1+1.2&gt;1.3,1.3,(W239/V239-1.2)*0.1+1.2),W239/V239))))</f>
        <v>1.3</v>
      </c>
      <c r="Y239" s="11">
        <v>30</v>
      </c>
      <c r="Z239" s="44">
        <f t="shared" si="49"/>
        <v>0.97800010613793309</v>
      </c>
      <c r="AA239" s="45">
        <v>985</v>
      </c>
      <c r="AB239" s="35">
        <f t="shared" ref="AB239:AB302" si="54">AA239/11</f>
        <v>89.545454545454547</v>
      </c>
      <c r="AC239" s="35">
        <f t="shared" ref="AC239:AC302" si="55">ROUND(Z239*AB239,1)</f>
        <v>87.6</v>
      </c>
      <c r="AD239" s="35">
        <f t="shared" ref="AD239:AD302" si="56">AC239-AB239</f>
        <v>-1.9454545454545524</v>
      </c>
      <c r="AE239" s="35">
        <v>0</v>
      </c>
      <c r="AF239" s="35">
        <f t="shared" ref="AF239:AF302" si="57">AC239+AE239</f>
        <v>87.6</v>
      </c>
      <c r="AG239" s="35"/>
      <c r="AH239" s="35">
        <f t="shared" ref="AH239:AH302" si="58">AF239-AG239</f>
        <v>87.6</v>
      </c>
      <c r="AI239" s="35">
        <v>87.6</v>
      </c>
      <c r="AJ239" s="35">
        <f t="shared" ref="AJ239:AJ302" si="59">ROUND(AH239-AI239,1)</f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si="50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203.3</v>
      </c>
      <c r="O240" s="35">
        <v>55.1</v>
      </c>
      <c r="P240" s="4">
        <f t="shared" si="51"/>
        <v>0.27102803738317754</v>
      </c>
      <c r="Q240" s="11">
        <v>20</v>
      </c>
      <c r="R240" s="35">
        <v>7.3</v>
      </c>
      <c r="S240" s="35">
        <v>7.6</v>
      </c>
      <c r="T240" s="4">
        <f t="shared" si="52"/>
        <v>1.0410958904109588</v>
      </c>
      <c r="U240" s="11">
        <v>10</v>
      </c>
      <c r="V240" s="35">
        <v>0.2</v>
      </c>
      <c r="W240" s="35">
        <v>0.9</v>
      </c>
      <c r="X240" s="4">
        <f t="shared" si="53"/>
        <v>1.3</v>
      </c>
      <c r="Y240" s="11">
        <v>40</v>
      </c>
      <c r="Z240" s="44">
        <f t="shared" ref="Z240:Z303" si="60">(D240*E240+P240*Q240+T240*U240+X240*Y240)/(E240+Q240+U240+Y240)</f>
        <v>0.96902170931104481</v>
      </c>
      <c r="AA240" s="45">
        <v>1413</v>
      </c>
      <c r="AB240" s="35">
        <f t="shared" si="54"/>
        <v>128.45454545454547</v>
      </c>
      <c r="AC240" s="35">
        <f t="shared" si="55"/>
        <v>124.5</v>
      </c>
      <c r="AD240" s="35">
        <f t="shared" si="56"/>
        <v>-3.9545454545454675</v>
      </c>
      <c r="AE240" s="35">
        <v>0</v>
      </c>
      <c r="AF240" s="35">
        <f t="shared" si="57"/>
        <v>124.5</v>
      </c>
      <c r="AG240" s="35"/>
      <c r="AH240" s="35">
        <f t="shared" si="58"/>
        <v>124.5</v>
      </c>
      <c r="AI240" s="35">
        <v>124.5</v>
      </c>
      <c r="AJ240" s="35">
        <f t="shared" si="59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.149999999999999" customHeight="1">
      <c r="A241" s="14" t="s">
        <v>237</v>
      </c>
      <c r="B241" s="35">
        <v>1628</v>
      </c>
      <c r="C241" s="35">
        <v>398.6</v>
      </c>
      <c r="D241" s="4">
        <f t="shared" si="50"/>
        <v>0.24484029484029485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148.69999999999999</v>
      </c>
      <c r="O241" s="35">
        <v>62.6</v>
      </c>
      <c r="P241" s="4">
        <f t="shared" si="51"/>
        <v>0.42098184263618027</v>
      </c>
      <c r="Q241" s="11">
        <v>20</v>
      </c>
      <c r="R241" s="35">
        <v>47.6</v>
      </c>
      <c r="S241" s="35">
        <v>48.3</v>
      </c>
      <c r="T241" s="4">
        <f t="shared" si="52"/>
        <v>1.0147058823529411</v>
      </c>
      <c r="U241" s="11">
        <v>25</v>
      </c>
      <c r="V241" s="35">
        <v>2.5</v>
      </c>
      <c r="W241" s="35">
        <v>2.8</v>
      </c>
      <c r="X241" s="4">
        <f t="shared" si="53"/>
        <v>1.1199999999999999</v>
      </c>
      <c r="Y241" s="11">
        <v>25</v>
      </c>
      <c r="Z241" s="44">
        <f t="shared" si="60"/>
        <v>0.80294608574937598</v>
      </c>
      <c r="AA241" s="45">
        <v>1091</v>
      </c>
      <c r="AB241" s="35">
        <f t="shared" si="54"/>
        <v>99.181818181818187</v>
      </c>
      <c r="AC241" s="35">
        <f t="shared" si="55"/>
        <v>79.599999999999994</v>
      </c>
      <c r="AD241" s="35">
        <f t="shared" si="56"/>
        <v>-19.581818181818193</v>
      </c>
      <c r="AE241" s="35">
        <v>0</v>
      </c>
      <c r="AF241" s="35">
        <f t="shared" si="57"/>
        <v>79.599999999999994</v>
      </c>
      <c r="AG241" s="35"/>
      <c r="AH241" s="35">
        <f t="shared" si="58"/>
        <v>79.599999999999994</v>
      </c>
      <c r="AI241" s="35">
        <v>79.599999999999994</v>
      </c>
      <c r="AJ241" s="35">
        <f t="shared" si="59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50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167</v>
      </c>
      <c r="O242" s="35">
        <v>34</v>
      </c>
      <c r="P242" s="4">
        <f t="shared" si="51"/>
        <v>0.20359281437125748</v>
      </c>
      <c r="Q242" s="11">
        <v>20</v>
      </c>
      <c r="R242" s="35">
        <v>25.1</v>
      </c>
      <c r="S242" s="35">
        <v>29.6</v>
      </c>
      <c r="T242" s="4">
        <f t="shared" si="52"/>
        <v>1.1792828685258965</v>
      </c>
      <c r="U242" s="11">
        <v>20</v>
      </c>
      <c r="V242" s="35">
        <v>2.2000000000000002</v>
      </c>
      <c r="W242" s="35">
        <v>3</v>
      </c>
      <c r="X242" s="4">
        <f t="shared" si="53"/>
        <v>1.2163636363636363</v>
      </c>
      <c r="Y242" s="11">
        <v>30</v>
      </c>
      <c r="Z242" s="44">
        <f t="shared" si="60"/>
        <v>0.91640603926931674</v>
      </c>
      <c r="AA242" s="45">
        <v>1348</v>
      </c>
      <c r="AB242" s="35">
        <f t="shared" si="54"/>
        <v>122.54545454545455</v>
      </c>
      <c r="AC242" s="35">
        <f t="shared" si="55"/>
        <v>112.3</v>
      </c>
      <c r="AD242" s="35">
        <f t="shared" si="56"/>
        <v>-10.24545454545455</v>
      </c>
      <c r="AE242" s="35">
        <v>0</v>
      </c>
      <c r="AF242" s="35">
        <f t="shared" si="57"/>
        <v>112.3</v>
      </c>
      <c r="AG242" s="35"/>
      <c r="AH242" s="35">
        <f t="shared" si="58"/>
        <v>112.3</v>
      </c>
      <c r="AI242" s="35">
        <v>112.3</v>
      </c>
      <c r="AJ242" s="35">
        <f t="shared" si="59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50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58.6</v>
      </c>
      <c r="O243" s="35">
        <v>13.7</v>
      </c>
      <c r="P243" s="4">
        <f t="shared" si="51"/>
        <v>0.23378839590443684</v>
      </c>
      <c r="Q243" s="11">
        <v>20</v>
      </c>
      <c r="R243" s="35">
        <v>3.5</v>
      </c>
      <c r="S243" s="35">
        <v>3.8</v>
      </c>
      <c r="T243" s="4">
        <f t="shared" si="52"/>
        <v>1.0857142857142856</v>
      </c>
      <c r="U243" s="11">
        <v>25</v>
      </c>
      <c r="V243" s="35">
        <v>0.2</v>
      </c>
      <c r="W243" s="35">
        <v>0.2</v>
      </c>
      <c r="X243" s="4">
        <f t="shared" si="53"/>
        <v>1</v>
      </c>
      <c r="Y243" s="11">
        <v>25</v>
      </c>
      <c r="Z243" s="44">
        <f t="shared" si="60"/>
        <v>0.8116946437277982</v>
      </c>
      <c r="AA243" s="45">
        <v>819</v>
      </c>
      <c r="AB243" s="35">
        <f t="shared" si="54"/>
        <v>74.454545454545453</v>
      </c>
      <c r="AC243" s="35">
        <f t="shared" si="55"/>
        <v>60.4</v>
      </c>
      <c r="AD243" s="35">
        <f t="shared" si="56"/>
        <v>-14.054545454545455</v>
      </c>
      <c r="AE243" s="35">
        <v>0</v>
      </c>
      <c r="AF243" s="35">
        <f t="shared" si="57"/>
        <v>60.4</v>
      </c>
      <c r="AG243" s="35">
        <f>MIN(AF243,20.4)</f>
        <v>20.399999999999999</v>
      </c>
      <c r="AH243" s="35">
        <f t="shared" si="58"/>
        <v>40</v>
      </c>
      <c r="AI243" s="35">
        <v>40</v>
      </c>
      <c r="AJ243" s="35">
        <f t="shared" si="59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50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178.4</v>
      </c>
      <c r="O244" s="35">
        <v>52.1</v>
      </c>
      <c r="P244" s="4">
        <f t="shared" si="51"/>
        <v>0.2920403587443946</v>
      </c>
      <c r="Q244" s="11">
        <v>20</v>
      </c>
      <c r="R244" s="35">
        <v>52.9</v>
      </c>
      <c r="S244" s="35">
        <v>55.1</v>
      </c>
      <c r="T244" s="4">
        <f t="shared" si="52"/>
        <v>1.0415879017013232</v>
      </c>
      <c r="U244" s="11">
        <v>40</v>
      </c>
      <c r="V244" s="35">
        <v>0.8</v>
      </c>
      <c r="W244" s="35">
        <v>1.2</v>
      </c>
      <c r="X244" s="4">
        <f t="shared" si="53"/>
        <v>1.23</v>
      </c>
      <c r="Y244" s="11">
        <v>10</v>
      </c>
      <c r="Z244" s="44">
        <f t="shared" si="60"/>
        <v>0.85434747489915464</v>
      </c>
      <c r="AA244" s="45">
        <v>1098</v>
      </c>
      <c r="AB244" s="35">
        <f t="shared" si="54"/>
        <v>99.818181818181813</v>
      </c>
      <c r="AC244" s="35">
        <f t="shared" si="55"/>
        <v>85.3</v>
      </c>
      <c r="AD244" s="35">
        <f t="shared" si="56"/>
        <v>-14.518181818181816</v>
      </c>
      <c r="AE244" s="35">
        <v>0</v>
      </c>
      <c r="AF244" s="35">
        <f t="shared" si="57"/>
        <v>85.3</v>
      </c>
      <c r="AG244" s="35"/>
      <c r="AH244" s="35">
        <f t="shared" si="58"/>
        <v>85.3</v>
      </c>
      <c r="AI244" s="35">
        <v>85.3</v>
      </c>
      <c r="AJ244" s="35">
        <f t="shared" si="59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50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268.8</v>
      </c>
      <c r="O245" s="35">
        <v>43.5</v>
      </c>
      <c r="P245" s="4">
        <f t="shared" si="51"/>
        <v>0.16183035714285712</v>
      </c>
      <c r="Q245" s="11">
        <v>20</v>
      </c>
      <c r="R245" s="35">
        <v>23.7</v>
      </c>
      <c r="S245" s="35">
        <v>24.6</v>
      </c>
      <c r="T245" s="4">
        <f t="shared" si="52"/>
        <v>1.0379746835443038</v>
      </c>
      <c r="U245" s="11">
        <v>25</v>
      </c>
      <c r="V245" s="35">
        <v>0.9</v>
      </c>
      <c r="W245" s="35">
        <v>9.9</v>
      </c>
      <c r="X245" s="4">
        <f t="shared" si="53"/>
        <v>1.3</v>
      </c>
      <c r="Y245" s="11">
        <v>25</v>
      </c>
      <c r="Z245" s="44">
        <f t="shared" si="60"/>
        <v>0.8812282033066392</v>
      </c>
      <c r="AA245" s="45">
        <v>1336</v>
      </c>
      <c r="AB245" s="35">
        <f t="shared" si="54"/>
        <v>121.45454545454545</v>
      </c>
      <c r="AC245" s="35">
        <f t="shared" si="55"/>
        <v>107</v>
      </c>
      <c r="AD245" s="35">
        <f t="shared" si="56"/>
        <v>-14.454545454545453</v>
      </c>
      <c r="AE245" s="35">
        <v>0</v>
      </c>
      <c r="AF245" s="35">
        <f t="shared" si="57"/>
        <v>107</v>
      </c>
      <c r="AG245" s="35"/>
      <c r="AH245" s="35">
        <f t="shared" si="58"/>
        <v>107</v>
      </c>
      <c r="AI245" s="35">
        <v>107</v>
      </c>
      <c r="AJ245" s="35">
        <f t="shared" si="59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50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210.8</v>
      </c>
      <c r="O246" s="35">
        <v>139.69999999999999</v>
      </c>
      <c r="P246" s="4">
        <f t="shared" si="51"/>
        <v>0.6627134724857684</v>
      </c>
      <c r="Q246" s="11">
        <v>20</v>
      </c>
      <c r="R246" s="35">
        <v>206.2</v>
      </c>
      <c r="S246" s="35">
        <v>206.9</v>
      </c>
      <c r="T246" s="4">
        <f t="shared" si="52"/>
        <v>1.0033947623666344</v>
      </c>
      <c r="U246" s="11">
        <v>20</v>
      </c>
      <c r="V246" s="35">
        <v>1.2</v>
      </c>
      <c r="W246" s="35">
        <v>3</v>
      </c>
      <c r="X246" s="4">
        <f t="shared" si="53"/>
        <v>1.3</v>
      </c>
      <c r="Y246" s="11">
        <v>30</v>
      </c>
      <c r="Z246" s="44">
        <f t="shared" si="60"/>
        <v>1.0331737813864008</v>
      </c>
      <c r="AA246" s="45">
        <v>1194</v>
      </c>
      <c r="AB246" s="35">
        <f t="shared" si="54"/>
        <v>108.54545454545455</v>
      </c>
      <c r="AC246" s="35">
        <f t="shared" si="55"/>
        <v>112.1</v>
      </c>
      <c r="AD246" s="35">
        <f t="shared" si="56"/>
        <v>3.5545454545454476</v>
      </c>
      <c r="AE246" s="35">
        <v>0</v>
      </c>
      <c r="AF246" s="35">
        <f t="shared" si="57"/>
        <v>112.1</v>
      </c>
      <c r="AG246" s="35"/>
      <c r="AH246" s="35">
        <f t="shared" si="58"/>
        <v>112.1</v>
      </c>
      <c r="AI246" s="35">
        <v>112.1</v>
      </c>
      <c r="AJ246" s="35">
        <f t="shared" si="59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.149999999999999" customHeight="1">
      <c r="A247" s="14" t="s">
        <v>243</v>
      </c>
      <c r="B247" s="35">
        <v>5319</v>
      </c>
      <c r="C247" s="35">
        <v>4548</v>
      </c>
      <c r="D247" s="4">
        <f t="shared" si="50"/>
        <v>0.85504794134235762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310.60000000000002</v>
      </c>
      <c r="O247" s="35">
        <v>208.8</v>
      </c>
      <c r="P247" s="4">
        <f t="shared" si="51"/>
        <v>0.6722472633612363</v>
      </c>
      <c r="Q247" s="11">
        <v>20</v>
      </c>
      <c r="R247" s="35">
        <v>30.2</v>
      </c>
      <c r="S247" s="35">
        <v>29.8</v>
      </c>
      <c r="T247" s="4">
        <f t="shared" si="52"/>
        <v>0.98675496688741726</v>
      </c>
      <c r="U247" s="11">
        <v>25</v>
      </c>
      <c r="V247" s="35">
        <v>0.5</v>
      </c>
      <c r="W247" s="35">
        <v>22.9</v>
      </c>
      <c r="X247" s="4">
        <f t="shared" si="53"/>
        <v>1.3</v>
      </c>
      <c r="Y247" s="11">
        <v>25</v>
      </c>
      <c r="Z247" s="44">
        <f t="shared" si="60"/>
        <v>0.98955373566042171</v>
      </c>
      <c r="AA247" s="45">
        <v>1325</v>
      </c>
      <c r="AB247" s="35">
        <f t="shared" si="54"/>
        <v>120.45454545454545</v>
      </c>
      <c r="AC247" s="35">
        <f t="shared" si="55"/>
        <v>119.2</v>
      </c>
      <c r="AD247" s="35">
        <f t="shared" si="56"/>
        <v>-1.2545454545454504</v>
      </c>
      <c r="AE247" s="35">
        <v>0</v>
      </c>
      <c r="AF247" s="35">
        <f t="shared" si="57"/>
        <v>119.2</v>
      </c>
      <c r="AG247" s="35"/>
      <c r="AH247" s="35">
        <f t="shared" si="58"/>
        <v>119.2</v>
      </c>
      <c r="AI247" s="35">
        <v>119.2</v>
      </c>
      <c r="AJ247" s="35">
        <f t="shared" si="59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50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153.69999999999999</v>
      </c>
      <c r="O248" s="35">
        <v>75.7</v>
      </c>
      <c r="P248" s="4">
        <f t="shared" si="51"/>
        <v>0.49251789199739759</v>
      </c>
      <c r="Q248" s="11">
        <v>20</v>
      </c>
      <c r="R248" s="35">
        <v>12.4</v>
      </c>
      <c r="S248" s="35">
        <v>12.6</v>
      </c>
      <c r="T248" s="4">
        <f t="shared" si="52"/>
        <v>1.0161290322580645</v>
      </c>
      <c r="U248" s="11">
        <v>20</v>
      </c>
      <c r="V248" s="35">
        <v>0.2</v>
      </c>
      <c r="W248" s="35">
        <v>0.5</v>
      </c>
      <c r="X248" s="4">
        <f t="shared" si="53"/>
        <v>1.3</v>
      </c>
      <c r="Y248" s="11">
        <v>30</v>
      </c>
      <c r="Z248" s="44">
        <f t="shared" si="60"/>
        <v>0.98818483550156055</v>
      </c>
      <c r="AA248" s="45">
        <v>966</v>
      </c>
      <c r="AB248" s="35">
        <f t="shared" si="54"/>
        <v>87.818181818181813</v>
      </c>
      <c r="AC248" s="35">
        <f t="shared" si="55"/>
        <v>86.8</v>
      </c>
      <c r="AD248" s="35">
        <f t="shared" si="56"/>
        <v>-1.0181818181818159</v>
      </c>
      <c r="AE248" s="35">
        <v>0</v>
      </c>
      <c r="AF248" s="35">
        <f t="shared" si="57"/>
        <v>86.8</v>
      </c>
      <c r="AG248" s="35"/>
      <c r="AH248" s="35">
        <f t="shared" si="58"/>
        <v>86.8</v>
      </c>
      <c r="AI248" s="35">
        <v>86.8</v>
      </c>
      <c r="AJ248" s="35">
        <f t="shared" si="59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.149999999999999" customHeight="1">
      <c r="A249" s="14" t="s">
        <v>245</v>
      </c>
      <c r="B249" s="35">
        <v>1744</v>
      </c>
      <c r="C249" s="35">
        <v>1575</v>
      </c>
      <c r="D249" s="4">
        <f t="shared" si="50"/>
        <v>0.9030963302752294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379</v>
      </c>
      <c r="O249" s="35">
        <v>322.60000000000002</v>
      </c>
      <c r="P249" s="4">
        <f t="shared" si="51"/>
        <v>0.85118733509234834</v>
      </c>
      <c r="Q249" s="11">
        <v>20</v>
      </c>
      <c r="R249" s="35">
        <v>447.2</v>
      </c>
      <c r="S249" s="35">
        <v>404.1</v>
      </c>
      <c r="T249" s="4">
        <f t="shared" si="52"/>
        <v>0.9036225402504473</v>
      </c>
      <c r="U249" s="11">
        <v>10</v>
      </c>
      <c r="V249" s="35">
        <v>434.3</v>
      </c>
      <c r="W249" s="35">
        <v>473.7</v>
      </c>
      <c r="X249" s="4">
        <f t="shared" si="53"/>
        <v>1.0907206999769743</v>
      </c>
      <c r="Y249" s="11">
        <v>40</v>
      </c>
      <c r="Z249" s="44">
        <f t="shared" si="60"/>
        <v>0.98399704257728382</v>
      </c>
      <c r="AA249" s="45">
        <v>1522</v>
      </c>
      <c r="AB249" s="35">
        <f t="shared" si="54"/>
        <v>138.36363636363637</v>
      </c>
      <c r="AC249" s="35">
        <f t="shared" si="55"/>
        <v>136.1</v>
      </c>
      <c r="AD249" s="35">
        <f t="shared" si="56"/>
        <v>-2.2636363636363797</v>
      </c>
      <c r="AE249" s="35">
        <v>0</v>
      </c>
      <c r="AF249" s="35">
        <f t="shared" si="57"/>
        <v>136.1</v>
      </c>
      <c r="AG249" s="35"/>
      <c r="AH249" s="35">
        <f t="shared" si="58"/>
        <v>136.1</v>
      </c>
      <c r="AI249" s="35">
        <v>136.1</v>
      </c>
      <c r="AJ249" s="35">
        <f t="shared" si="59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50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368.4</v>
      </c>
      <c r="O250" s="35">
        <v>80.3</v>
      </c>
      <c r="P250" s="4">
        <f t="shared" si="51"/>
        <v>0.21796959826275789</v>
      </c>
      <c r="Q250" s="11">
        <v>20</v>
      </c>
      <c r="R250" s="35">
        <v>120.6</v>
      </c>
      <c r="S250" s="35">
        <v>121</v>
      </c>
      <c r="T250" s="4">
        <f t="shared" si="52"/>
        <v>1.0033167495854063</v>
      </c>
      <c r="U250" s="11">
        <v>30</v>
      </c>
      <c r="V250" s="35">
        <v>5.7</v>
      </c>
      <c r="W250" s="35">
        <v>10.199999999999999</v>
      </c>
      <c r="X250" s="4">
        <f t="shared" si="53"/>
        <v>1.2589473684210526</v>
      </c>
      <c r="Y250" s="11">
        <v>20</v>
      </c>
      <c r="Z250" s="44">
        <f t="shared" si="60"/>
        <v>0.8519691688748342</v>
      </c>
      <c r="AA250" s="45">
        <v>1776</v>
      </c>
      <c r="AB250" s="35">
        <f t="shared" si="54"/>
        <v>161.45454545454547</v>
      </c>
      <c r="AC250" s="35">
        <f t="shared" si="55"/>
        <v>137.6</v>
      </c>
      <c r="AD250" s="35">
        <f t="shared" si="56"/>
        <v>-23.854545454545473</v>
      </c>
      <c r="AE250" s="35">
        <v>0</v>
      </c>
      <c r="AF250" s="35">
        <f t="shared" si="57"/>
        <v>137.6</v>
      </c>
      <c r="AG250" s="35"/>
      <c r="AH250" s="35">
        <f t="shared" si="58"/>
        <v>137.6</v>
      </c>
      <c r="AI250" s="35">
        <v>137.6</v>
      </c>
      <c r="AJ250" s="35">
        <f t="shared" si="59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50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153.19999999999999</v>
      </c>
      <c r="O251" s="35">
        <v>21.5</v>
      </c>
      <c r="P251" s="4">
        <f t="shared" si="51"/>
        <v>0.14033942558746737</v>
      </c>
      <c r="Q251" s="11">
        <v>20</v>
      </c>
      <c r="R251" s="35">
        <v>17.5</v>
      </c>
      <c r="S251" s="35">
        <v>17.8</v>
      </c>
      <c r="T251" s="4">
        <f t="shared" si="52"/>
        <v>1.0171428571428571</v>
      </c>
      <c r="U251" s="11">
        <v>20</v>
      </c>
      <c r="V251" s="35">
        <v>0.6</v>
      </c>
      <c r="W251" s="35">
        <v>0.7</v>
      </c>
      <c r="X251" s="4">
        <f t="shared" si="53"/>
        <v>1.1666666666666667</v>
      </c>
      <c r="Y251" s="11">
        <v>30</v>
      </c>
      <c r="Z251" s="44">
        <f t="shared" si="60"/>
        <v>0.83070922363723554</v>
      </c>
      <c r="AA251" s="45">
        <v>869</v>
      </c>
      <c r="AB251" s="35">
        <f t="shared" si="54"/>
        <v>79</v>
      </c>
      <c r="AC251" s="35">
        <f t="shared" si="55"/>
        <v>65.599999999999994</v>
      </c>
      <c r="AD251" s="35">
        <f t="shared" si="56"/>
        <v>-13.400000000000006</v>
      </c>
      <c r="AE251" s="35">
        <v>0</v>
      </c>
      <c r="AF251" s="35">
        <f t="shared" si="57"/>
        <v>65.599999999999994</v>
      </c>
      <c r="AG251" s="35"/>
      <c r="AH251" s="35">
        <f t="shared" si="58"/>
        <v>65.599999999999994</v>
      </c>
      <c r="AI251" s="35">
        <v>65.599999999999994</v>
      </c>
      <c r="AJ251" s="35">
        <f t="shared" si="59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50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165.8</v>
      </c>
      <c r="O252" s="35">
        <v>42.5</v>
      </c>
      <c r="P252" s="4">
        <f t="shared" si="51"/>
        <v>0.25633293124246076</v>
      </c>
      <c r="Q252" s="11">
        <v>20</v>
      </c>
      <c r="R252" s="35">
        <v>4.0999999999999996</v>
      </c>
      <c r="S252" s="35">
        <v>4.2</v>
      </c>
      <c r="T252" s="4">
        <f t="shared" si="52"/>
        <v>1.024390243902439</v>
      </c>
      <c r="U252" s="11">
        <v>25</v>
      </c>
      <c r="V252" s="35">
        <v>0.3</v>
      </c>
      <c r="W252" s="35">
        <v>0.3</v>
      </c>
      <c r="X252" s="4">
        <f t="shared" si="53"/>
        <v>1</v>
      </c>
      <c r="Y252" s="11">
        <v>25</v>
      </c>
      <c r="Z252" s="44">
        <f t="shared" si="60"/>
        <v>0.7962344960344313</v>
      </c>
      <c r="AA252" s="45">
        <v>863</v>
      </c>
      <c r="AB252" s="35">
        <f t="shared" si="54"/>
        <v>78.454545454545453</v>
      </c>
      <c r="AC252" s="35">
        <f t="shared" si="55"/>
        <v>62.5</v>
      </c>
      <c r="AD252" s="35">
        <f t="shared" si="56"/>
        <v>-15.954545454545453</v>
      </c>
      <c r="AE252" s="35">
        <v>0</v>
      </c>
      <c r="AF252" s="35">
        <f t="shared" si="57"/>
        <v>62.5</v>
      </c>
      <c r="AG252" s="35"/>
      <c r="AH252" s="35">
        <f t="shared" si="58"/>
        <v>62.5</v>
      </c>
      <c r="AI252" s="35">
        <v>62.5</v>
      </c>
      <c r="AJ252" s="35">
        <f t="shared" si="59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.149999999999999" customHeight="1">
      <c r="A253" s="14" t="s">
        <v>249</v>
      </c>
      <c r="B253" s="35">
        <v>2176</v>
      </c>
      <c r="C253" s="35">
        <v>1351.8</v>
      </c>
      <c r="D253" s="4">
        <f t="shared" si="50"/>
        <v>0.62123161764705881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239.7</v>
      </c>
      <c r="O253" s="35">
        <v>174.3</v>
      </c>
      <c r="P253" s="4">
        <f t="shared" si="51"/>
        <v>0.7271589486858574</v>
      </c>
      <c r="Q253" s="11">
        <v>20</v>
      </c>
      <c r="R253" s="35">
        <v>55.9</v>
      </c>
      <c r="S253" s="35">
        <v>66.400000000000006</v>
      </c>
      <c r="T253" s="4">
        <f t="shared" si="52"/>
        <v>1.1878354203935602</v>
      </c>
      <c r="U253" s="11">
        <v>30</v>
      </c>
      <c r="V253" s="35">
        <v>1.1000000000000001</v>
      </c>
      <c r="W253" s="35">
        <v>1.3</v>
      </c>
      <c r="X253" s="4">
        <f t="shared" si="53"/>
        <v>1.1818181818181817</v>
      </c>
      <c r="Y253" s="11">
        <v>20</v>
      </c>
      <c r="Z253" s="44">
        <f t="shared" si="60"/>
        <v>1.0003365174794772</v>
      </c>
      <c r="AA253" s="45">
        <v>1147</v>
      </c>
      <c r="AB253" s="35">
        <f t="shared" si="54"/>
        <v>104.27272727272727</v>
      </c>
      <c r="AC253" s="35">
        <f t="shared" si="55"/>
        <v>104.3</v>
      </c>
      <c r="AD253" s="35">
        <f t="shared" si="56"/>
        <v>2.727272727273089E-2</v>
      </c>
      <c r="AE253" s="35">
        <v>0</v>
      </c>
      <c r="AF253" s="35">
        <f t="shared" si="57"/>
        <v>104.3</v>
      </c>
      <c r="AG253" s="35"/>
      <c r="AH253" s="35">
        <f t="shared" si="58"/>
        <v>104.3</v>
      </c>
      <c r="AI253" s="35">
        <v>104.3</v>
      </c>
      <c r="AJ253" s="35">
        <f t="shared" si="59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.149999999999999" customHeight="1">
      <c r="A254" s="18" t="s">
        <v>250</v>
      </c>
      <c r="B254" s="6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35"/>
      <c r="AI254" s="35"/>
      <c r="AJ254" s="35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50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129.69999999999999</v>
      </c>
      <c r="O255" s="35">
        <v>10</v>
      </c>
      <c r="P255" s="4">
        <f t="shared" si="51"/>
        <v>7.7101002313030076E-2</v>
      </c>
      <c r="Q255" s="11">
        <v>20</v>
      </c>
      <c r="R255" s="35">
        <v>16</v>
      </c>
      <c r="S255" s="35">
        <v>18.3</v>
      </c>
      <c r="T255" s="4">
        <f t="shared" si="52"/>
        <v>1.14375</v>
      </c>
      <c r="U255" s="11">
        <v>25</v>
      </c>
      <c r="V255" s="35">
        <v>1.5</v>
      </c>
      <c r="W255" s="35">
        <v>1.6</v>
      </c>
      <c r="X255" s="4">
        <f t="shared" si="53"/>
        <v>1.0666666666666667</v>
      </c>
      <c r="Y255" s="11">
        <v>25</v>
      </c>
      <c r="Z255" s="44">
        <f t="shared" si="60"/>
        <v>0.81146338161324683</v>
      </c>
      <c r="AA255" s="45">
        <v>1304</v>
      </c>
      <c r="AB255" s="35">
        <f t="shared" si="54"/>
        <v>118.54545454545455</v>
      </c>
      <c r="AC255" s="35">
        <f t="shared" si="55"/>
        <v>96.2</v>
      </c>
      <c r="AD255" s="35">
        <f t="shared" si="56"/>
        <v>-22.345454545454544</v>
      </c>
      <c r="AE255" s="35">
        <v>0</v>
      </c>
      <c r="AF255" s="35">
        <f t="shared" si="57"/>
        <v>96.2</v>
      </c>
      <c r="AG255" s="35"/>
      <c r="AH255" s="35">
        <f t="shared" si="58"/>
        <v>96.2</v>
      </c>
      <c r="AI255" s="35">
        <v>96.2</v>
      </c>
      <c r="AJ255" s="35">
        <f t="shared" si="59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50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84.6</v>
      </c>
      <c r="O256" s="35">
        <v>10</v>
      </c>
      <c r="P256" s="4">
        <f t="shared" si="51"/>
        <v>0.1182033096926714</v>
      </c>
      <c r="Q256" s="11">
        <v>20</v>
      </c>
      <c r="R256" s="35">
        <v>2</v>
      </c>
      <c r="S256" s="35">
        <v>2</v>
      </c>
      <c r="T256" s="4">
        <f t="shared" si="52"/>
        <v>1</v>
      </c>
      <c r="U256" s="11">
        <v>15</v>
      </c>
      <c r="V256" s="35">
        <v>0.5</v>
      </c>
      <c r="W256" s="35">
        <v>0.5</v>
      </c>
      <c r="X256" s="4">
        <f t="shared" si="53"/>
        <v>1</v>
      </c>
      <c r="Y256" s="11">
        <v>35</v>
      </c>
      <c r="Z256" s="44">
        <f t="shared" si="60"/>
        <v>0.74805808848362043</v>
      </c>
      <c r="AA256" s="45">
        <v>645</v>
      </c>
      <c r="AB256" s="35">
        <f t="shared" si="54"/>
        <v>58.636363636363633</v>
      </c>
      <c r="AC256" s="35">
        <f t="shared" si="55"/>
        <v>43.9</v>
      </c>
      <c r="AD256" s="35">
        <f t="shared" si="56"/>
        <v>-14.736363636363635</v>
      </c>
      <c r="AE256" s="35">
        <v>0</v>
      </c>
      <c r="AF256" s="35">
        <f t="shared" si="57"/>
        <v>43.9</v>
      </c>
      <c r="AG256" s="35"/>
      <c r="AH256" s="35">
        <f t="shared" si="58"/>
        <v>43.9</v>
      </c>
      <c r="AI256" s="35">
        <v>43.9</v>
      </c>
      <c r="AJ256" s="35">
        <f t="shared" si="59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50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128.80000000000001</v>
      </c>
      <c r="O257" s="35">
        <v>47.4</v>
      </c>
      <c r="P257" s="4">
        <f t="shared" si="51"/>
        <v>0.36801242236024839</v>
      </c>
      <c r="Q257" s="11">
        <v>20</v>
      </c>
      <c r="R257" s="35">
        <v>9.5</v>
      </c>
      <c r="S257" s="35">
        <v>10.199999999999999</v>
      </c>
      <c r="T257" s="4">
        <f t="shared" si="52"/>
        <v>1.0736842105263158</v>
      </c>
      <c r="U257" s="11">
        <v>25</v>
      </c>
      <c r="V257" s="35">
        <v>3.5</v>
      </c>
      <c r="W257" s="35">
        <v>3.6</v>
      </c>
      <c r="X257" s="4">
        <f t="shared" si="53"/>
        <v>1.0285714285714287</v>
      </c>
      <c r="Y257" s="11">
        <v>25</v>
      </c>
      <c r="Z257" s="44">
        <f t="shared" si="60"/>
        <v>0.85595199178069403</v>
      </c>
      <c r="AA257" s="45">
        <v>1203</v>
      </c>
      <c r="AB257" s="35">
        <f t="shared" si="54"/>
        <v>109.36363636363636</v>
      </c>
      <c r="AC257" s="35">
        <f t="shared" si="55"/>
        <v>93.6</v>
      </c>
      <c r="AD257" s="35">
        <f t="shared" si="56"/>
        <v>-15.763636363636365</v>
      </c>
      <c r="AE257" s="35">
        <v>0</v>
      </c>
      <c r="AF257" s="35">
        <f t="shared" si="57"/>
        <v>93.6</v>
      </c>
      <c r="AG257" s="35"/>
      <c r="AH257" s="35">
        <f t="shared" si="58"/>
        <v>93.6</v>
      </c>
      <c r="AI257" s="35">
        <v>93.6</v>
      </c>
      <c r="AJ257" s="35">
        <f t="shared" si="59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.149999999999999" customHeight="1">
      <c r="A258" s="14" t="s">
        <v>254</v>
      </c>
      <c r="B258" s="35">
        <v>0</v>
      </c>
      <c r="C258" s="35">
        <v>0</v>
      </c>
      <c r="D258" s="4">
        <f t="shared" si="50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315.60000000000002</v>
      </c>
      <c r="O258" s="35">
        <v>165.1</v>
      </c>
      <c r="P258" s="4">
        <f t="shared" si="51"/>
        <v>0.52313054499366285</v>
      </c>
      <c r="Q258" s="11">
        <v>20</v>
      </c>
      <c r="R258" s="35">
        <v>31</v>
      </c>
      <c r="S258" s="35">
        <v>29.2</v>
      </c>
      <c r="T258" s="4">
        <f t="shared" si="52"/>
        <v>0.9419354838709677</v>
      </c>
      <c r="U258" s="11">
        <v>10</v>
      </c>
      <c r="V258" s="35">
        <v>12</v>
      </c>
      <c r="W258" s="35">
        <v>14.2</v>
      </c>
      <c r="X258" s="4">
        <f t="shared" si="53"/>
        <v>1.1833333333333333</v>
      </c>
      <c r="Y258" s="11">
        <v>40</v>
      </c>
      <c r="Z258" s="44">
        <f t="shared" si="60"/>
        <v>0.96519123839895327</v>
      </c>
      <c r="AA258" s="45">
        <v>338</v>
      </c>
      <c r="AB258" s="35">
        <f t="shared" si="54"/>
        <v>30.727272727272727</v>
      </c>
      <c r="AC258" s="35">
        <f t="shared" si="55"/>
        <v>29.7</v>
      </c>
      <c r="AD258" s="35">
        <f t="shared" si="56"/>
        <v>-1.0272727272727273</v>
      </c>
      <c r="AE258" s="35">
        <v>0</v>
      </c>
      <c r="AF258" s="35">
        <f t="shared" si="57"/>
        <v>29.7</v>
      </c>
      <c r="AG258" s="35"/>
      <c r="AH258" s="35">
        <f t="shared" si="58"/>
        <v>29.7</v>
      </c>
      <c r="AI258" s="35">
        <v>29.7</v>
      </c>
      <c r="AJ258" s="35">
        <f t="shared" si="59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.149999999999999" customHeight="1">
      <c r="A259" s="14" t="s">
        <v>255</v>
      </c>
      <c r="B259" s="35">
        <v>870</v>
      </c>
      <c r="C259" s="35">
        <v>667.9</v>
      </c>
      <c r="D259" s="4">
        <f t="shared" si="50"/>
        <v>0.76770114942528733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212.5</v>
      </c>
      <c r="O259" s="35">
        <v>130.9</v>
      </c>
      <c r="P259" s="4">
        <f t="shared" si="51"/>
        <v>0.61599999999999999</v>
      </c>
      <c r="Q259" s="11">
        <v>20</v>
      </c>
      <c r="R259" s="35">
        <v>38</v>
      </c>
      <c r="S259" s="35">
        <v>45.1</v>
      </c>
      <c r="T259" s="4">
        <f t="shared" si="52"/>
        <v>1.1868421052631579</v>
      </c>
      <c r="U259" s="11">
        <v>10</v>
      </c>
      <c r="V259" s="35">
        <v>11</v>
      </c>
      <c r="W259" s="35">
        <v>11</v>
      </c>
      <c r="X259" s="4">
        <f t="shared" si="53"/>
        <v>1</v>
      </c>
      <c r="Y259" s="11">
        <v>40</v>
      </c>
      <c r="Z259" s="44">
        <f t="shared" si="60"/>
        <v>0.89831790683605561</v>
      </c>
      <c r="AA259" s="45">
        <v>2247</v>
      </c>
      <c r="AB259" s="35">
        <f t="shared" si="54"/>
        <v>204.27272727272728</v>
      </c>
      <c r="AC259" s="35">
        <f t="shared" si="55"/>
        <v>183.5</v>
      </c>
      <c r="AD259" s="35">
        <f t="shared" si="56"/>
        <v>-20.77272727272728</v>
      </c>
      <c r="AE259" s="35">
        <v>0</v>
      </c>
      <c r="AF259" s="35">
        <f t="shared" si="57"/>
        <v>183.5</v>
      </c>
      <c r="AG259" s="35"/>
      <c r="AH259" s="35">
        <f t="shared" si="58"/>
        <v>183.5</v>
      </c>
      <c r="AI259" s="35">
        <v>183.5</v>
      </c>
      <c r="AJ259" s="35">
        <f t="shared" si="59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.149999999999999" customHeight="1">
      <c r="A260" s="14" t="s">
        <v>256</v>
      </c>
      <c r="B260" s="35">
        <v>9439</v>
      </c>
      <c r="C260" s="35">
        <v>9449.7999999999993</v>
      </c>
      <c r="D260" s="4">
        <f t="shared" si="50"/>
        <v>1.0011441890030723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1155.5</v>
      </c>
      <c r="O260" s="35">
        <v>388.9</v>
      </c>
      <c r="P260" s="4">
        <f t="shared" si="51"/>
        <v>0.33656425789701427</v>
      </c>
      <c r="Q260" s="11">
        <v>20</v>
      </c>
      <c r="R260" s="35">
        <v>10.5</v>
      </c>
      <c r="S260" s="35">
        <v>12.4</v>
      </c>
      <c r="T260" s="4">
        <f t="shared" si="52"/>
        <v>1.180952380952381</v>
      </c>
      <c r="U260" s="11">
        <v>25</v>
      </c>
      <c r="V260" s="35">
        <v>14</v>
      </c>
      <c r="W260" s="35">
        <v>14.9</v>
      </c>
      <c r="X260" s="4">
        <f t="shared" si="53"/>
        <v>1.0642857142857143</v>
      </c>
      <c r="Y260" s="11">
        <v>25</v>
      </c>
      <c r="Z260" s="44">
        <f t="shared" si="60"/>
        <v>0.91092099286154249</v>
      </c>
      <c r="AA260" s="45">
        <v>1553</v>
      </c>
      <c r="AB260" s="35">
        <f t="shared" si="54"/>
        <v>141.18181818181819</v>
      </c>
      <c r="AC260" s="35">
        <f t="shared" si="55"/>
        <v>128.6</v>
      </c>
      <c r="AD260" s="35">
        <f t="shared" si="56"/>
        <v>-12.581818181818193</v>
      </c>
      <c r="AE260" s="35">
        <v>0</v>
      </c>
      <c r="AF260" s="35">
        <f t="shared" si="57"/>
        <v>128.6</v>
      </c>
      <c r="AG260" s="35"/>
      <c r="AH260" s="35">
        <f t="shared" si="58"/>
        <v>128.6</v>
      </c>
      <c r="AI260" s="35">
        <v>128.6</v>
      </c>
      <c r="AJ260" s="35">
        <f t="shared" si="59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.149999999999999" customHeight="1">
      <c r="A261" s="14" t="s">
        <v>257</v>
      </c>
      <c r="B261" s="35">
        <v>3849</v>
      </c>
      <c r="C261" s="35">
        <v>4593.3</v>
      </c>
      <c r="D261" s="4">
        <f t="shared" si="50"/>
        <v>1.1933749025720968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425.7</v>
      </c>
      <c r="O261" s="35">
        <v>237.7</v>
      </c>
      <c r="P261" s="4">
        <f t="shared" si="51"/>
        <v>0.55837444209537235</v>
      </c>
      <c r="Q261" s="11">
        <v>20</v>
      </c>
      <c r="R261" s="35">
        <v>4.5</v>
      </c>
      <c r="S261" s="35">
        <v>4.5</v>
      </c>
      <c r="T261" s="4">
        <f t="shared" si="52"/>
        <v>1</v>
      </c>
      <c r="U261" s="11">
        <v>15</v>
      </c>
      <c r="V261" s="35">
        <v>4</v>
      </c>
      <c r="W261" s="35">
        <v>4</v>
      </c>
      <c r="X261" s="4">
        <f t="shared" si="53"/>
        <v>1</v>
      </c>
      <c r="Y261" s="11">
        <v>35</v>
      </c>
      <c r="Z261" s="44">
        <f t="shared" si="60"/>
        <v>0.91376547334535518</v>
      </c>
      <c r="AA261" s="45">
        <v>375</v>
      </c>
      <c r="AB261" s="35">
        <f t="shared" si="54"/>
        <v>34.090909090909093</v>
      </c>
      <c r="AC261" s="35">
        <f t="shared" si="55"/>
        <v>31.2</v>
      </c>
      <c r="AD261" s="35">
        <f t="shared" si="56"/>
        <v>-2.8909090909090942</v>
      </c>
      <c r="AE261" s="35">
        <v>0</v>
      </c>
      <c r="AF261" s="35">
        <f t="shared" si="57"/>
        <v>31.2</v>
      </c>
      <c r="AG261" s="35"/>
      <c r="AH261" s="35">
        <f t="shared" si="58"/>
        <v>31.2</v>
      </c>
      <c r="AI261" s="35">
        <v>31.2</v>
      </c>
      <c r="AJ261" s="35">
        <f t="shared" si="59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.149999999999999" customHeight="1">
      <c r="A262" s="18" t="s">
        <v>258</v>
      </c>
      <c r="B262" s="6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35"/>
      <c r="AI262" s="35"/>
      <c r="AJ262" s="35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.149999999999999" customHeight="1">
      <c r="A263" s="14" t="s">
        <v>259</v>
      </c>
      <c r="B263" s="35">
        <v>0</v>
      </c>
      <c r="C263" s="35">
        <v>137.30000000000001</v>
      </c>
      <c r="D263" s="4">
        <f t="shared" si="50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109.5</v>
      </c>
      <c r="O263" s="35">
        <v>117.3</v>
      </c>
      <c r="P263" s="4">
        <f t="shared" si="51"/>
        <v>1.0712328767123287</v>
      </c>
      <c r="Q263" s="11">
        <v>20</v>
      </c>
      <c r="R263" s="35">
        <v>0</v>
      </c>
      <c r="S263" s="35">
        <v>0</v>
      </c>
      <c r="T263" s="4">
        <f t="shared" si="52"/>
        <v>1</v>
      </c>
      <c r="U263" s="11">
        <v>10</v>
      </c>
      <c r="V263" s="35">
        <v>0</v>
      </c>
      <c r="W263" s="35">
        <v>0</v>
      </c>
      <c r="X263" s="4">
        <f t="shared" si="53"/>
        <v>1</v>
      </c>
      <c r="Y263" s="11">
        <v>40</v>
      </c>
      <c r="Z263" s="44">
        <f t="shared" si="60"/>
        <v>1.0203522504892368</v>
      </c>
      <c r="AA263" s="45">
        <v>317</v>
      </c>
      <c r="AB263" s="35">
        <f t="shared" si="54"/>
        <v>28.818181818181817</v>
      </c>
      <c r="AC263" s="35">
        <f t="shared" si="55"/>
        <v>29.4</v>
      </c>
      <c r="AD263" s="35">
        <f t="shared" si="56"/>
        <v>0.58181818181818201</v>
      </c>
      <c r="AE263" s="35">
        <v>0</v>
      </c>
      <c r="AF263" s="35">
        <f t="shared" si="57"/>
        <v>29.4</v>
      </c>
      <c r="AG263" s="35">
        <f>MIN(AF263,14.4)</f>
        <v>14.4</v>
      </c>
      <c r="AH263" s="35">
        <f t="shared" si="58"/>
        <v>14.999999999999998</v>
      </c>
      <c r="AI263" s="35">
        <v>14.999999999999998</v>
      </c>
      <c r="AJ263" s="35">
        <f t="shared" si="59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50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143</v>
      </c>
      <c r="O264" s="35">
        <v>108.1</v>
      </c>
      <c r="P264" s="4">
        <f t="shared" si="51"/>
        <v>0.75594405594405589</v>
      </c>
      <c r="Q264" s="11">
        <v>20</v>
      </c>
      <c r="R264" s="35">
        <v>0</v>
      </c>
      <c r="S264" s="35">
        <v>0</v>
      </c>
      <c r="T264" s="4">
        <f t="shared" si="52"/>
        <v>1</v>
      </c>
      <c r="U264" s="11">
        <v>20</v>
      </c>
      <c r="V264" s="35">
        <v>0.5</v>
      </c>
      <c r="W264" s="35">
        <v>0.5</v>
      </c>
      <c r="X264" s="4">
        <f t="shared" si="53"/>
        <v>1</v>
      </c>
      <c r="Y264" s="11">
        <v>30</v>
      </c>
      <c r="Z264" s="44">
        <f t="shared" si="60"/>
        <v>0.93026973026973026</v>
      </c>
      <c r="AA264" s="45">
        <v>518</v>
      </c>
      <c r="AB264" s="35">
        <f t="shared" si="54"/>
        <v>47.090909090909093</v>
      </c>
      <c r="AC264" s="35">
        <f t="shared" si="55"/>
        <v>43.8</v>
      </c>
      <c r="AD264" s="35">
        <f t="shared" si="56"/>
        <v>-3.2909090909090963</v>
      </c>
      <c r="AE264" s="35">
        <v>0</v>
      </c>
      <c r="AF264" s="35">
        <f t="shared" si="57"/>
        <v>43.8</v>
      </c>
      <c r="AG264" s="35"/>
      <c r="AH264" s="35">
        <f t="shared" si="58"/>
        <v>43.8</v>
      </c>
      <c r="AI264" s="35">
        <v>43.8</v>
      </c>
      <c r="AJ264" s="35">
        <f t="shared" si="59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50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142.69999999999999</v>
      </c>
      <c r="O265" s="35">
        <v>129.9</v>
      </c>
      <c r="P265" s="4">
        <f t="shared" si="51"/>
        <v>0.91030133146461123</v>
      </c>
      <c r="Q265" s="11">
        <v>20</v>
      </c>
      <c r="R265" s="35">
        <v>0</v>
      </c>
      <c r="S265" s="35">
        <v>0</v>
      </c>
      <c r="T265" s="4">
        <f t="shared" si="52"/>
        <v>1</v>
      </c>
      <c r="U265" s="11">
        <v>10</v>
      </c>
      <c r="V265" s="35">
        <v>1.2</v>
      </c>
      <c r="W265" s="35">
        <v>1.2</v>
      </c>
      <c r="X265" s="4">
        <f t="shared" si="53"/>
        <v>1</v>
      </c>
      <c r="Y265" s="11">
        <v>40</v>
      </c>
      <c r="Z265" s="44">
        <f t="shared" si="60"/>
        <v>0.97437180898988895</v>
      </c>
      <c r="AA265" s="45">
        <v>424</v>
      </c>
      <c r="AB265" s="35">
        <f t="shared" si="54"/>
        <v>38.545454545454547</v>
      </c>
      <c r="AC265" s="35">
        <f t="shared" si="55"/>
        <v>37.6</v>
      </c>
      <c r="AD265" s="35">
        <f t="shared" si="56"/>
        <v>-0.94545454545454533</v>
      </c>
      <c r="AE265" s="35">
        <v>0</v>
      </c>
      <c r="AF265" s="35">
        <f t="shared" si="57"/>
        <v>37.6</v>
      </c>
      <c r="AG265" s="35"/>
      <c r="AH265" s="35">
        <f t="shared" si="58"/>
        <v>37.6</v>
      </c>
      <c r="AI265" s="35">
        <v>37.6</v>
      </c>
      <c r="AJ265" s="35">
        <f t="shared" si="59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50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64.3</v>
      </c>
      <c r="O266" s="35">
        <v>29.7</v>
      </c>
      <c r="P266" s="4">
        <f t="shared" si="51"/>
        <v>0.46189735614307931</v>
      </c>
      <c r="Q266" s="11">
        <v>20</v>
      </c>
      <c r="R266" s="35">
        <v>10</v>
      </c>
      <c r="S266" s="35">
        <v>10.199999999999999</v>
      </c>
      <c r="T266" s="4">
        <f t="shared" si="52"/>
        <v>1.02</v>
      </c>
      <c r="U266" s="11">
        <v>20</v>
      </c>
      <c r="V266" s="35">
        <v>1</v>
      </c>
      <c r="W266" s="35">
        <v>1</v>
      </c>
      <c r="X266" s="4">
        <f t="shared" si="53"/>
        <v>1</v>
      </c>
      <c r="Y266" s="11">
        <v>30</v>
      </c>
      <c r="Z266" s="44">
        <f t="shared" si="60"/>
        <v>0.85197067318373687</v>
      </c>
      <c r="AA266" s="45">
        <v>1106</v>
      </c>
      <c r="AB266" s="35">
        <f t="shared" si="54"/>
        <v>100.54545454545455</v>
      </c>
      <c r="AC266" s="35">
        <f t="shared" si="55"/>
        <v>85.7</v>
      </c>
      <c r="AD266" s="35">
        <f t="shared" si="56"/>
        <v>-14.845454545454544</v>
      </c>
      <c r="AE266" s="35">
        <v>0</v>
      </c>
      <c r="AF266" s="35">
        <f t="shared" si="57"/>
        <v>85.7</v>
      </c>
      <c r="AG266" s="35"/>
      <c r="AH266" s="35">
        <f t="shared" si="58"/>
        <v>85.7</v>
      </c>
      <c r="AI266" s="35">
        <v>85.7</v>
      </c>
      <c r="AJ266" s="35">
        <f t="shared" si="59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.149999999999999" customHeight="1">
      <c r="A267" s="14" t="s">
        <v>263</v>
      </c>
      <c r="B267" s="35">
        <v>85</v>
      </c>
      <c r="C267" s="35">
        <v>193</v>
      </c>
      <c r="D267" s="4">
        <f t="shared" si="50"/>
        <v>1.3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149.30000000000001</v>
      </c>
      <c r="O267" s="35">
        <v>136</v>
      </c>
      <c r="P267" s="4">
        <f t="shared" si="51"/>
        <v>0.91091761553918282</v>
      </c>
      <c r="Q267" s="11">
        <v>20</v>
      </c>
      <c r="R267" s="35">
        <v>0</v>
      </c>
      <c r="S267" s="35">
        <v>0</v>
      </c>
      <c r="T267" s="4">
        <f t="shared" si="52"/>
        <v>1</v>
      </c>
      <c r="U267" s="11">
        <v>20</v>
      </c>
      <c r="V267" s="35">
        <v>0.5</v>
      </c>
      <c r="W267" s="35">
        <v>0.8</v>
      </c>
      <c r="X267" s="4">
        <f t="shared" si="53"/>
        <v>1.24</v>
      </c>
      <c r="Y267" s="11">
        <v>30</v>
      </c>
      <c r="Z267" s="44">
        <f t="shared" si="60"/>
        <v>1.1052294038847958</v>
      </c>
      <c r="AA267" s="45">
        <v>595</v>
      </c>
      <c r="AB267" s="35">
        <f t="shared" si="54"/>
        <v>54.090909090909093</v>
      </c>
      <c r="AC267" s="35">
        <f t="shared" si="55"/>
        <v>59.8</v>
      </c>
      <c r="AD267" s="35">
        <f t="shared" si="56"/>
        <v>5.7090909090909037</v>
      </c>
      <c r="AE267" s="35">
        <v>0</v>
      </c>
      <c r="AF267" s="35">
        <f t="shared" si="57"/>
        <v>59.8</v>
      </c>
      <c r="AG267" s="35"/>
      <c r="AH267" s="35">
        <f t="shared" si="58"/>
        <v>59.8</v>
      </c>
      <c r="AI267" s="35">
        <v>59.8</v>
      </c>
      <c r="AJ267" s="35">
        <f t="shared" si="59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.149999999999999" customHeight="1">
      <c r="A268" s="14" t="s">
        <v>264</v>
      </c>
      <c r="B268" s="35">
        <v>0</v>
      </c>
      <c r="C268" s="35">
        <v>0</v>
      </c>
      <c r="D268" s="4">
        <f t="shared" si="50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196.1</v>
      </c>
      <c r="O268" s="35">
        <v>167.1</v>
      </c>
      <c r="P268" s="4">
        <f t="shared" si="51"/>
        <v>0.85211626721060685</v>
      </c>
      <c r="Q268" s="11">
        <v>20</v>
      </c>
      <c r="R268" s="35">
        <v>7</v>
      </c>
      <c r="S268" s="35">
        <v>7.2</v>
      </c>
      <c r="T268" s="4">
        <f t="shared" si="52"/>
        <v>1.0285714285714287</v>
      </c>
      <c r="U268" s="11">
        <v>15</v>
      </c>
      <c r="V268" s="35">
        <v>1.2</v>
      </c>
      <c r="W268" s="35">
        <v>0.9</v>
      </c>
      <c r="X268" s="4">
        <f t="shared" si="53"/>
        <v>0.75</v>
      </c>
      <c r="Y268" s="11">
        <v>35</v>
      </c>
      <c r="Z268" s="44">
        <f t="shared" si="60"/>
        <v>0.8388699538969081</v>
      </c>
      <c r="AA268" s="45">
        <v>684</v>
      </c>
      <c r="AB268" s="35">
        <f t="shared" si="54"/>
        <v>62.18181818181818</v>
      </c>
      <c r="AC268" s="35">
        <f t="shared" si="55"/>
        <v>52.2</v>
      </c>
      <c r="AD268" s="35">
        <f t="shared" si="56"/>
        <v>-9.981818181818177</v>
      </c>
      <c r="AE268" s="35">
        <v>0</v>
      </c>
      <c r="AF268" s="35">
        <f t="shared" si="57"/>
        <v>52.2</v>
      </c>
      <c r="AG268" s="35"/>
      <c r="AH268" s="35">
        <f t="shared" si="58"/>
        <v>52.2</v>
      </c>
      <c r="AI268" s="35">
        <v>52.2</v>
      </c>
      <c r="AJ268" s="35">
        <f t="shared" si="59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50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118.8</v>
      </c>
      <c r="O269" s="35">
        <v>60</v>
      </c>
      <c r="P269" s="4">
        <f t="shared" si="51"/>
        <v>0.50505050505050508</v>
      </c>
      <c r="Q269" s="11">
        <v>20</v>
      </c>
      <c r="R269" s="35">
        <v>4</v>
      </c>
      <c r="S269" s="35">
        <v>9.9</v>
      </c>
      <c r="T269" s="4">
        <f t="shared" si="52"/>
        <v>1.3</v>
      </c>
      <c r="U269" s="11">
        <v>20</v>
      </c>
      <c r="V269" s="35">
        <v>1.2</v>
      </c>
      <c r="W269" s="35">
        <v>1.2</v>
      </c>
      <c r="X269" s="4">
        <f t="shared" si="53"/>
        <v>1</v>
      </c>
      <c r="Y269" s="11">
        <v>30</v>
      </c>
      <c r="Z269" s="44">
        <f t="shared" si="60"/>
        <v>0.94430014430014431</v>
      </c>
      <c r="AA269" s="45">
        <v>799</v>
      </c>
      <c r="AB269" s="35">
        <f t="shared" si="54"/>
        <v>72.63636363636364</v>
      </c>
      <c r="AC269" s="35">
        <f t="shared" si="55"/>
        <v>68.599999999999994</v>
      </c>
      <c r="AD269" s="35">
        <f t="shared" si="56"/>
        <v>-4.0363636363636459</v>
      </c>
      <c r="AE269" s="35">
        <v>0</v>
      </c>
      <c r="AF269" s="35">
        <f t="shared" si="57"/>
        <v>68.599999999999994</v>
      </c>
      <c r="AG269" s="35"/>
      <c r="AH269" s="35">
        <f t="shared" si="58"/>
        <v>68.599999999999994</v>
      </c>
      <c r="AI269" s="35">
        <v>68.599999999999994</v>
      </c>
      <c r="AJ269" s="35">
        <f t="shared" si="59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50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132.6</v>
      </c>
      <c r="O270" s="35">
        <v>41.4</v>
      </c>
      <c r="P270" s="4">
        <f t="shared" si="51"/>
        <v>0.31221719457013575</v>
      </c>
      <c r="Q270" s="11">
        <v>20</v>
      </c>
      <c r="R270" s="35">
        <v>0</v>
      </c>
      <c r="S270" s="35">
        <v>0</v>
      </c>
      <c r="T270" s="4">
        <f t="shared" si="52"/>
        <v>1</v>
      </c>
      <c r="U270" s="11">
        <v>30</v>
      </c>
      <c r="V270" s="35">
        <v>0.5</v>
      </c>
      <c r="W270" s="35">
        <v>0.5</v>
      </c>
      <c r="X270" s="4">
        <f t="shared" si="53"/>
        <v>1</v>
      </c>
      <c r="Y270" s="11">
        <v>20</v>
      </c>
      <c r="Z270" s="44">
        <f t="shared" si="60"/>
        <v>0.80349062702003882</v>
      </c>
      <c r="AA270" s="45">
        <v>836</v>
      </c>
      <c r="AB270" s="35">
        <f t="shared" si="54"/>
        <v>76</v>
      </c>
      <c r="AC270" s="35">
        <f t="shared" si="55"/>
        <v>61.1</v>
      </c>
      <c r="AD270" s="35">
        <f t="shared" si="56"/>
        <v>-14.899999999999999</v>
      </c>
      <c r="AE270" s="35">
        <v>0</v>
      </c>
      <c r="AF270" s="35">
        <f t="shared" si="57"/>
        <v>61.1</v>
      </c>
      <c r="AG270" s="35"/>
      <c r="AH270" s="35">
        <f t="shared" si="58"/>
        <v>61.1</v>
      </c>
      <c r="AI270" s="35">
        <v>61.1</v>
      </c>
      <c r="AJ270" s="35">
        <f t="shared" si="59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50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16.100000000000001</v>
      </c>
      <c r="O271" s="35">
        <v>36.799999999999997</v>
      </c>
      <c r="P271" s="4">
        <f t="shared" si="51"/>
        <v>1.3</v>
      </c>
      <c r="Q271" s="11">
        <v>20</v>
      </c>
      <c r="R271" s="35">
        <v>0</v>
      </c>
      <c r="S271" s="35">
        <v>10.5</v>
      </c>
      <c r="T271" s="4">
        <f t="shared" si="52"/>
        <v>1</v>
      </c>
      <c r="U271" s="11">
        <v>20</v>
      </c>
      <c r="V271" s="35">
        <v>0.5</v>
      </c>
      <c r="W271" s="35">
        <v>0.5</v>
      </c>
      <c r="X271" s="4">
        <f t="shared" si="53"/>
        <v>1</v>
      </c>
      <c r="Y271" s="11">
        <v>30</v>
      </c>
      <c r="Z271" s="44">
        <f t="shared" si="60"/>
        <v>1.0857142857142856</v>
      </c>
      <c r="AA271" s="45">
        <v>627</v>
      </c>
      <c r="AB271" s="35">
        <f t="shared" si="54"/>
        <v>57</v>
      </c>
      <c r="AC271" s="35">
        <f t="shared" si="55"/>
        <v>61.9</v>
      </c>
      <c r="AD271" s="35">
        <f t="shared" si="56"/>
        <v>4.8999999999999986</v>
      </c>
      <c r="AE271" s="35">
        <v>0</v>
      </c>
      <c r="AF271" s="35">
        <f t="shared" si="57"/>
        <v>61.9</v>
      </c>
      <c r="AG271" s="35"/>
      <c r="AH271" s="35">
        <f t="shared" si="58"/>
        <v>61.9</v>
      </c>
      <c r="AI271" s="35">
        <v>61.9</v>
      </c>
      <c r="AJ271" s="35">
        <f t="shared" si="59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50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182.5</v>
      </c>
      <c r="O272" s="35">
        <v>98</v>
      </c>
      <c r="P272" s="4">
        <f t="shared" si="51"/>
        <v>0.53698630136986303</v>
      </c>
      <c r="Q272" s="11">
        <v>20</v>
      </c>
      <c r="R272" s="35">
        <v>4</v>
      </c>
      <c r="S272" s="35">
        <v>3.8</v>
      </c>
      <c r="T272" s="4">
        <f t="shared" si="52"/>
        <v>0.95</v>
      </c>
      <c r="U272" s="11">
        <v>15</v>
      </c>
      <c r="V272" s="35">
        <v>0.5</v>
      </c>
      <c r="W272" s="35">
        <v>0.5</v>
      </c>
      <c r="X272" s="4">
        <f t="shared" si="53"/>
        <v>1</v>
      </c>
      <c r="Y272" s="11">
        <v>35</v>
      </c>
      <c r="Z272" s="44">
        <f t="shared" si="60"/>
        <v>0.85699608610567513</v>
      </c>
      <c r="AA272" s="45">
        <v>743</v>
      </c>
      <c r="AB272" s="35">
        <f t="shared" si="54"/>
        <v>67.545454545454547</v>
      </c>
      <c r="AC272" s="35">
        <f t="shared" si="55"/>
        <v>57.9</v>
      </c>
      <c r="AD272" s="35">
        <f t="shared" si="56"/>
        <v>-9.6454545454545482</v>
      </c>
      <c r="AE272" s="35">
        <v>0</v>
      </c>
      <c r="AF272" s="35">
        <f t="shared" si="57"/>
        <v>57.9</v>
      </c>
      <c r="AG272" s="35"/>
      <c r="AH272" s="35">
        <f t="shared" si="58"/>
        <v>57.9</v>
      </c>
      <c r="AI272" s="35">
        <v>57.9</v>
      </c>
      <c r="AJ272" s="35">
        <f t="shared" si="59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50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31.8</v>
      </c>
      <c r="O273" s="35">
        <v>9.3000000000000007</v>
      </c>
      <c r="P273" s="4">
        <f t="shared" si="51"/>
        <v>0.29245283018867924</v>
      </c>
      <c r="Q273" s="11">
        <v>20</v>
      </c>
      <c r="R273" s="35">
        <v>25</v>
      </c>
      <c r="S273" s="35">
        <v>25.7</v>
      </c>
      <c r="T273" s="4">
        <f t="shared" si="52"/>
        <v>1.028</v>
      </c>
      <c r="U273" s="11">
        <v>25</v>
      </c>
      <c r="V273" s="35">
        <v>1</v>
      </c>
      <c r="W273" s="35">
        <v>1</v>
      </c>
      <c r="X273" s="4">
        <f t="shared" si="53"/>
        <v>1</v>
      </c>
      <c r="Y273" s="11">
        <v>25</v>
      </c>
      <c r="Z273" s="44">
        <f t="shared" si="60"/>
        <v>0.80784366576819411</v>
      </c>
      <c r="AA273" s="45">
        <v>740</v>
      </c>
      <c r="AB273" s="35">
        <f t="shared" si="54"/>
        <v>67.272727272727266</v>
      </c>
      <c r="AC273" s="35">
        <f t="shared" si="55"/>
        <v>54.3</v>
      </c>
      <c r="AD273" s="35">
        <f t="shared" si="56"/>
        <v>-12.972727272727269</v>
      </c>
      <c r="AE273" s="35">
        <v>0</v>
      </c>
      <c r="AF273" s="35">
        <f t="shared" si="57"/>
        <v>54.3</v>
      </c>
      <c r="AG273" s="35"/>
      <c r="AH273" s="35">
        <f t="shared" si="58"/>
        <v>54.3</v>
      </c>
      <c r="AI273" s="35">
        <v>54.3</v>
      </c>
      <c r="AJ273" s="35">
        <f t="shared" si="59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50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192.6</v>
      </c>
      <c r="O274" s="35">
        <v>54.2</v>
      </c>
      <c r="P274" s="4">
        <f t="shared" si="51"/>
        <v>0.28141225337487025</v>
      </c>
      <c r="Q274" s="11">
        <v>20</v>
      </c>
      <c r="R274" s="35">
        <v>12</v>
      </c>
      <c r="S274" s="35">
        <v>12.1</v>
      </c>
      <c r="T274" s="4">
        <f t="shared" si="52"/>
        <v>1.0083333333333333</v>
      </c>
      <c r="U274" s="11">
        <v>20</v>
      </c>
      <c r="V274" s="35">
        <v>0.5</v>
      </c>
      <c r="W274" s="35">
        <v>0.5</v>
      </c>
      <c r="X274" s="4">
        <f t="shared" si="53"/>
        <v>1</v>
      </c>
      <c r="Y274" s="11">
        <v>30</v>
      </c>
      <c r="Z274" s="44">
        <f t="shared" si="60"/>
        <v>0.79707016763091521</v>
      </c>
      <c r="AA274" s="45">
        <v>891</v>
      </c>
      <c r="AB274" s="35">
        <f t="shared" si="54"/>
        <v>81</v>
      </c>
      <c r="AC274" s="35">
        <f t="shared" si="55"/>
        <v>64.599999999999994</v>
      </c>
      <c r="AD274" s="35">
        <f t="shared" si="56"/>
        <v>-16.400000000000006</v>
      </c>
      <c r="AE274" s="35">
        <v>0</v>
      </c>
      <c r="AF274" s="35">
        <f t="shared" si="57"/>
        <v>64.599999999999994</v>
      </c>
      <c r="AG274" s="35"/>
      <c r="AH274" s="35">
        <f t="shared" si="58"/>
        <v>64.599999999999994</v>
      </c>
      <c r="AI274" s="35">
        <v>64.599999999999994</v>
      </c>
      <c r="AJ274" s="35">
        <f t="shared" si="59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.149999999999999" customHeight="1">
      <c r="A275" s="14" t="s">
        <v>271</v>
      </c>
      <c r="B275" s="35">
        <v>7070</v>
      </c>
      <c r="C275" s="35">
        <v>5905</v>
      </c>
      <c r="D275" s="4">
        <f t="shared" si="50"/>
        <v>0.83521923620933525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1813</v>
      </c>
      <c r="O275" s="35">
        <v>2081.8000000000002</v>
      </c>
      <c r="P275" s="4">
        <f t="shared" si="51"/>
        <v>1.1482625482625484</v>
      </c>
      <c r="Q275" s="11">
        <v>20</v>
      </c>
      <c r="R275" s="35">
        <v>5</v>
      </c>
      <c r="S275" s="35">
        <v>4.5999999999999996</v>
      </c>
      <c r="T275" s="4">
        <f t="shared" si="52"/>
        <v>0.91999999999999993</v>
      </c>
      <c r="U275" s="11">
        <v>15</v>
      </c>
      <c r="V275" s="35">
        <v>1</v>
      </c>
      <c r="W275" s="35">
        <v>1.2</v>
      </c>
      <c r="X275" s="4">
        <f t="shared" si="53"/>
        <v>1.2</v>
      </c>
      <c r="Y275" s="11">
        <v>35</v>
      </c>
      <c r="Z275" s="44">
        <f t="shared" si="60"/>
        <v>1.0889680415918039</v>
      </c>
      <c r="AA275" s="45">
        <v>947</v>
      </c>
      <c r="AB275" s="35">
        <f t="shared" si="54"/>
        <v>86.090909090909093</v>
      </c>
      <c r="AC275" s="35">
        <f t="shared" si="55"/>
        <v>93.8</v>
      </c>
      <c r="AD275" s="35">
        <f t="shared" si="56"/>
        <v>7.7090909090909037</v>
      </c>
      <c r="AE275" s="35">
        <v>0</v>
      </c>
      <c r="AF275" s="35">
        <f t="shared" si="57"/>
        <v>93.8</v>
      </c>
      <c r="AG275" s="35"/>
      <c r="AH275" s="35">
        <f t="shared" si="58"/>
        <v>93.8</v>
      </c>
      <c r="AI275" s="35">
        <v>93.8</v>
      </c>
      <c r="AJ275" s="35">
        <f t="shared" si="59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.149999999999999" customHeight="1">
      <c r="A276" s="14" t="s">
        <v>272</v>
      </c>
      <c r="B276" s="35">
        <v>4286</v>
      </c>
      <c r="C276" s="35">
        <v>3077</v>
      </c>
      <c r="D276" s="4">
        <f t="shared" si="50"/>
        <v>0.71791880541297248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267.8</v>
      </c>
      <c r="O276" s="35">
        <v>242.9</v>
      </c>
      <c r="P276" s="4">
        <f t="shared" si="51"/>
        <v>0.90702016430171772</v>
      </c>
      <c r="Q276" s="11">
        <v>20</v>
      </c>
      <c r="R276" s="35">
        <v>0</v>
      </c>
      <c r="S276" s="35">
        <v>0</v>
      </c>
      <c r="T276" s="4">
        <f t="shared" si="52"/>
        <v>1</v>
      </c>
      <c r="U276" s="11">
        <v>25</v>
      </c>
      <c r="V276" s="35">
        <v>0.2</v>
      </c>
      <c r="W276" s="35">
        <v>0.2</v>
      </c>
      <c r="X276" s="4">
        <f t="shared" si="53"/>
        <v>1</v>
      </c>
      <c r="Y276" s="11">
        <v>25</v>
      </c>
      <c r="Z276" s="44">
        <f t="shared" si="60"/>
        <v>0.94149489175205103</v>
      </c>
      <c r="AA276" s="45">
        <v>570</v>
      </c>
      <c r="AB276" s="35">
        <f t="shared" si="54"/>
        <v>51.81818181818182</v>
      </c>
      <c r="AC276" s="35">
        <f t="shared" si="55"/>
        <v>48.8</v>
      </c>
      <c r="AD276" s="35">
        <f t="shared" si="56"/>
        <v>-3.018181818181823</v>
      </c>
      <c r="AE276" s="35">
        <v>0</v>
      </c>
      <c r="AF276" s="35">
        <f t="shared" si="57"/>
        <v>48.8</v>
      </c>
      <c r="AG276" s="35">
        <f>MIN(AF276,25.9)</f>
        <v>25.9</v>
      </c>
      <c r="AH276" s="35">
        <f t="shared" si="58"/>
        <v>22.9</v>
      </c>
      <c r="AI276" s="35">
        <v>22.9</v>
      </c>
      <c r="AJ276" s="35">
        <f t="shared" si="59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.149999999999999" customHeight="1">
      <c r="A277" s="14" t="s">
        <v>273</v>
      </c>
      <c r="B277" s="35">
        <v>30515</v>
      </c>
      <c r="C277" s="35">
        <v>34847.4</v>
      </c>
      <c r="D277" s="4">
        <f t="shared" si="50"/>
        <v>1.1419760773390137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382.5</v>
      </c>
      <c r="O277" s="35">
        <v>604</v>
      </c>
      <c r="P277" s="4">
        <f t="shared" si="51"/>
        <v>1.2379084967320262</v>
      </c>
      <c r="Q277" s="11">
        <v>20</v>
      </c>
      <c r="R277" s="35">
        <v>10</v>
      </c>
      <c r="S277" s="35">
        <v>6.8</v>
      </c>
      <c r="T277" s="4">
        <f t="shared" si="52"/>
        <v>0.67999999999999994</v>
      </c>
      <c r="U277" s="11">
        <v>5</v>
      </c>
      <c r="V277" s="35">
        <v>1</v>
      </c>
      <c r="W277" s="35">
        <v>1</v>
      </c>
      <c r="X277" s="4">
        <f t="shared" si="53"/>
        <v>1</v>
      </c>
      <c r="Y277" s="11">
        <v>45</v>
      </c>
      <c r="Z277" s="44">
        <f t="shared" si="60"/>
        <v>1.0572241338503834</v>
      </c>
      <c r="AA277" s="45">
        <v>878</v>
      </c>
      <c r="AB277" s="35">
        <f t="shared" si="54"/>
        <v>79.818181818181813</v>
      </c>
      <c r="AC277" s="35">
        <f t="shared" si="55"/>
        <v>84.4</v>
      </c>
      <c r="AD277" s="35">
        <f t="shared" si="56"/>
        <v>4.5818181818181927</v>
      </c>
      <c r="AE277" s="35">
        <v>0</v>
      </c>
      <c r="AF277" s="35">
        <f t="shared" si="57"/>
        <v>84.4</v>
      </c>
      <c r="AG277" s="35"/>
      <c r="AH277" s="35">
        <f t="shared" si="58"/>
        <v>84.4</v>
      </c>
      <c r="AI277" s="35">
        <v>84.4</v>
      </c>
      <c r="AJ277" s="35">
        <f t="shared" si="59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.149999999999999" customHeight="1">
      <c r="A278" s="14" t="s">
        <v>274</v>
      </c>
      <c r="B278" s="35">
        <v>39874</v>
      </c>
      <c r="C278" s="35">
        <v>39515.9</v>
      </c>
      <c r="D278" s="4">
        <f t="shared" si="50"/>
        <v>0.99101921051311637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2508.1</v>
      </c>
      <c r="O278" s="35">
        <v>2827.2</v>
      </c>
      <c r="P278" s="4">
        <f t="shared" si="51"/>
        <v>1.1272277819863641</v>
      </c>
      <c r="Q278" s="11">
        <v>20</v>
      </c>
      <c r="R278" s="35">
        <v>0</v>
      </c>
      <c r="S278" s="35">
        <v>0</v>
      </c>
      <c r="T278" s="4">
        <f t="shared" si="52"/>
        <v>1</v>
      </c>
      <c r="U278" s="11">
        <v>10</v>
      </c>
      <c r="V278" s="35">
        <v>0.1</v>
      </c>
      <c r="W278" s="35">
        <v>0</v>
      </c>
      <c r="X278" s="4">
        <f t="shared" si="53"/>
        <v>0</v>
      </c>
      <c r="Y278" s="11">
        <v>40</v>
      </c>
      <c r="Z278" s="44">
        <f t="shared" si="60"/>
        <v>0.53068434681073051</v>
      </c>
      <c r="AA278" s="45">
        <v>0</v>
      </c>
      <c r="AB278" s="35">
        <f t="shared" si="54"/>
        <v>0</v>
      </c>
      <c r="AC278" s="35">
        <f t="shared" si="55"/>
        <v>0</v>
      </c>
      <c r="AD278" s="35">
        <f t="shared" si="56"/>
        <v>0</v>
      </c>
      <c r="AE278" s="35">
        <v>0</v>
      </c>
      <c r="AF278" s="35">
        <f t="shared" si="57"/>
        <v>0</v>
      </c>
      <c r="AG278" s="35"/>
      <c r="AH278" s="35">
        <f t="shared" si="58"/>
        <v>0</v>
      </c>
      <c r="AI278" s="35">
        <v>0</v>
      </c>
      <c r="AJ278" s="35">
        <f t="shared" si="59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50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423.3</v>
      </c>
      <c r="O279" s="35">
        <v>127.1</v>
      </c>
      <c r="P279" s="4">
        <f t="shared" si="51"/>
        <v>0.30025986298133711</v>
      </c>
      <c r="Q279" s="11">
        <v>20</v>
      </c>
      <c r="R279" s="35">
        <v>82</v>
      </c>
      <c r="S279" s="35">
        <v>82.9</v>
      </c>
      <c r="T279" s="4">
        <f t="shared" si="52"/>
        <v>1.0109756097560976</v>
      </c>
      <c r="U279" s="11">
        <v>25</v>
      </c>
      <c r="V279" s="35">
        <v>2.5</v>
      </c>
      <c r="W279" s="35">
        <v>2.5</v>
      </c>
      <c r="X279" s="4">
        <f t="shared" si="53"/>
        <v>1</v>
      </c>
      <c r="Y279" s="11">
        <v>25</v>
      </c>
      <c r="Z279" s="44">
        <f t="shared" si="60"/>
        <v>0.80399410719327402</v>
      </c>
      <c r="AA279" s="45">
        <v>857</v>
      </c>
      <c r="AB279" s="35">
        <f t="shared" si="54"/>
        <v>77.909090909090907</v>
      </c>
      <c r="AC279" s="35">
        <f t="shared" si="55"/>
        <v>62.6</v>
      </c>
      <c r="AD279" s="35">
        <f t="shared" si="56"/>
        <v>-15.309090909090905</v>
      </c>
      <c r="AE279" s="35">
        <v>0</v>
      </c>
      <c r="AF279" s="35">
        <f t="shared" si="57"/>
        <v>62.6</v>
      </c>
      <c r="AG279" s="35"/>
      <c r="AH279" s="35">
        <f t="shared" si="58"/>
        <v>62.6</v>
      </c>
      <c r="AI279" s="35">
        <v>62.6</v>
      </c>
      <c r="AJ279" s="35">
        <f t="shared" si="59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.149999999999999" customHeight="1">
      <c r="A280" s="18" t="s">
        <v>275</v>
      </c>
      <c r="B280" s="6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35"/>
      <c r="AI280" s="35"/>
      <c r="AJ280" s="35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.149999999999999" customHeight="1">
      <c r="A281" s="46" t="s">
        <v>71</v>
      </c>
      <c r="B281" s="35">
        <v>15832</v>
      </c>
      <c r="C281" s="35">
        <v>65366</v>
      </c>
      <c r="D281" s="4">
        <f t="shared" si="50"/>
        <v>1.3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783.4</v>
      </c>
      <c r="O281" s="35">
        <v>385.9</v>
      </c>
      <c r="P281" s="4">
        <f t="shared" si="51"/>
        <v>0.49259637477661472</v>
      </c>
      <c r="Q281" s="11">
        <v>20</v>
      </c>
      <c r="R281" s="35">
        <v>0</v>
      </c>
      <c r="S281" s="35">
        <v>0</v>
      </c>
      <c r="T281" s="4">
        <f t="shared" si="52"/>
        <v>1</v>
      </c>
      <c r="U281" s="11">
        <v>5</v>
      </c>
      <c r="V281" s="35">
        <v>900</v>
      </c>
      <c r="W281" s="35">
        <v>924</v>
      </c>
      <c r="X281" s="4">
        <f t="shared" si="53"/>
        <v>1.0266666666666666</v>
      </c>
      <c r="Y281" s="11">
        <v>45</v>
      </c>
      <c r="Z281" s="44">
        <f t="shared" si="60"/>
        <v>0.92564909369415349</v>
      </c>
      <c r="AA281" s="45">
        <v>579</v>
      </c>
      <c r="AB281" s="35">
        <f t="shared" si="54"/>
        <v>52.636363636363633</v>
      </c>
      <c r="AC281" s="35">
        <f t="shared" si="55"/>
        <v>48.7</v>
      </c>
      <c r="AD281" s="35">
        <f t="shared" si="56"/>
        <v>-3.9363636363636303</v>
      </c>
      <c r="AE281" s="35">
        <v>0</v>
      </c>
      <c r="AF281" s="35">
        <f t="shared" si="57"/>
        <v>48.7</v>
      </c>
      <c r="AG281" s="35"/>
      <c r="AH281" s="35">
        <f t="shared" si="58"/>
        <v>48.7</v>
      </c>
      <c r="AI281" s="35">
        <v>48.7</v>
      </c>
      <c r="AJ281" s="35">
        <f t="shared" si="59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.149999999999999" customHeight="1">
      <c r="A282" s="46" t="s">
        <v>276</v>
      </c>
      <c r="B282" s="35">
        <v>309</v>
      </c>
      <c r="C282" s="35">
        <v>318</v>
      </c>
      <c r="D282" s="4">
        <f t="shared" si="50"/>
        <v>1.029126213592233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79.2</v>
      </c>
      <c r="O282" s="35">
        <v>31.1</v>
      </c>
      <c r="P282" s="4">
        <f t="shared" si="51"/>
        <v>0.39267676767676768</v>
      </c>
      <c r="Q282" s="11">
        <v>20</v>
      </c>
      <c r="R282" s="35">
        <v>0</v>
      </c>
      <c r="S282" s="35">
        <v>0</v>
      </c>
      <c r="T282" s="4">
        <f t="shared" si="52"/>
        <v>1</v>
      </c>
      <c r="U282" s="11">
        <v>20</v>
      </c>
      <c r="V282" s="35">
        <v>0</v>
      </c>
      <c r="W282" s="35">
        <v>0</v>
      </c>
      <c r="X282" s="4">
        <f t="shared" si="53"/>
        <v>1</v>
      </c>
      <c r="Y282" s="11">
        <v>30</v>
      </c>
      <c r="Z282" s="44">
        <f t="shared" si="60"/>
        <v>0.85180996861822111</v>
      </c>
      <c r="AA282" s="45">
        <v>561</v>
      </c>
      <c r="AB282" s="35">
        <f t="shared" si="54"/>
        <v>51</v>
      </c>
      <c r="AC282" s="35">
        <f t="shared" si="55"/>
        <v>43.4</v>
      </c>
      <c r="AD282" s="35">
        <f t="shared" si="56"/>
        <v>-7.6000000000000014</v>
      </c>
      <c r="AE282" s="35">
        <v>0</v>
      </c>
      <c r="AF282" s="35">
        <f t="shared" si="57"/>
        <v>43.4</v>
      </c>
      <c r="AG282" s="35"/>
      <c r="AH282" s="35">
        <f t="shared" si="58"/>
        <v>43.4</v>
      </c>
      <c r="AI282" s="35">
        <v>43.4</v>
      </c>
      <c r="AJ282" s="35">
        <f t="shared" si="59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50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947.6</v>
      </c>
      <c r="O283" s="35">
        <v>67</v>
      </c>
      <c r="P283" s="4">
        <f t="shared" si="51"/>
        <v>7.070493879273955E-2</v>
      </c>
      <c r="Q283" s="11">
        <v>20</v>
      </c>
      <c r="R283" s="35">
        <v>0</v>
      </c>
      <c r="S283" s="35">
        <v>0</v>
      </c>
      <c r="T283" s="4">
        <f t="shared" si="52"/>
        <v>1</v>
      </c>
      <c r="U283" s="11">
        <v>25</v>
      </c>
      <c r="V283" s="35">
        <v>0</v>
      </c>
      <c r="W283" s="35">
        <v>0</v>
      </c>
      <c r="X283" s="4">
        <f t="shared" si="53"/>
        <v>1</v>
      </c>
      <c r="Y283" s="11">
        <v>25</v>
      </c>
      <c r="Z283" s="44">
        <f t="shared" si="60"/>
        <v>0.73448712536935412</v>
      </c>
      <c r="AA283" s="45">
        <v>477</v>
      </c>
      <c r="AB283" s="35">
        <f t="shared" si="54"/>
        <v>43.363636363636367</v>
      </c>
      <c r="AC283" s="35">
        <f t="shared" si="55"/>
        <v>31.9</v>
      </c>
      <c r="AD283" s="35">
        <f t="shared" si="56"/>
        <v>-11.463636363636368</v>
      </c>
      <c r="AE283" s="35">
        <v>0</v>
      </c>
      <c r="AF283" s="35">
        <f t="shared" si="57"/>
        <v>31.9</v>
      </c>
      <c r="AG283" s="35"/>
      <c r="AH283" s="35">
        <f t="shared" si="58"/>
        <v>31.9</v>
      </c>
      <c r="AI283" s="35">
        <v>31.9</v>
      </c>
      <c r="AJ283" s="35">
        <f t="shared" si="59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.149999999999999" customHeight="1">
      <c r="A284" s="46" t="s">
        <v>53</v>
      </c>
      <c r="B284" s="35">
        <v>1408090</v>
      </c>
      <c r="C284" s="35">
        <v>577754.69999999995</v>
      </c>
      <c r="D284" s="4">
        <f t="shared" si="50"/>
        <v>0.41031091762600397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3145.8</v>
      </c>
      <c r="O284" s="35">
        <v>1616.4</v>
      </c>
      <c r="P284" s="4">
        <f t="shared" si="51"/>
        <v>0.51382796109097839</v>
      </c>
      <c r="Q284" s="11">
        <v>20</v>
      </c>
      <c r="R284" s="35">
        <v>260</v>
      </c>
      <c r="S284" s="35">
        <v>346.7</v>
      </c>
      <c r="T284" s="4">
        <f t="shared" si="52"/>
        <v>1.2133461538461539</v>
      </c>
      <c r="U284" s="11">
        <v>35</v>
      </c>
      <c r="V284" s="35">
        <v>0</v>
      </c>
      <c r="W284" s="35">
        <v>0</v>
      </c>
      <c r="X284" s="4">
        <f t="shared" si="53"/>
        <v>1</v>
      </c>
      <c r="Y284" s="11">
        <v>15</v>
      </c>
      <c r="Z284" s="44">
        <f t="shared" si="60"/>
        <v>0.89808479728368729</v>
      </c>
      <c r="AA284" s="45">
        <v>62</v>
      </c>
      <c r="AB284" s="35">
        <f t="shared" si="54"/>
        <v>5.6363636363636367</v>
      </c>
      <c r="AC284" s="35">
        <f t="shared" si="55"/>
        <v>5.0999999999999996</v>
      </c>
      <c r="AD284" s="35">
        <f t="shared" si="56"/>
        <v>-0.53636363636363704</v>
      </c>
      <c r="AE284" s="35">
        <v>0</v>
      </c>
      <c r="AF284" s="35">
        <f t="shared" si="57"/>
        <v>5.0999999999999996</v>
      </c>
      <c r="AG284" s="35"/>
      <c r="AH284" s="35">
        <f t="shared" si="58"/>
        <v>5.0999999999999996</v>
      </c>
      <c r="AI284" s="35">
        <v>5.0999999999999996</v>
      </c>
      <c r="AJ284" s="35">
        <f t="shared" si="59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.149999999999999" customHeight="1">
      <c r="A285" s="46" t="s">
        <v>278</v>
      </c>
      <c r="B285" s="35">
        <v>288</v>
      </c>
      <c r="C285" s="35">
        <v>272.8</v>
      </c>
      <c r="D285" s="4">
        <f t="shared" si="50"/>
        <v>0.9472222222222223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1365.4</v>
      </c>
      <c r="O285" s="35">
        <v>109</v>
      </c>
      <c r="P285" s="4">
        <f t="shared" si="51"/>
        <v>7.9830086421561447E-2</v>
      </c>
      <c r="Q285" s="11">
        <v>20</v>
      </c>
      <c r="R285" s="35">
        <v>4</v>
      </c>
      <c r="S285" s="35">
        <v>5.5</v>
      </c>
      <c r="T285" s="4">
        <f t="shared" si="52"/>
        <v>1.2175</v>
      </c>
      <c r="U285" s="11">
        <v>35</v>
      </c>
      <c r="V285" s="35">
        <v>0</v>
      </c>
      <c r="W285" s="35">
        <v>0</v>
      </c>
      <c r="X285" s="4">
        <f t="shared" si="53"/>
        <v>1</v>
      </c>
      <c r="Y285" s="11">
        <v>15</v>
      </c>
      <c r="Z285" s="44">
        <f t="shared" si="60"/>
        <v>0.85851654938316813</v>
      </c>
      <c r="AA285" s="45">
        <v>581</v>
      </c>
      <c r="AB285" s="35">
        <f t="shared" si="54"/>
        <v>52.81818181818182</v>
      </c>
      <c r="AC285" s="35">
        <f t="shared" si="55"/>
        <v>45.3</v>
      </c>
      <c r="AD285" s="35">
        <f t="shared" si="56"/>
        <v>-7.518181818181823</v>
      </c>
      <c r="AE285" s="35">
        <v>0</v>
      </c>
      <c r="AF285" s="35">
        <f t="shared" si="57"/>
        <v>45.3</v>
      </c>
      <c r="AG285" s="35"/>
      <c r="AH285" s="35">
        <f t="shared" si="58"/>
        <v>45.3</v>
      </c>
      <c r="AI285" s="35">
        <v>45.3</v>
      </c>
      <c r="AJ285" s="35">
        <f t="shared" si="59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.149999999999999" customHeight="1">
      <c r="A286" s="46" t="s">
        <v>279</v>
      </c>
      <c r="B286" s="35">
        <v>0</v>
      </c>
      <c r="C286" s="35">
        <v>2701</v>
      </c>
      <c r="D286" s="4">
        <f t="shared" si="50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824.3</v>
      </c>
      <c r="O286" s="35">
        <v>99.7</v>
      </c>
      <c r="P286" s="4">
        <f t="shared" si="51"/>
        <v>0.12095111003275508</v>
      </c>
      <c r="Q286" s="11">
        <v>20</v>
      </c>
      <c r="R286" s="35">
        <v>80</v>
      </c>
      <c r="S286" s="35">
        <v>114.1</v>
      </c>
      <c r="T286" s="4">
        <f t="shared" si="52"/>
        <v>1.2226249999999999</v>
      </c>
      <c r="U286" s="11">
        <v>30</v>
      </c>
      <c r="V286" s="35">
        <v>0</v>
      </c>
      <c r="W286" s="35">
        <v>0</v>
      </c>
      <c r="X286" s="4">
        <f t="shared" si="53"/>
        <v>1</v>
      </c>
      <c r="Y286" s="11">
        <v>20</v>
      </c>
      <c r="Z286" s="44">
        <f t="shared" si="60"/>
        <v>0.84425388858078709</v>
      </c>
      <c r="AA286" s="45">
        <v>926</v>
      </c>
      <c r="AB286" s="35">
        <f t="shared" si="54"/>
        <v>84.181818181818187</v>
      </c>
      <c r="AC286" s="35">
        <f t="shared" si="55"/>
        <v>71.099999999999994</v>
      </c>
      <c r="AD286" s="35">
        <f t="shared" si="56"/>
        <v>-13.081818181818193</v>
      </c>
      <c r="AE286" s="35">
        <v>0</v>
      </c>
      <c r="AF286" s="35">
        <f t="shared" si="57"/>
        <v>71.099999999999994</v>
      </c>
      <c r="AG286" s="35"/>
      <c r="AH286" s="35">
        <f t="shared" si="58"/>
        <v>71.099999999999994</v>
      </c>
      <c r="AI286" s="35">
        <v>71.099999999999994</v>
      </c>
      <c r="AJ286" s="35">
        <f t="shared" si="59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.149999999999999" customHeight="1">
      <c r="A287" s="46" t="s">
        <v>280</v>
      </c>
      <c r="B287" s="35">
        <v>1394</v>
      </c>
      <c r="C287" s="35">
        <v>1296</v>
      </c>
      <c r="D287" s="4">
        <f t="shared" si="50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2786.3</v>
      </c>
      <c r="O287" s="35">
        <v>1340.8</v>
      </c>
      <c r="P287" s="4">
        <f t="shared" si="51"/>
        <v>0.4812116426802569</v>
      </c>
      <c r="Q287" s="11">
        <v>20</v>
      </c>
      <c r="R287" s="35">
        <v>0</v>
      </c>
      <c r="S287" s="35">
        <v>0</v>
      </c>
      <c r="T287" s="4">
        <f t="shared" si="52"/>
        <v>1</v>
      </c>
      <c r="U287" s="11">
        <v>35</v>
      </c>
      <c r="V287" s="35">
        <v>0</v>
      </c>
      <c r="W287" s="35">
        <v>0</v>
      </c>
      <c r="X287" s="4">
        <f t="shared" si="53"/>
        <v>1</v>
      </c>
      <c r="Y287" s="11">
        <v>15</v>
      </c>
      <c r="Z287" s="44">
        <f t="shared" si="60"/>
        <v>0.85177475505150191</v>
      </c>
      <c r="AA287" s="45">
        <v>118</v>
      </c>
      <c r="AB287" s="35">
        <f t="shared" si="54"/>
        <v>10.727272727272727</v>
      </c>
      <c r="AC287" s="35">
        <f t="shared" si="55"/>
        <v>9.1</v>
      </c>
      <c r="AD287" s="35">
        <f t="shared" si="56"/>
        <v>-1.627272727272727</v>
      </c>
      <c r="AE287" s="35">
        <v>0</v>
      </c>
      <c r="AF287" s="35">
        <f t="shared" si="57"/>
        <v>9.1</v>
      </c>
      <c r="AG287" s="35"/>
      <c r="AH287" s="35">
        <f t="shared" si="58"/>
        <v>9.1</v>
      </c>
      <c r="AI287" s="35">
        <v>9.1</v>
      </c>
      <c r="AJ287" s="35">
        <f t="shared" si="59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.149999999999999" customHeight="1">
      <c r="A288" s="46" t="s">
        <v>281</v>
      </c>
      <c r="B288" s="35">
        <v>0</v>
      </c>
      <c r="C288" s="35">
        <v>0</v>
      </c>
      <c r="D288" s="4">
        <f t="shared" si="50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914.6</v>
      </c>
      <c r="O288" s="35">
        <v>113</v>
      </c>
      <c r="P288" s="4">
        <f t="shared" si="51"/>
        <v>0.12355127924775858</v>
      </c>
      <c r="Q288" s="11">
        <v>20</v>
      </c>
      <c r="R288" s="35">
        <v>170</v>
      </c>
      <c r="S288" s="35">
        <v>143</v>
      </c>
      <c r="T288" s="4">
        <f t="shared" si="52"/>
        <v>0.8411764705882353</v>
      </c>
      <c r="U288" s="11">
        <v>40</v>
      </c>
      <c r="V288" s="35">
        <v>0</v>
      </c>
      <c r="W288" s="35">
        <v>0</v>
      </c>
      <c r="X288" s="4">
        <f t="shared" si="53"/>
        <v>1</v>
      </c>
      <c r="Y288" s="11">
        <v>10</v>
      </c>
      <c r="Z288" s="44">
        <f t="shared" si="60"/>
        <v>0.65882977726406544</v>
      </c>
      <c r="AA288" s="45">
        <v>1173</v>
      </c>
      <c r="AB288" s="35">
        <f t="shared" si="54"/>
        <v>106.63636363636364</v>
      </c>
      <c r="AC288" s="35">
        <f t="shared" si="55"/>
        <v>70.3</v>
      </c>
      <c r="AD288" s="35">
        <f t="shared" si="56"/>
        <v>-36.336363636363643</v>
      </c>
      <c r="AE288" s="35">
        <v>0</v>
      </c>
      <c r="AF288" s="35">
        <f t="shared" si="57"/>
        <v>70.3</v>
      </c>
      <c r="AG288" s="35"/>
      <c r="AH288" s="35">
        <f t="shared" si="58"/>
        <v>70.3</v>
      </c>
      <c r="AI288" s="35">
        <v>70.3</v>
      </c>
      <c r="AJ288" s="35">
        <f t="shared" si="59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50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161.9</v>
      </c>
      <c r="O289" s="35">
        <v>15.6</v>
      </c>
      <c r="P289" s="4">
        <f t="shared" si="51"/>
        <v>9.6355775169857938E-2</v>
      </c>
      <c r="Q289" s="11">
        <v>20</v>
      </c>
      <c r="R289" s="35">
        <v>0</v>
      </c>
      <c r="S289" s="35">
        <v>0</v>
      </c>
      <c r="T289" s="4">
        <f t="shared" si="52"/>
        <v>1</v>
      </c>
      <c r="U289" s="11">
        <v>40</v>
      </c>
      <c r="V289" s="35">
        <v>0</v>
      </c>
      <c r="W289" s="35">
        <v>0</v>
      </c>
      <c r="X289" s="4">
        <f t="shared" si="53"/>
        <v>1</v>
      </c>
      <c r="Y289" s="11">
        <v>10</v>
      </c>
      <c r="Z289" s="44">
        <f t="shared" si="60"/>
        <v>0.74181593576281657</v>
      </c>
      <c r="AA289" s="45">
        <v>519</v>
      </c>
      <c r="AB289" s="35">
        <f t="shared" si="54"/>
        <v>47.18181818181818</v>
      </c>
      <c r="AC289" s="35">
        <f t="shared" si="55"/>
        <v>35</v>
      </c>
      <c r="AD289" s="35">
        <f t="shared" si="56"/>
        <v>-12.18181818181818</v>
      </c>
      <c r="AE289" s="35">
        <v>0</v>
      </c>
      <c r="AF289" s="35">
        <f t="shared" si="57"/>
        <v>35</v>
      </c>
      <c r="AG289" s="35"/>
      <c r="AH289" s="35">
        <f t="shared" si="58"/>
        <v>35</v>
      </c>
      <c r="AI289" s="35">
        <v>35</v>
      </c>
      <c r="AJ289" s="35">
        <f t="shared" si="59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.149999999999999" customHeight="1">
      <c r="A290" s="46" t="s">
        <v>283</v>
      </c>
      <c r="B290" s="35">
        <v>260</v>
      </c>
      <c r="C290" s="35">
        <v>960</v>
      </c>
      <c r="D290" s="4">
        <f t="shared" si="50"/>
        <v>1.3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821.9</v>
      </c>
      <c r="O290" s="35">
        <v>212.3</v>
      </c>
      <c r="P290" s="4">
        <f t="shared" si="51"/>
        <v>0.25830392991848161</v>
      </c>
      <c r="Q290" s="11">
        <v>20</v>
      </c>
      <c r="R290" s="35">
        <v>280</v>
      </c>
      <c r="S290" s="35">
        <v>296.5</v>
      </c>
      <c r="T290" s="4">
        <f t="shared" si="52"/>
        <v>1.0589285714285714</v>
      </c>
      <c r="U290" s="11">
        <v>35</v>
      </c>
      <c r="V290" s="35">
        <v>0</v>
      </c>
      <c r="W290" s="35">
        <v>0</v>
      </c>
      <c r="X290" s="4">
        <f t="shared" si="53"/>
        <v>1</v>
      </c>
      <c r="Y290" s="11">
        <v>15</v>
      </c>
      <c r="Z290" s="44">
        <f t="shared" si="60"/>
        <v>0.87785723247962044</v>
      </c>
      <c r="AA290" s="45">
        <v>600</v>
      </c>
      <c r="AB290" s="35">
        <f t="shared" si="54"/>
        <v>54.545454545454547</v>
      </c>
      <c r="AC290" s="35">
        <f t="shared" si="55"/>
        <v>47.9</v>
      </c>
      <c r="AD290" s="35">
        <f t="shared" si="56"/>
        <v>-6.6454545454545482</v>
      </c>
      <c r="AE290" s="35">
        <v>0</v>
      </c>
      <c r="AF290" s="35">
        <f t="shared" si="57"/>
        <v>47.9</v>
      </c>
      <c r="AG290" s="35"/>
      <c r="AH290" s="35">
        <f t="shared" si="58"/>
        <v>47.9</v>
      </c>
      <c r="AI290" s="35">
        <v>47.9</v>
      </c>
      <c r="AJ290" s="35">
        <f t="shared" si="59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50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716.2</v>
      </c>
      <c r="O291" s="35">
        <v>65.8</v>
      </c>
      <c r="P291" s="4">
        <f t="shared" si="51"/>
        <v>9.1873778274225062E-2</v>
      </c>
      <c r="Q291" s="11">
        <v>20</v>
      </c>
      <c r="R291" s="35">
        <v>10</v>
      </c>
      <c r="S291" s="35">
        <v>19.2</v>
      </c>
      <c r="T291" s="4">
        <f t="shared" si="52"/>
        <v>1.272</v>
      </c>
      <c r="U291" s="11">
        <v>40</v>
      </c>
      <c r="V291" s="35">
        <v>0</v>
      </c>
      <c r="W291" s="35">
        <v>0</v>
      </c>
      <c r="X291" s="4">
        <f t="shared" si="53"/>
        <v>1</v>
      </c>
      <c r="Y291" s="11">
        <v>10</v>
      </c>
      <c r="Z291" s="44">
        <f t="shared" si="60"/>
        <v>0.89596393664977869</v>
      </c>
      <c r="AA291" s="45">
        <v>1269</v>
      </c>
      <c r="AB291" s="35">
        <f t="shared" si="54"/>
        <v>115.36363636363636</v>
      </c>
      <c r="AC291" s="35">
        <f t="shared" si="55"/>
        <v>103.4</v>
      </c>
      <c r="AD291" s="35">
        <f t="shared" si="56"/>
        <v>-11.963636363636354</v>
      </c>
      <c r="AE291" s="35">
        <v>0</v>
      </c>
      <c r="AF291" s="35">
        <f t="shared" si="57"/>
        <v>103.4</v>
      </c>
      <c r="AG291" s="35"/>
      <c r="AH291" s="35">
        <f t="shared" si="58"/>
        <v>103.4</v>
      </c>
      <c r="AI291" s="35">
        <v>103.4</v>
      </c>
      <c r="AJ291" s="35">
        <f t="shared" si="59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50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1727.8</v>
      </c>
      <c r="O292" s="35">
        <v>243.8</v>
      </c>
      <c r="P292" s="4">
        <f t="shared" si="51"/>
        <v>0.14110429447852763</v>
      </c>
      <c r="Q292" s="11">
        <v>20</v>
      </c>
      <c r="R292" s="35">
        <v>275</v>
      </c>
      <c r="S292" s="35">
        <v>278.7</v>
      </c>
      <c r="T292" s="4">
        <f t="shared" si="52"/>
        <v>1.0134545454545454</v>
      </c>
      <c r="U292" s="11">
        <v>30</v>
      </c>
      <c r="V292" s="35">
        <v>0</v>
      </c>
      <c r="W292" s="35">
        <v>0</v>
      </c>
      <c r="X292" s="4">
        <f t="shared" si="53"/>
        <v>1</v>
      </c>
      <c r="Y292" s="11">
        <v>20</v>
      </c>
      <c r="Z292" s="44">
        <f t="shared" si="60"/>
        <v>0.76036746076009887</v>
      </c>
      <c r="AA292" s="45">
        <v>52</v>
      </c>
      <c r="AB292" s="35">
        <f t="shared" si="54"/>
        <v>4.7272727272727275</v>
      </c>
      <c r="AC292" s="35">
        <f t="shared" si="55"/>
        <v>3.6</v>
      </c>
      <c r="AD292" s="35">
        <f t="shared" si="56"/>
        <v>-1.1272727272727274</v>
      </c>
      <c r="AE292" s="35">
        <v>0</v>
      </c>
      <c r="AF292" s="35">
        <f t="shared" si="57"/>
        <v>3.6</v>
      </c>
      <c r="AG292" s="35"/>
      <c r="AH292" s="35">
        <f t="shared" si="58"/>
        <v>3.6</v>
      </c>
      <c r="AI292" s="35">
        <v>3.6</v>
      </c>
      <c r="AJ292" s="35">
        <f t="shared" si="59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.149999999999999" customHeight="1">
      <c r="A293" s="46" t="s">
        <v>286</v>
      </c>
      <c r="B293" s="35">
        <v>258</v>
      </c>
      <c r="C293" s="35">
        <v>458.2</v>
      </c>
      <c r="D293" s="4">
        <f t="shared" si="50"/>
        <v>1.2575968992248061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326.8</v>
      </c>
      <c r="O293" s="35">
        <v>47.5</v>
      </c>
      <c r="P293" s="4">
        <f t="shared" si="51"/>
        <v>0.14534883720930233</v>
      </c>
      <c r="Q293" s="11">
        <v>20</v>
      </c>
      <c r="R293" s="35">
        <v>5</v>
      </c>
      <c r="S293" s="35">
        <v>44.3</v>
      </c>
      <c r="T293" s="4">
        <f t="shared" si="52"/>
        <v>1.3</v>
      </c>
      <c r="U293" s="11">
        <v>30</v>
      </c>
      <c r="V293" s="35">
        <v>0</v>
      </c>
      <c r="W293" s="35">
        <v>0</v>
      </c>
      <c r="X293" s="4">
        <f t="shared" si="53"/>
        <v>1</v>
      </c>
      <c r="Y293" s="11">
        <v>20</v>
      </c>
      <c r="Z293" s="44">
        <f t="shared" si="60"/>
        <v>0.93103682170542634</v>
      </c>
      <c r="AA293" s="45">
        <v>621</v>
      </c>
      <c r="AB293" s="35">
        <f t="shared" si="54"/>
        <v>56.454545454545453</v>
      </c>
      <c r="AC293" s="35">
        <f t="shared" si="55"/>
        <v>52.6</v>
      </c>
      <c r="AD293" s="35">
        <f t="shared" si="56"/>
        <v>-3.8545454545454518</v>
      </c>
      <c r="AE293" s="35">
        <v>0</v>
      </c>
      <c r="AF293" s="35">
        <f t="shared" si="57"/>
        <v>52.6</v>
      </c>
      <c r="AG293" s="35"/>
      <c r="AH293" s="35">
        <f t="shared" si="58"/>
        <v>52.6</v>
      </c>
      <c r="AI293" s="35">
        <v>52.6</v>
      </c>
      <c r="AJ293" s="35">
        <f t="shared" si="59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50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552.6</v>
      </c>
      <c r="O294" s="35">
        <v>170.7</v>
      </c>
      <c r="P294" s="4">
        <f t="shared" si="51"/>
        <v>0.30890336590662321</v>
      </c>
      <c r="Q294" s="11">
        <v>20</v>
      </c>
      <c r="R294" s="35">
        <v>0</v>
      </c>
      <c r="S294" s="35">
        <v>0</v>
      </c>
      <c r="T294" s="4">
        <f t="shared" si="52"/>
        <v>1</v>
      </c>
      <c r="U294" s="11">
        <v>20</v>
      </c>
      <c r="V294" s="35">
        <v>0</v>
      </c>
      <c r="W294" s="35">
        <v>0</v>
      </c>
      <c r="X294" s="4">
        <f t="shared" si="53"/>
        <v>1</v>
      </c>
      <c r="Y294" s="11">
        <v>30</v>
      </c>
      <c r="Z294" s="44">
        <f t="shared" si="60"/>
        <v>0.80254381883046377</v>
      </c>
      <c r="AA294" s="45">
        <v>40</v>
      </c>
      <c r="AB294" s="35">
        <f t="shared" si="54"/>
        <v>3.6363636363636362</v>
      </c>
      <c r="AC294" s="35">
        <f t="shared" si="55"/>
        <v>2.9</v>
      </c>
      <c r="AD294" s="35">
        <f t="shared" si="56"/>
        <v>-0.73636363636363633</v>
      </c>
      <c r="AE294" s="35">
        <v>0</v>
      </c>
      <c r="AF294" s="35">
        <f t="shared" si="57"/>
        <v>2.9</v>
      </c>
      <c r="AG294" s="35"/>
      <c r="AH294" s="35">
        <f t="shared" si="58"/>
        <v>2.9</v>
      </c>
      <c r="AI294" s="35">
        <v>2.9</v>
      </c>
      <c r="AJ294" s="35">
        <f t="shared" si="59"/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.149999999999999" customHeight="1">
      <c r="A295" s="46" t="s">
        <v>288</v>
      </c>
      <c r="B295" s="35">
        <v>17828</v>
      </c>
      <c r="C295" s="35">
        <v>16534.5</v>
      </c>
      <c r="D295" s="4">
        <f t="shared" si="50"/>
        <v>0.92744559120484626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638.79999999999995</v>
      </c>
      <c r="O295" s="35">
        <v>380.5</v>
      </c>
      <c r="P295" s="4">
        <f t="shared" si="51"/>
        <v>0.59564809016906706</v>
      </c>
      <c r="Q295" s="11">
        <v>20</v>
      </c>
      <c r="R295" s="35">
        <v>0</v>
      </c>
      <c r="S295" s="35">
        <v>0</v>
      </c>
      <c r="T295" s="4">
        <f t="shared" si="52"/>
        <v>1</v>
      </c>
      <c r="U295" s="11">
        <v>20</v>
      </c>
      <c r="V295" s="35">
        <v>0</v>
      </c>
      <c r="W295" s="35">
        <v>0</v>
      </c>
      <c r="X295" s="4">
        <f t="shared" si="53"/>
        <v>1</v>
      </c>
      <c r="Y295" s="11">
        <v>30</v>
      </c>
      <c r="Z295" s="44">
        <f t="shared" si="60"/>
        <v>0.88984272144287258</v>
      </c>
      <c r="AA295" s="45">
        <v>138</v>
      </c>
      <c r="AB295" s="35">
        <f t="shared" si="54"/>
        <v>12.545454545454545</v>
      </c>
      <c r="AC295" s="35">
        <f t="shared" si="55"/>
        <v>11.2</v>
      </c>
      <c r="AD295" s="35">
        <f t="shared" si="56"/>
        <v>-1.3454545454545457</v>
      </c>
      <c r="AE295" s="35">
        <v>0</v>
      </c>
      <c r="AF295" s="35">
        <f t="shared" si="57"/>
        <v>11.2</v>
      </c>
      <c r="AG295" s="35"/>
      <c r="AH295" s="35">
        <f t="shared" si="58"/>
        <v>11.2</v>
      </c>
      <c r="AI295" s="35">
        <v>11.2</v>
      </c>
      <c r="AJ295" s="35">
        <f t="shared" si="59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.149999999999999" customHeight="1">
      <c r="A296" s="46" t="s">
        <v>289</v>
      </c>
      <c r="B296" s="35">
        <v>71885</v>
      </c>
      <c r="C296" s="35">
        <v>155439.1</v>
      </c>
      <c r="D296" s="4">
        <f t="shared" si="50"/>
        <v>1.2962330110593308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4278.8</v>
      </c>
      <c r="O296" s="35">
        <v>1742.2</v>
      </c>
      <c r="P296" s="4">
        <f t="shared" si="51"/>
        <v>0.40717023464522761</v>
      </c>
      <c r="Q296" s="11">
        <v>20</v>
      </c>
      <c r="R296" s="35">
        <v>0</v>
      </c>
      <c r="S296" s="35">
        <v>0</v>
      </c>
      <c r="T296" s="4">
        <f t="shared" si="52"/>
        <v>1</v>
      </c>
      <c r="U296" s="11">
        <v>40</v>
      </c>
      <c r="V296" s="35">
        <v>0</v>
      </c>
      <c r="W296" s="35">
        <v>0</v>
      </c>
      <c r="X296" s="4">
        <f t="shared" si="53"/>
        <v>1</v>
      </c>
      <c r="Y296" s="11">
        <v>10</v>
      </c>
      <c r="Z296" s="44">
        <f t="shared" si="60"/>
        <v>0.88882168504372316</v>
      </c>
      <c r="AA296" s="45">
        <v>27</v>
      </c>
      <c r="AB296" s="35">
        <f t="shared" si="54"/>
        <v>2.4545454545454546</v>
      </c>
      <c r="AC296" s="35">
        <f t="shared" si="55"/>
        <v>2.2000000000000002</v>
      </c>
      <c r="AD296" s="35">
        <f t="shared" si="56"/>
        <v>-0.25454545454545441</v>
      </c>
      <c r="AE296" s="35">
        <v>0</v>
      </c>
      <c r="AF296" s="35">
        <f t="shared" si="57"/>
        <v>2.2000000000000002</v>
      </c>
      <c r="AG296" s="35"/>
      <c r="AH296" s="35">
        <f t="shared" si="58"/>
        <v>2.2000000000000002</v>
      </c>
      <c r="AI296" s="35">
        <v>2.2000000000000002</v>
      </c>
      <c r="AJ296" s="35">
        <f t="shared" si="59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.149999999999999" customHeight="1">
      <c r="A297" s="46" t="s">
        <v>290</v>
      </c>
      <c r="B297" s="35">
        <v>25702</v>
      </c>
      <c r="C297" s="35">
        <v>22715.3</v>
      </c>
      <c r="D297" s="4">
        <f t="shared" si="50"/>
        <v>0.88379503540580495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966.5</v>
      </c>
      <c r="O297" s="35">
        <v>773.6</v>
      </c>
      <c r="P297" s="4">
        <f t="shared" si="51"/>
        <v>0.80041386445938956</v>
      </c>
      <c r="Q297" s="11">
        <v>20</v>
      </c>
      <c r="R297" s="35">
        <v>0</v>
      </c>
      <c r="S297" s="35">
        <v>0</v>
      </c>
      <c r="T297" s="4">
        <f t="shared" si="52"/>
        <v>1</v>
      </c>
      <c r="U297" s="11">
        <v>10</v>
      </c>
      <c r="V297" s="35">
        <v>0</v>
      </c>
      <c r="W297" s="35">
        <v>0</v>
      </c>
      <c r="X297" s="4">
        <f t="shared" si="53"/>
        <v>1</v>
      </c>
      <c r="Y297" s="11">
        <v>40</v>
      </c>
      <c r="Z297" s="44">
        <f t="shared" si="60"/>
        <v>0.93557784554057299</v>
      </c>
      <c r="AA297" s="45">
        <v>23</v>
      </c>
      <c r="AB297" s="35">
        <f t="shared" si="54"/>
        <v>2.0909090909090908</v>
      </c>
      <c r="AC297" s="35">
        <f t="shared" si="55"/>
        <v>2</v>
      </c>
      <c r="AD297" s="35">
        <f t="shared" si="56"/>
        <v>-9.0909090909090828E-2</v>
      </c>
      <c r="AE297" s="35">
        <v>0</v>
      </c>
      <c r="AF297" s="35">
        <f t="shared" si="57"/>
        <v>2</v>
      </c>
      <c r="AG297" s="35"/>
      <c r="AH297" s="35">
        <f t="shared" si="58"/>
        <v>2</v>
      </c>
      <c r="AI297" s="35">
        <v>2</v>
      </c>
      <c r="AJ297" s="35">
        <f t="shared" si="59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50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355.2</v>
      </c>
      <c r="O298" s="35">
        <v>49.2</v>
      </c>
      <c r="P298" s="4">
        <f t="shared" si="51"/>
        <v>0.13851351351351351</v>
      </c>
      <c r="Q298" s="11">
        <v>20</v>
      </c>
      <c r="R298" s="35">
        <v>0</v>
      </c>
      <c r="S298" s="35">
        <v>0</v>
      </c>
      <c r="T298" s="4">
        <f t="shared" si="52"/>
        <v>1</v>
      </c>
      <c r="U298" s="11">
        <v>30</v>
      </c>
      <c r="V298" s="35">
        <v>0</v>
      </c>
      <c r="W298" s="35">
        <v>0</v>
      </c>
      <c r="X298" s="4">
        <f t="shared" si="53"/>
        <v>1</v>
      </c>
      <c r="Y298" s="11">
        <v>20</v>
      </c>
      <c r="Z298" s="44">
        <f t="shared" si="60"/>
        <v>0.75386100386100396</v>
      </c>
      <c r="AA298" s="45">
        <v>463</v>
      </c>
      <c r="AB298" s="35">
        <f t="shared" si="54"/>
        <v>42.090909090909093</v>
      </c>
      <c r="AC298" s="35">
        <f t="shared" si="55"/>
        <v>31.7</v>
      </c>
      <c r="AD298" s="35">
        <f t="shared" si="56"/>
        <v>-10.390909090909094</v>
      </c>
      <c r="AE298" s="35">
        <v>0</v>
      </c>
      <c r="AF298" s="35">
        <f t="shared" si="57"/>
        <v>31.7</v>
      </c>
      <c r="AG298" s="35"/>
      <c r="AH298" s="35">
        <f t="shared" si="58"/>
        <v>31.7</v>
      </c>
      <c r="AI298" s="35">
        <v>31.7</v>
      </c>
      <c r="AJ298" s="35">
        <f t="shared" si="59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.149999999999999" customHeight="1">
      <c r="A299" s="46" t="s">
        <v>292</v>
      </c>
      <c r="B299" s="35">
        <v>500</v>
      </c>
      <c r="C299" s="35">
        <v>605.9</v>
      </c>
      <c r="D299" s="4">
        <f t="shared" si="50"/>
        <v>1.2011799999999999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506.5</v>
      </c>
      <c r="O299" s="35">
        <v>69.400000000000006</v>
      </c>
      <c r="P299" s="4">
        <f t="shared" si="51"/>
        <v>0.1370187561697927</v>
      </c>
      <c r="Q299" s="11">
        <v>20</v>
      </c>
      <c r="R299" s="35">
        <v>0</v>
      </c>
      <c r="S299" s="35">
        <v>4.5</v>
      </c>
      <c r="T299" s="4">
        <f t="shared" si="52"/>
        <v>1</v>
      </c>
      <c r="U299" s="11">
        <v>35</v>
      </c>
      <c r="V299" s="35">
        <v>0</v>
      </c>
      <c r="W299" s="35">
        <v>0</v>
      </c>
      <c r="X299" s="4">
        <f t="shared" si="53"/>
        <v>1</v>
      </c>
      <c r="Y299" s="11">
        <v>15</v>
      </c>
      <c r="Z299" s="44">
        <f t="shared" si="60"/>
        <v>0.80940218904244821</v>
      </c>
      <c r="AA299" s="45">
        <v>738</v>
      </c>
      <c r="AB299" s="35">
        <f t="shared" si="54"/>
        <v>67.090909090909093</v>
      </c>
      <c r="AC299" s="35">
        <f t="shared" si="55"/>
        <v>54.3</v>
      </c>
      <c r="AD299" s="35">
        <f t="shared" si="56"/>
        <v>-12.790909090909096</v>
      </c>
      <c r="AE299" s="35">
        <v>0</v>
      </c>
      <c r="AF299" s="35">
        <f t="shared" si="57"/>
        <v>54.3</v>
      </c>
      <c r="AG299" s="35"/>
      <c r="AH299" s="35">
        <f t="shared" si="58"/>
        <v>54.3</v>
      </c>
      <c r="AI299" s="35">
        <v>54.3</v>
      </c>
      <c r="AJ299" s="35">
        <f t="shared" si="59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.149999999999999" customHeight="1">
      <c r="A300" s="46" t="s">
        <v>293</v>
      </c>
      <c r="B300" s="35">
        <v>3010</v>
      </c>
      <c r="C300" s="35">
        <v>6578.5</v>
      </c>
      <c r="D300" s="4">
        <f t="shared" si="50"/>
        <v>1.2985548172757475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696.6</v>
      </c>
      <c r="O300" s="35">
        <v>153.69999999999999</v>
      </c>
      <c r="P300" s="4">
        <f t="shared" si="51"/>
        <v>0.22064312374389891</v>
      </c>
      <c r="Q300" s="11">
        <v>20</v>
      </c>
      <c r="R300" s="35">
        <v>50</v>
      </c>
      <c r="S300" s="35">
        <v>66.900000000000006</v>
      </c>
      <c r="T300" s="4">
        <f t="shared" si="52"/>
        <v>1.2138</v>
      </c>
      <c r="U300" s="11">
        <v>20</v>
      </c>
      <c r="V300" s="35">
        <v>0</v>
      </c>
      <c r="W300" s="35">
        <v>0</v>
      </c>
      <c r="X300" s="4">
        <f t="shared" si="53"/>
        <v>1</v>
      </c>
      <c r="Y300" s="11">
        <v>30</v>
      </c>
      <c r="Z300" s="44">
        <f t="shared" si="60"/>
        <v>0.89593013309544323</v>
      </c>
      <c r="AA300" s="45">
        <v>1197</v>
      </c>
      <c r="AB300" s="35">
        <f t="shared" si="54"/>
        <v>108.81818181818181</v>
      </c>
      <c r="AC300" s="35">
        <f t="shared" si="55"/>
        <v>97.5</v>
      </c>
      <c r="AD300" s="35">
        <f t="shared" si="56"/>
        <v>-11.318181818181813</v>
      </c>
      <c r="AE300" s="35">
        <v>0</v>
      </c>
      <c r="AF300" s="35">
        <f t="shared" si="57"/>
        <v>97.5</v>
      </c>
      <c r="AG300" s="35"/>
      <c r="AH300" s="35">
        <f t="shared" si="58"/>
        <v>97.5</v>
      </c>
      <c r="AI300" s="35">
        <v>97.5</v>
      </c>
      <c r="AJ300" s="35">
        <f t="shared" si="59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.149999999999999" customHeight="1">
      <c r="A301" s="46" t="s">
        <v>294</v>
      </c>
      <c r="B301" s="35">
        <v>78734</v>
      </c>
      <c r="C301" s="35">
        <v>101162.2</v>
      </c>
      <c r="D301" s="4">
        <f t="shared" si="50"/>
        <v>1.2084860416084537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3807.2</v>
      </c>
      <c r="O301" s="35">
        <v>2274.6999999999998</v>
      </c>
      <c r="P301" s="4">
        <f t="shared" si="51"/>
        <v>0.59747320865728093</v>
      </c>
      <c r="Q301" s="11">
        <v>20</v>
      </c>
      <c r="R301" s="35">
        <v>0</v>
      </c>
      <c r="S301" s="35">
        <v>0</v>
      </c>
      <c r="T301" s="4">
        <f t="shared" si="52"/>
        <v>1</v>
      </c>
      <c r="U301" s="11">
        <v>40</v>
      </c>
      <c r="V301" s="35">
        <v>0</v>
      </c>
      <c r="W301" s="35">
        <v>0</v>
      </c>
      <c r="X301" s="4">
        <f t="shared" si="53"/>
        <v>1</v>
      </c>
      <c r="Y301" s="11">
        <v>10</v>
      </c>
      <c r="Z301" s="44">
        <f t="shared" si="60"/>
        <v>0.92542905736537695</v>
      </c>
      <c r="AA301" s="45">
        <v>60</v>
      </c>
      <c r="AB301" s="35">
        <f t="shared" si="54"/>
        <v>5.4545454545454541</v>
      </c>
      <c r="AC301" s="35">
        <f t="shared" si="55"/>
        <v>5</v>
      </c>
      <c r="AD301" s="35">
        <f t="shared" si="56"/>
        <v>-0.45454545454545414</v>
      </c>
      <c r="AE301" s="35">
        <v>0</v>
      </c>
      <c r="AF301" s="35">
        <f t="shared" si="57"/>
        <v>5</v>
      </c>
      <c r="AG301" s="35"/>
      <c r="AH301" s="35">
        <f t="shared" si="58"/>
        <v>5</v>
      </c>
      <c r="AI301" s="35">
        <v>5</v>
      </c>
      <c r="AJ301" s="35">
        <f t="shared" si="59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.149999999999999" customHeight="1">
      <c r="A302" s="46" t="s">
        <v>295</v>
      </c>
      <c r="B302" s="35">
        <v>16442</v>
      </c>
      <c r="C302" s="35">
        <v>19827</v>
      </c>
      <c r="D302" s="4">
        <f t="shared" si="50"/>
        <v>1.2005875197664517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662.4</v>
      </c>
      <c r="O302" s="35">
        <v>241.5</v>
      </c>
      <c r="P302" s="4">
        <f t="shared" si="51"/>
        <v>0.36458333333333337</v>
      </c>
      <c r="Q302" s="11">
        <v>20</v>
      </c>
      <c r="R302" s="35">
        <v>155</v>
      </c>
      <c r="S302" s="35">
        <v>169.4</v>
      </c>
      <c r="T302" s="4">
        <f t="shared" si="52"/>
        <v>1.0929032258064517</v>
      </c>
      <c r="U302" s="11">
        <v>30</v>
      </c>
      <c r="V302" s="35">
        <v>0</v>
      </c>
      <c r="W302" s="35">
        <v>0</v>
      </c>
      <c r="X302" s="4">
        <f t="shared" si="53"/>
        <v>1</v>
      </c>
      <c r="Y302" s="11">
        <v>20</v>
      </c>
      <c r="Z302" s="44">
        <f t="shared" si="60"/>
        <v>0.90105798298155926</v>
      </c>
      <c r="AA302" s="45">
        <v>619</v>
      </c>
      <c r="AB302" s="35">
        <f t="shared" si="54"/>
        <v>56.272727272727273</v>
      </c>
      <c r="AC302" s="35">
        <f t="shared" si="55"/>
        <v>50.7</v>
      </c>
      <c r="AD302" s="35">
        <f t="shared" si="56"/>
        <v>-5.5727272727272705</v>
      </c>
      <c r="AE302" s="35">
        <v>0</v>
      </c>
      <c r="AF302" s="35">
        <f t="shared" si="57"/>
        <v>50.7</v>
      </c>
      <c r="AG302" s="35"/>
      <c r="AH302" s="35">
        <f t="shared" si="58"/>
        <v>50.7</v>
      </c>
      <c r="AI302" s="35">
        <v>50.7</v>
      </c>
      <c r="AJ302" s="35">
        <f t="shared" si="59"/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.149999999999999" customHeight="1">
      <c r="A303" s="46" t="s">
        <v>296</v>
      </c>
      <c r="B303" s="35">
        <v>13732</v>
      </c>
      <c r="C303" s="35">
        <v>16842.599999999999</v>
      </c>
      <c r="D303" s="4">
        <f t="shared" ref="D303:D366" si="61">IF(E303=0,0,IF(B303=0,1,IF(C303&lt;0,0,IF(C303/B303&gt;1.2,IF((C303/B303-1.2)*0.1+1.2&gt;1.3,1.3,(C303/B303-1.2)*0.1+1.2),C303/B303))))</f>
        <v>1.2026521992426449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2027.7</v>
      </c>
      <c r="O303" s="35">
        <v>660.3</v>
      </c>
      <c r="P303" s="4">
        <f t="shared" ref="P303:P366" si="62">IF(Q303=0,0,IF(N303=0,1,IF(O303&lt;0,0,IF(O303/N303&gt;1.2,IF((O303/N303-1.2)*0.1+1.2&gt;1.3,1.3,(O303/N303-1.2)*0.1+1.2),O303/N303))))</f>
        <v>0.32563988755733092</v>
      </c>
      <c r="Q303" s="11">
        <v>20</v>
      </c>
      <c r="R303" s="35">
        <v>147</v>
      </c>
      <c r="S303" s="35">
        <v>142.9</v>
      </c>
      <c r="T303" s="4">
        <f t="shared" ref="T303:T366" si="63">IF(U303=0,0,IF(R303=0,1,IF(S303&lt;0,0,IF(S303/R303&gt;1.2,IF((S303/R303-1.2)*0.1+1.2&gt;1.3,1.3,(S303/R303-1.2)*0.1+1.2),S303/R303))))</f>
        <v>0.972108843537415</v>
      </c>
      <c r="U303" s="11">
        <v>30</v>
      </c>
      <c r="V303" s="35">
        <v>0</v>
      </c>
      <c r="W303" s="35">
        <v>0</v>
      </c>
      <c r="X303" s="4">
        <f t="shared" ref="X303:X366" si="64">IF(Y303=0,0,IF(V303=0,1,IF(W303&lt;0,0,IF(W303/V303&gt;1.2,IF((W303/V303-1.2)*0.1+1.2&gt;1.3,1.3,(W303/V303-1.2)*0.1+1.2),W303/V303))))</f>
        <v>1</v>
      </c>
      <c r="Y303" s="11">
        <v>20</v>
      </c>
      <c r="Z303" s="44">
        <f t="shared" si="60"/>
        <v>0.84628231312119395</v>
      </c>
      <c r="AA303" s="45">
        <v>438</v>
      </c>
      <c r="AB303" s="35">
        <f t="shared" ref="AB303:AB366" si="65">AA303/11</f>
        <v>39.81818181818182</v>
      </c>
      <c r="AC303" s="35">
        <f t="shared" ref="AC303:AC366" si="66">ROUND(Z303*AB303,1)</f>
        <v>33.700000000000003</v>
      </c>
      <c r="AD303" s="35">
        <f t="shared" ref="AD303:AD366" si="67">AC303-AB303</f>
        <v>-6.1181818181818173</v>
      </c>
      <c r="AE303" s="35">
        <v>0</v>
      </c>
      <c r="AF303" s="35">
        <f t="shared" ref="AF303:AF366" si="68">AC303+AE303</f>
        <v>33.700000000000003</v>
      </c>
      <c r="AG303" s="35"/>
      <c r="AH303" s="35">
        <f t="shared" ref="AH303:AH366" si="69">AF303-AG303</f>
        <v>33.700000000000003</v>
      </c>
      <c r="AI303" s="35">
        <v>33.700000000000003</v>
      </c>
      <c r="AJ303" s="35">
        <f t="shared" ref="AJ303:AJ366" si="70">ROUND(AH303-AI303,1)</f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.149999999999999" customHeight="1">
      <c r="A304" s="46" t="s">
        <v>297</v>
      </c>
      <c r="B304" s="35">
        <v>8600</v>
      </c>
      <c r="C304" s="35">
        <v>7779</v>
      </c>
      <c r="D304" s="4">
        <f t="shared" si="61"/>
        <v>0.90453488372093027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2469.6</v>
      </c>
      <c r="O304" s="35">
        <v>428.6</v>
      </c>
      <c r="P304" s="4">
        <f t="shared" si="62"/>
        <v>0.17355037252996439</v>
      </c>
      <c r="Q304" s="11">
        <v>20</v>
      </c>
      <c r="R304" s="35">
        <v>0</v>
      </c>
      <c r="S304" s="35">
        <v>0</v>
      </c>
      <c r="T304" s="4">
        <f t="shared" si="63"/>
        <v>1</v>
      </c>
      <c r="U304" s="11">
        <v>35</v>
      </c>
      <c r="V304" s="35">
        <v>0</v>
      </c>
      <c r="W304" s="35">
        <v>0</v>
      </c>
      <c r="X304" s="4">
        <f t="shared" si="64"/>
        <v>1</v>
      </c>
      <c r="Y304" s="11">
        <v>15</v>
      </c>
      <c r="Z304" s="44">
        <f t="shared" ref="Z304:Z367" si="71">(D304*E304+P304*Q304+T304*U304+X304*Y304)/(E304+Q304+U304+Y304)</f>
        <v>0.78145445359760735</v>
      </c>
      <c r="AA304" s="45">
        <v>1363</v>
      </c>
      <c r="AB304" s="35">
        <f t="shared" si="65"/>
        <v>123.90909090909091</v>
      </c>
      <c r="AC304" s="35">
        <f t="shared" si="66"/>
        <v>96.8</v>
      </c>
      <c r="AD304" s="35">
        <f t="shared" si="67"/>
        <v>-27.109090909090909</v>
      </c>
      <c r="AE304" s="35">
        <v>0</v>
      </c>
      <c r="AF304" s="35">
        <f t="shared" si="68"/>
        <v>96.8</v>
      </c>
      <c r="AG304" s="35"/>
      <c r="AH304" s="35">
        <f t="shared" si="69"/>
        <v>96.8</v>
      </c>
      <c r="AI304" s="35">
        <v>96.8</v>
      </c>
      <c r="AJ304" s="35">
        <f t="shared" si="70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.149999999999999" customHeight="1">
      <c r="A305" s="18" t="s">
        <v>298</v>
      </c>
      <c r="B305" s="6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35"/>
      <c r="AI305" s="35"/>
      <c r="AJ305" s="35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.149999999999999" customHeight="1">
      <c r="A306" s="46" t="s">
        <v>299</v>
      </c>
      <c r="B306" s="35">
        <v>1350</v>
      </c>
      <c r="C306" s="35">
        <v>1510.1</v>
      </c>
      <c r="D306" s="4">
        <f t="shared" si="61"/>
        <v>1.1185925925925926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299.89999999999998</v>
      </c>
      <c r="O306" s="35">
        <v>1474.7</v>
      </c>
      <c r="P306" s="4">
        <f t="shared" si="62"/>
        <v>1.3</v>
      </c>
      <c r="Q306" s="11">
        <v>20</v>
      </c>
      <c r="R306" s="35">
        <v>0</v>
      </c>
      <c r="S306" s="35">
        <v>0</v>
      </c>
      <c r="T306" s="4">
        <f t="shared" si="63"/>
        <v>1</v>
      </c>
      <c r="U306" s="11">
        <v>20</v>
      </c>
      <c r="V306" s="35">
        <v>0</v>
      </c>
      <c r="W306" s="35">
        <v>0</v>
      </c>
      <c r="X306" s="4">
        <f t="shared" si="64"/>
        <v>1</v>
      </c>
      <c r="Y306" s="11">
        <v>30</v>
      </c>
      <c r="Z306" s="44">
        <f t="shared" si="71"/>
        <v>1.0898240740740741</v>
      </c>
      <c r="AA306" s="45">
        <v>28</v>
      </c>
      <c r="AB306" s="35">
        <f t="shared" si="65"/>
        <v>2.5454545454545454</v>
      </c>
      <c r="AC306" s="35">
        <f t="shared" si="66"/>
        <v>2.8</v>
      </c>
      <c r="AD306" s="35">
        <f t="shared" si="67"/>
        <v>0.25454545454545441</v>
      </c>
      <c r="AE306" s="35">
        <v>0</v>
      </c>
      <c r="AF306" s="35">
        <f t="shared" si="68"/>
        <v>2.8</v>
      </c>
      <c r="AG306" s="35">
        <f>MIN(AF306,1.3)</f>
        <v>1.3</v>
      </c>
      <c r="AH306" s="35">
        <f t="shared" si="69"/>
        <v>1.4999999999999998</v>
      </c>
      <c r="AI306" s="35">
        <v>1.4999999999999998</v>
      </c>
      <c r="AJ306" s="35">
        <f t="shared" si="70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.149999999999999" customHeight="1">
      <c r="A307" s="46" t="s">
        <v>300</v>
      </c>
      <c r="B307" s="35">
        <v>12733</v>
      </c>
      <c r="C307" s="35">
        <v>10691.6</v>
      </c>
      <c r="D307" s="4">
        <f t="shared" si="61"/>
        <v>0.83967643132019165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724</v>
      </c>
      <c r="O307" s="35">
        <v>531.9</v>
      </c>
      <c r="P307" s="4">
        <f t="shared" si="62"/>
        <v>0.7346685082872928</v>
      </c>
      <c r="Q307" s="11">
        <v>20</v>
      </c>
      <c r="R307" s="35">
        <v>46</v>
      </c>
      <c r="S307" s="35">
        <v>54.3</v>
      </c>
      <c r="T307" s="4">
        <f t="shared" si="63"/>
        <v>1.1804347826086956</v>
      </c>
      <c r="U307" s="11">
        <v>15</v>
      </c>
      <c r="V307" s="35">
        <v>4.3</v>
      </c>
      <c r="W307" s="35">
        <v>5.2</v>
      </c>
      <c r="X307" s="4">
        <f t="shared" si="64"/>
        <v>1.2009302325581395</v>
      </c>
      <c r="Y307" s="11">
        <v>35</v>
      </c>
      <c r="Z307" s="44">
        <f t="shared" si="71"/>
        <v>1.0353651794701637</v>
      </c>
      <c r="AA307" s="45">
        <v>86</v>
      </c>
      <c r="AB307" s="35">
        <f t="shared" si="65"/>
        <v>7.8181818181818183</v>
      </c>
      <c r="AC307" s="35">
        <f t="shared" si="66"/>
        <v>8.1</v>
      </c>
      <c r="AD307" s="35">
        <f t="shared" si="67"/>
        <v>0.2818181818181813</v>
      </c>
      <c r="AE307" s="35">
        <v>0</v>
      </c>
      <c r="AF307" s="35">
        <f t="shared" si="68"/>
        <v>8.1</v>
      </c>
      <c r="AG307" s="35"/>
      <c r="AH307" s="35">
        <f t="shared" si="69"/>
        <v>8.1</v>
      </c>
      <c r="AI307" s="35">
        <v>8.1</v>
      </c>
      <c r="AJ307" s="35">
        <f t="shared" si="70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.149999999999999" customHeight="1">
      <c r="A308" s="46" t="s">
        <v>301</v>
      </c>
      <c r="B308" s="35">
        <v>562</v>
      </c>
      <c r="C308" s="35">
        <v>559</v>
      </c>
      <c r="D308" s="4">
        <f t="shared" si="61"/>
        <v>0.99466192170818502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181.2</v>
      </c>
      <c r="O308" s="35">
        <v>129.69999999999999</v>
      </c>
      <c r="P308" s="4">
        <f t="shared" si="62"/>
        <v>0.71578366445916108</v>
      </c>
      <c r="Q308" s="11">
        <v>20</v>
      </c>
      <c r="R308" s="35">
        <v>0</v>
      </c>
      <c r="S308" s="35">
        <v>0</v>
      </c>
      <c r="T308" s="4">
        <f t="shared" si="63"/>
        <v>1</v>
      </c>
      <c r="U308" s="11">
        <v>10</v>
      </c>
      <c r="V308" s="35">
        <v>4.2</v>
      </c>
      <c r="W308" s="35">
        <v>4.9000000000000004</v>
      </c>
      <c r="X308" s="4">
        <f t="shared" si="64"/>
        <v>1.1666666666666667</v>
      </c>
      <c r="Y308" s="11">
        <v>40</v>
      </c>
      <c r="Z308" s="44">
        <f t="shared" si="71"/>
        <v>1.0116119896616467</v>
      </c>
      <c r="AA308" s="45">
        <v>635</v>
      </c>
      <c r="AB308" s="35">
        <f t="shared" si="65"/>
        <v>57.727272727272727</v>
      </c>
      <c r="AC308" s="35">
        <f t="shared" si="66"/>
        <v>58.4</v>
      </c>
      <c r="AD308" s="35">
        <f t="shared" si="67"/>
        <v>0.67272727272727195</v>
      </c>
      <c r="AE308" s="35">
        <v>0</v>
      </c>
      <c r="AF308" s="35">
        <f t="shared" si="68"/>
        <v>58.4</v>
      </c>
      <c r="AG308" s="35"/>
      <c r="AH308" s="35">
        <f t="shared" si="69"/>
        <v>58.4</v>
      </c>
      <c r="AI308" s="35">
        <v>58.4</v>
      </c>
      <c r="AJ308" s="35">
        <f t="shared" si="70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.149999999999999" customHeight="1">
      <c r="A309" s="46" t="s">
        <v>302</v>
      </c>
      <c r="B309" s="35">
        <v>724</v>
      </c>
      <c r="C309" s="35">
        <v>647</v>
      </c>
      <c r="D309" s="4">
        <f t="shared" si="61"/>
        <v>0.89364640883977897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58.3</v>
      </c>
      <c r="O309" s="35">
        <v>34.200000000000003</v>
      </c>
      <c r="P309" s="4">
        <f t="shared" si="62"/>
        <v>0.58662092624356788</v>
      </c>
      <c r="Q309" s="11">
        <v>20</v>
      </c>
      <c r="R309" s="35">
        <v>0</v>
      </c>
      <c r="S309" s="35">
        <v>0</v>
      </c>
      <c r="T309" s="4">
        <f t="shared" si="63"/>
        <v>1</v>
      </c>
      <c r="U309" s="11">
        <v>20</v>
      </c>
      <c r="V309" s="35">
        <v>1.7</v>
      </c>
      <c r="W309" s="35">
        <v>1.8</v>
      </c>
      <c r="X309" s="4">
        <f t="shared" si="64"/>
        <v>1.0588235294117647</v>
      </c>
      <c r="Y309" s="11">
        <v>30</v>
      </c>
      <c r="Z309" s="44">
        <f t="shared" si="71"/>
        <v>0.9054198561952761</v>
      </c>
      <c r="AA309" s="45">
        <v>892</v>
      </c>
      <c r="AB309" s="35">
        <f t="shared" si="65"/>
        <v>81.090909090909093</v>
      </c>
      <c r="AC309" s="35">
        <f t="shared" si="66"/>
        <v>73.400000000000006</v>
      </c>
      <c r="AD309" s="35">
        <f t="shared" si="67"/>
        <v>-7.6909090909090878</v>
      </c>
      <c r="AE309" s="35">
        <v>0</v>
      </c>
      <c r="AF309" s="35">
        <f t="shared" si="68"/>
        <v>73.400000000000006</v>
      </c>
      <c r="AG309" s="35"/>
      <c r="AH309" s="35">
        <f t="shared" si="69"/>
        <v>73.400000000000006</v>
      </c>
      <c r="AI309" s="35">
        <v>73.400000000000006</v>
      </c>
      <c r="AJ309" s="35">
        <f t="shared" si="70"/>
        <v>0</v>
      </c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61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96.5</v>
      </c>
      <c r="O310" s="35">
        <v>77.7</v>
      </c>
      <c r="P310" s="4">
        <f t="shared" si="62"/>
        <v>0.80518134715025913</v>
      </c>
      <c r="Q310" s="11">
        <v>20</v>
      </c>
      <c r="R310" s="35">
        <v>28</v>
      </c>
      <c r="S310" s="35">
        <v>11.7</v>
      </c>
      <c r="T310" s="4">
        <f t="shared" si="63"/>
        <v>0.41785714285714282</v>
      </c>
      <c r="U310" s="11">
        <v>20</v>
      </c>
      <c r="V310" s="35">
        <v>4.4000000000000004</v>
      </c>
      <c r="W310" s="35">
        <v>4.4000000000000004</v>
      </c>
      <c r="X310" s="4">
        <f t="shared" si="64"/>
        <v>1</v>
      </c>
      <c r="Y310" s="11">
        <v>30</v>
      </c>
      <c r="Z310" s="44">
        <f t="shared" si="71"/>
        <v>0.77801099714497191</v>
      </c>
      <c r="AA310" s="45">
        <v>610</v>
      </c>
      <c r="AB310" s="35">
        <f t="shared" si="65"/>
        <v>55.454545454545453</v>
      </c>
      <c r="AC310" s="35">
        <f t="shared" si="66"/>
        <v>43.1</v>
      </c>
      <c r="AD310" s="35">
        <f t="shared" si="67"/>
        <v>-12.354545454545452</v>
      </c>
      <c r="AE310" s="35">
        <v>0</v>
      </c>
      <c r="AF310" s="35">
        <f t="shared" si="68"/>
        <v>43.1</v>
      </c>
      <c r="AG310" s="35"/>
      <c r="AH310" s="35">
        <f t="shared" si="69"/>
        <v>43.1</v>
      </c>
      <c r="AI310" s="35">
        <v>43.1</v>
      </c>
      <c r="AJ310" s="35">
        <f t="shared" si="70"/>
        <v>0</v>
      </c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.149999999999999" customHeight="1">
      <c r="A311" s="46" t="s">
        <v>304</v>
      </c>
      <c r="B311" s="35">
        <v>23636</v>
      </c>
      <c r="C311" s="35">
        <v>16201.4</v>
      </c>
      <c r="D311" s="4">
        <f t="shared" si="61"/>
        <v>0.68545439160602473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295.3</v>
      </c>
      <c r="O311" s="35">
        <v>170</v>
      </c>
      <c r="P311" s="4">
        <f t="shared" si="62"/>
        <v>0.57568574331188616</v>
      </c>
      <c r="Q311" s="11">
        <v>20</v>
      </c>
      <c r="R311" s="35">
        <v>25</v>
      </c>
      <c r="S311" s="35">
        <v>22.9</v>
      </c>
      <c r="T311" s="4">
        <f t="shared" si="63"/>
        <v>0.91599999999999993</v>
      </c>
      <c r="U311" s="11">
        <v>20</v>
      </c>
      <c r="V311" s="35">
        <v>5</v>
      </c>
      <c r="W311" s="35">
        <v>5.4</v>
      </c>
      <c r="X311" s="4">
        <f t="shared" si="64"/>
        <v>1.08</v>
      </c>
      <c r="Y311" s="11">
        <v>30</v>
      </c>
      <c r="Z311" s="44">
        <f t="shared" si="71"/>
        <v>0.86360323477872458</v>
      </c>
      <c r="AA311" s="45">
        <v>430</v>
      </c>
      <c r="AB311" s="35">
        <f t="shared" si="65"/>
        <v>39.090909090909093</v>
      </c>
      <c r="AC311" s="35">
        <f t="shared" si="66"/>
        <v>33.799999999999997</v>
      </c>
      <c r="AD311" s="35">
        <f t="shared" si="67"/>
        <v>-5.2909090909090963</v>
      </c>
      <c r="AE311" s="35">
        <v>0</v>
      </c>
      <c r="AF311" s="35">
        <f t="shared" si="68"/>
        <v>33.799999999999997</v>
      </c>
      <c r="AG311" s="35"/>
      <c r="AH311" s="35">
        <f t="shared" si="69"/>
        <v>33.799999999999997</v>
      </c>
      <c r="AI311" s="35">
        <v>33.799999999999997</v>
      </c>
      <c r="AJ311" s="35">
        <f t="shared" si="70"/>
        <v>0</v>
      </c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.149999999999999" customHeight="1">
      <c r="A312" s="46" t="s">
        <v>305</v>
      </c>
      <c r="B312" s="35">
        <v>8688</v>
      </c>
      <c r="C312" s="35">
        <v>9627</v>
      </c>
      <c r="D312" s="4">
        <f t="shared" si="61"/>
        <v>1.1080801104972375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388</v>
      </c>
      <c r="O312" s="35">
        <v>492.5</v>
      </c>
      <c r="P312" s="4">
        <f t="shared" si="62"/>
        <v>1.2069329896907215</v>
      </c>
      <c r="Q312" s="11">
        <v>20</v>
      </c>
      <c r="R312" s="35">
        <v>0</v>
      </c>
      <c r="S312" s="35">
        <v>0</v>
      </c>
      <c r="T312" s="4">
        <f t="shared" si="63"/>
        <v>1</v>
      </c>
      <c r="U312" s="11">
        <v>20</v>
      </c>
      <c r="V312" s="35">
        <v>0</v>
      </c>
      <c r="W312" s="35">
        <v>0</v>
      </c>
      <c r="X312" s="4">
        <f t="shared" si="64"/>
        <v>1</v>
      </c>
      <c r="Y312" s="11">
        <v>30</v>
      </c>
      <c r="Z312" s="44">
        <f t="shared" si="71"/>
        <v>1.065243261234835</v>
      </c>
      <c r="AA312" s="45">
        <v>696</v>
      </c>
      <c r="AB312" s="35">
        <f t="shared" si="65"/>
        <v>63.272727272727273</v>
      </c>
      <c r="AC312" s="35">
        <f t="shared" si="66"/>
        <v>67.400000000000006</v>
      </c>
      <c r="AD312" s="35">
        <f t="shared" si="67"/>
        <v>4.1272727272727323</v>
      </c>
      <c r="AE312" s="35">
        <v>0</v>
      </c>
      <c r="AF312" s="35">
        <f t="shared" si="68"/>
        <v>67.400000000000006</v>
      </c>
      <c r="AG312" s="35"/>
      <c r="AH312" s="35">
        <f t="shared" si="69"/>
        <v>67.400000000000006</v>
      </c>
      <c r="AI312" s="35">
        <v>67.400000000000006</v>
      </c>
      <c r="AJ312" s="35">
        <f t="shared" si="70"/>
        <v>0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.149999999999999" customHeight="1">
      <c r="A313" s="46" t="s">
        <v>306</v>
      </c>
      <c r="B313" s="35">
        <v>2180</v>
      </c>
      <c r="C313" s="35">
        <v>3294</v>
      </c>
      <c r="D313" s="4">
        <f t="shared" si="61"/>
        <v>1.2311009174311927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159.69999999999999</v>
      </c>
      <c r="O313" s="35">
        <v>264.8</v>
      </c>
      <c r="P313" s="4">
        <f t="shared" si="62"/>
        <v>1.2458108954289293</v>
      </c>
      <c r="Q313" s="11">
        <v>20</v>
      </c>
      <c r="R313" s="35">
        <v>32</v>
      </c>
      <c r="S313" s="35">
        <v>38.4</v>
      </c>
      <c r="T313" s="4">
        <f t="shared" si="63"/>
        <v>1.2</v>
      </c>
      <c r="U313" s="11">
        <v>30</v>
      </c>
      <c r="V313" s="35">
        <v>0</v>
      </c>
      <c r="W313" s="35">
        <v>0</v>
      </c>
      <c r="X313" s="4">
        <f t="shared" si="64"/>
        <v>1</v>
      </c>
      <c r="Y313" s="11">
        <v>20</v>
      </c>
      <c r="Z313" s="44">
        <f t="shared" si="71"/>
        <v>1.1653403385361316</v>
      </c>
      <c r="AA313" s="45">
        <v>595</v>
      </c>
      <c r="AB313" s="35">
        <f t="shared" si="65"/>
        <v>54.090909090909093</v>
      </c>
      <c r="AC313" s="35">
        <f t="shared" si="66"/>
        <v>63</v>
      </c>
      <c r="AD313" s="35">
        <f t="shared" si="67"/>
        <v>8.9090909090909065</v>
      </c>
      <c r="AE313" s="35">
        <v>0</v>
      </c>
      <c r="AF313" s="35">
        <f t="shared" si="68"/>
        <v>63</v>
      </c>
      <c r="AG313" s="35"/>
      <c r="AH313" s="35">
        <f t="shared" si="69"/>
        <v>63</v>
      </c>
      <c r="AI313" s="35">
        <v>63</v>
      </c>
      <c r="AJ313" s="35">
        <f t="shared" si="70"/>
        <v>0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61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82</v>
      </c>
      <c r="O314" s="35">
        <v>55.8</v>
      </c>
      <c r="P314" s="4">
        <f t="shared" si="62"/>
        <v>0.68048780487804872</v>
      </c>
      <c r="Q314" s="11">
        <v>20</v>
      </c>
      <c r="R314" s="35">
        <v>35</v>
      </c>
      <c r="S314" s="35">
        <v>36.5</v>
      </c>
      <c r="T314" s="4">
        <f t="shared" si="63"/>
        <v>1.0428571428571429</v>
      </c>
      <c r="U314" s="11">
        <v>10</v>
      </c>
      <c r="V314" s="35">
        <v>0</v>
      </c>
      <c r="W314" s="35">
        <v>0</v>
      </c>
      <c r="X314" s="4">
        <f t="shared" si="64"/>
        <v>1</v>
      </c>
      <c r="Y314" s="11">
        <v>40</v>
      </c>
      <c r="Z314" s="44">
        <f t="shared" si="71"/>
        <v>0.91483325037332008</v>
      </c>
      <c r="AA314" s="45">
        <v>918</v>
      </c>
      <c r="AB314" s="35">
        <f t="shared" si="65"/>
        <v>83.454545454545453</v>
      </c>
      <c r="AC314" s="35">
        <f t="shared" si="66"/>
        <v>76.3</v>
      </c>
      <c r="AD314" s="35">
        <f t="shared" si="67"/>
        <v>-7.1545454545454561</v>
      </c>
      <c r="AE314" s="35">
        <v>0</v>
      </c>
      <c r="AF314" s="35">
        <f t="shared" si="68"/>
        <v>76.3</v>
      </c>
      <c r="AG314" s="35"/>
      <c r="AH314" s="35">
        <f t="shared" si="69"/>
        <v>76.3</v>
      </c>
      <c r="AI314" s="35">
        <v>76.3</v>
      </c>
      <c r="AJ314" s="35">
        <f t="shared" si="70"/>
        <v>0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61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309.10000000000002</v>
      </c>
      <c r="O315" s="35">
        <v>168.2</v>
      </c>
      <c r="P315" s="4">
        <f t="shared" si="62"/>
        <v>0.54416046586865086</v>
      </c>
      <c r="Q315" s="11">
        <v>20</v>
      </c>
      <c r="R315" s="35">
        <v>97</v>
      </c>
      <c r="S315" s="35">
        <v>117</v>
      </c>
      <c r="T315" s="4">
        <f t="shared" si="63"/>
        <v>1.2006185567010308</v>
      </c>
      <c r="U315" s="11">
        <v>40</v>
      </c>
      <c r="V315" s="35">
        <v>0</v>
      </c>
      <c r="W315" s="35">
        <v>0</v>
      </c>
      <c r="X315" s="4">
        <f t="shared" si="64"/>
        <v>1</v>
      </c>
      <c r="Y315" s="11">
        <v>10</v>
      </c>
      <c r="Z315" s="44">
        <f t="shared" si="71"/>
        <v>0.98439930836306078</v>
      </c>
      <c r="AA315" s="45">
        <v>5</v>
      </c>
      <c r="AB315" s="35">
        <f t="shared" si="65"/>
        <v>0.45454545454545453</v>
      </c>
      <c r="AC315" s="35">
        <f t="shared" si="66"/>
        <v>0.4</v>
      </c>
      <c r="AD315" s="35">
        <f t="shared" si="67"/>
        <v>-5.4545454545454508E-2</v>
      </c>
      <c r="AE315" s="35">
        <v>0</v>
      </c>
      <c r="AF315" s="35">
        <f t="shared" si="68"/>
        <v>0.4</v>
      </c>
      <c r="AG315" s="35">
        <f>MIN(AF315,0.2)</f>
        <v>0.2</v>
      </c>
      <c r="AH315" s="35">
        <f t="shared" si="69"/>
        <v>0.2</v>
      </c>
      <c r="AI315" s="35">
        <v>0.2</v>
      </c>
      <c r="AJ315" s="35">
        <f t="shared" si="70"/>
        <v>0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.149999999999999" customHeight="1">
      <c r="A316" s="46" t="s">
        <v>309</v>
      </c>
      <c r="B316" s="35">
        <v>140</v>
      </c>
      <c r="C316" s="35">
        <v>5695</v>
      </c>
      <c r="D316" s="4">
        <f t="shared" si="61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134.5</v>
      </c>
      <c r="O316" s="35">
        <v>63.6</v>
      </c>
      <c r="P316" s="4">
        <f t="shared" si="62"/>
        <v>0.4728624535315985</v>
      </c>
      <c r="Q316" s="11">
        <v>20</v>
      </c>
      <c r="R316" s="35">
        <v>0</v>
      </c>
      <c r="S316" s="35">
        <v>1</v>
      </c>
      <c r="T316" s="4">
        <f t="shared" si="63"/>
        <v>1</v>
      </c>
      <c r="U316" s="11">
        <v>15</v>
      </c>
      <c r="V316" s="35">
        <v>0.4</v>
      </c>
      <c r="W316" s="35">
        <v>0.4</v>
      </c>
      <c r="X316" s="4">
        <f t="shared" si="64"/>
        <v>1</v>
      </c>
      <c r="Y316" s="11">
        <v>35</v>
      </c>
      <c r="Z316" s="44">
        <f t="shared" si="71"/>
        <v>0.90571561338289963</v>
      </c>
      <c r="AA316" s="45">
        <v>629</v>
      </c>
      <c r="AB316" s="35">
        <f t="shared" si="65"/>
        <v>57.18181818181818</v>
      </c>
      <c r="AC316" s="35">
        <f t="shared" si="66"/>
        <v>51.8</v>
      </c>
      <c r="AD316" s="35">
        <f t="shared" si="67"/>
        <v>-5.3818181818181827</v>
      </c>
      <c r="AE316" s="35">
        <v>0</v>
      </c>
      <c r="AF316" s="35">
        <f t="shared" si="68"/>
        <v>51.8</v>
      </c>
      <c r="AG316" s="35"/>
      <c r="AH316" s="35">
        <f t="shared" si="69"/>
        <v>51.8</v>
      </c>
      <c r="AI316" s="35">
        <v>51.8</v>
      </c>
      <c r="AJ316" s="35">
        <f t="shared" si="70"/>
        <v>0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.149999999999999" customHeight="1">
      <c r="A317" s="46" t="s">
        <v>310</v>
      </c>
      <c r="B317" s="35">
        <v>1510</v>
      </c>
      <c r="C317" s="35">
        <v>846.7</v>
      </c>
      <c r="D317" s="4">
        <f t="shared" si="61"/>
        <v>0.56072847682119209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112.4</v>
      </c>
      <c r="O317" s="35">
        <v>59.5</v>
      </c>
      <c r="P317" s="4">
        <f t="shared" si="62"/>
        <v>0.52935943060498214</v>
      </c>
      <c r="Q317" s="11">
        <v>20</v>
      </c>
      <c r="R317" s="35">
        <v>19</v>
      </c>
      <c r="S317" s="35">
        <v>22.5</v>
      </c>
      <c r="T317" s="4">
        <f t="shared" si="63"/>
        <v>1.1842105263157894</v>
      </c>
      <c r="U317" s="11">
        <v>20</v>
      </c>
      <c r="V317" s="35">
        <v>0</v>
      </c>
      <c r="W317" s="35">
        <v>0</v>
      </c>
      <c r="X317" s="4">
        <f t="shared" si="64"/>
        <v>1</v>
      </c>
      <c r="Y317" s="11">
        <v>30</v>
      </c>
      <c r="Z317" s="44">
        <f t="shared" si="71"/>
        <v>0.87348354883284185</v>
      </c>
      <c r="AA317" s="45">
        <v>1119</v>
      </c>
      <c r="AB317" s="35">
        <f t="shared" si="65"/>
        <v>101.72727272727273</v>
      </c>
      <c r="AC317" s="35">
        <f t="shared" si="66"/>
        <v>88.9</v>
      </c>
      <c r="AD317" s="35">
        <f t="shared" si="67"/>
        <v>-12.827272727272728</v>
      </c>
      <c r="AE317" s="35">
        <v>0</v>
      </c>
      <c r="AF317" s="35">
        <f t="shared" si="68"/>
        <v>88.9</v>
      </c>
      <c r="AG317" s="35"/>
      <c r="AH317" s="35">
        <f t="shared" si="69"/>
        <v>88.9</v>
      </c>
      <c r="AI317" s="35">
        <v>88.9</v>
      </c>
      <c r="AJ317" s="35">
        <f t="shared" si="70"/>
        <v>0</v>
      </c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61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114.3</v>
      </c>
      <c r="O318" s="35">
        <v>26.1</v>
      </c>
      <c r="P318" s="4">
        <f t="shared" si="62"/>
        <v>0.2283464566929134</v>
      </c>
      <c r="Q318" s="11">
        <v>20</v>
      </c>
      <c r="R318" s="35">
        <v>0</v>
      </c>
      <c r="S318" s="35">
        <v>0</v>
      </c>
      <c r="T318" s="4">
        <f t="shared" si="63"/>
        <v>1</v>
      </c>
      <c r="U318" s="11">
        <v>20</v>
      </c>
      <c r="V318" s="35">
        <v>0</v>
      </c>
      <c r="W318" s="35">
        <v>0</v>
      </c>
      <c r="X318" s="4">
        <f t="shared" si="64"/>
        <v>1</v>
      </c>
      <c r="Y318" s="11">
        <v>30</v>
      </c>
      <c r="Z318" s="44">
        <f t="shared" si="71"/>
        <v>0.77952755905511806</v>
      </c>
      <c r="AA318" s="45">
        <v>838</v>
      </c>
      <c r="AB318" s="35">
        <f t="shared" si="65"/>
        <v>76.181818181818187</v>
      </c>
      <c r="AC318" s="35">
        <f t="shared" si="66"/>
        <v>59.4</v>
      </c>
      <c r="AD318" s="35">
        <f t="shared" si="67"/>
        <v>-16.781818181818188</v>
      </c>
      <c r="AE318" s="35">
        <v>0</v>
      </c>
      <c r="AF318" s="35">
        <f t="shared" si="68"/>
        <v>59.4</v>
      </c>
      <c r="AG318" s="35"/>
      <c r="AH318" s="35">
        <f t="shared" si="69"/>
        <v>59.4</v>
      </c>
      <c r="AI318" s="35">
        <v>59.4</v>
      </c>
      <c r="AJ318" s="35">
        <f t="shared" si="70"/>
        <v>0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.149999999999999" customHeight="1">
      <c r="A319" s="46" t="s">
        <v>312</v>
      </c>
      <c r="B319" s="35">
        <v>1000</v>
      </c>
      <c r="C319" s="35">
        <v>1925</v>
      </c>
      <c r="D319" s="4">
        <f t="shared" si="61"/>
        <v>1.2725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171.2</v>
      </c>
      <c r="O319" s="35">
        <v>95.8</v>
      </c>
      <c r="P319" s="4">
        <f t="shared" si="62"/>
        <v>0.55957943925233644</v>
      </c>
      <c r="Q319" s="11">
        <v>20</v>
      </c>
      <c r="R319" s="35">
        <v>300</v>
      </c>
      <c r="S319" s="35">
        <v>294.89999999999998</v>
      </c>
      <c r="T319" s="4">
        <f t="shared" si="63"/>
        <v>0.98299999999999987</v>
      </c>
      <c r="U319" s="11">
        <v>40</v>
      </c>
      <c r="V319" s="35">
        <v>0.9</v>
      </c>
      <c r="W319" s="35">
        <v>0.9</v>
      </c>
      <c r="X319" s="4">
        <f t="shared" si="64"/>
        <v>1</v>
      </c>
      <c r="Y319" s="11">
        <v>10</v>
      </c>
      <c r="Z319" s="44">
        <f t="shared" si="71"/>
        <v>0.91545735981308396</v>
      </c>
      <c r="AA319" s="45">
        <v>949</v>
      </c>
      <c r="AB319" s="35">
        <f t="shared" si="65"/>
        <v>86.272727272727266</v>
      </c>
      <c r="AC319" s="35">
        <f t="shared" si="66"/>
        <v>79</v>
      </c>
      <c r="AD319" s="35">
        <f t="shared" si="67"/>
        <v>-7.2727272727272663</v>
      </c>
      <c r="AE319" s="35">
        <v>0</v>
      </c>
      <c r="AF319" s="35">
        <f t="shared" si="68"/>
        <v>79</v>
      </c>
      <c r="AG319" s="35">
        <f>MIN(AF319,32.6)</f>
        <v>32.6</v>
      </c>
      <c r="AH319" s="35">
        <f t="shared" si="69"/>
        <v>46.4</v>
      </c>
      <c r="AI319" s="35">
        <v>46.4</v>
      </c>
      <c r="AJ319" s="35">
        <f t="shared" si="70"/>
        <v>0</v>
      </c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61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63.1</v>
      </c>
      <c r="O320" s="35">
        <v>26.6</v>
      </c>
      <c r="P320" s="4">
        <f t="shared" si="62"/>
        <v>0.42155309033280508</v>
      </c>
      <c r="Q320" s="11">
        <v>20</v>
      </c>
      <c r="R320" s="35">
        <v>0</v>
      </c>
      <c r="S320" s="35">
        <v>0</v>
      </c>
      <c r="T320" s="4">
        <f t="shared" si="63"/>
        <v>1</v>
      </c>
      <c r="U320" s="11">
        <v>25</v>
      </c>
      <c r="V320" s="35">
        <v>0</v>
      </c>
      <c r="W320" s="35">
        <v>0</v>
      </c>
      <c r="X320" s="4">
        <f t="shared" si="64"/>
        <v>1</v>
      </c>
      <c r="Y320" s="11">
        <v>25</v>
      </c>
      <c r="Z320" s="44">
        <f t="shared" si="71"/>
        <v>0.83472945438080148</v>
      </c>
      <c r="AA320" s="45">
        <v>377</v>
      </c>
      <c r="AB320" s="35">
        <f t="shared" si="65"/>
        <v>34.272727272727273</v>
      </c>
      <c r="AC320" s="35">
        <f t="shared" si="66"/>
        <v>28.6</v>
      </c>
      <c r="AD320" s="35">
        <f t="shared" si="67"/>
        <v>-5.672727272727272</v>
      </c>
      <c r="AE320" s="35">
        <v>0</v>
      </c>
      <c r="AF320" s="35">
        <f t="shared" si="68"/>
        <v>28.6</v>
      </c>
      <c r="AG320" s="35"/>
      <c r="AH320" s="35">
        <f t="shared" si="69"/>
        <v>28.6</v>
      </c>
      <c r="AI320" s="35">
        <v>28.6</v>
      </c>
      <c r="AJ320" s="35">
        <f t="shared" si="70"/>
        <v>0</v>
      </c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.149999999999999" customHeight="1">
      <c r="A321" s="18" t="s">
        <v>314</v>
      </c>
      <c r="B321" s="6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35"/>
      <c r="AI321" s="35"/>
      <c r="AJ321" s="35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.149999999999999" customHeight="1">
      <c r="A322" s="14" t="s">
        <v>315</v>
      </c>
      <c r="B322" s="35">
        <v>158</v>
      </c>
      <c r="C322" s="35">
        <v>163.1</v>
      </c>
      <c r="D322" s="4">
        <f t="shared" si="61"/>
        <v>1.0322784810126582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138.30000000000001</v>
      </c>
      <c r="O322" s="35">
        <v>0.8</v>
      </c>
      <c r="P322" s="4">
        <f t="shared" si="62"/>
        <v>5.7845263919016629E-3</v>
      </c>
      <c r="Q322" s="11">
        <v>20</v>
      </c>
      <c r="R322" s="35">
        <v>1</v>
      </c>
      <c r="S322" s="35">
        <v>1.2</v>
      </c>
      <c r="T322" s="4">
        <f t="shared" si="63"/>
        <v>1.2</v>
      </c>
      <c r="U322" s="11">
        <v>30</v>
      </c>
      <c r="V322" s="35">
        <v>2</v>
      </c>
      <c r="W322" s="35">
        <v>2.1</v>
      </c>
      <c r="X322" s="4">
        <f t="shared" si="64"/>
        <v>1.05</v>
      </c>
      <c r="Y322" s="11">
        <v>20</v>
      </c>
      <c r="Z322" s="44">
        <f t="shared" si="71"/>
        <v>0.84298094172455773</v>
      </c>
      <c r="AA322" s="45">
        <v>1667</v>
      </c>
      <c r="AB322" s="35">
        <f t="shared" si="65"/>
        <v>151.54545454545453</v>
      </c>
      <c r="AC322" s="35">
        <f t="shared" si="66"/>
        <v>127.7</v>
      </c>
      <c r="AD322" s="35">
        <f t="shared" si="67"/>
        <v>-23.84545454545453</v>
      </c>
      <c r="AE322" s="35">
        <v>0</v>
      </c>
      <c r="AF322" s="35">
        <f t="shared" si="68"/>
        <v>127.7</v>
      </c>
      <c r="AG322" s="35"/>
      <c r="AH322" s="35">
        <f t="shared" si="69"/>
        <v>127.7</v>
      </c>
      <c r="AI322" s="35">
        <v>127.7</v>
      </c>
      <c r="AJ322" s="35">
        <f t="shared" si="70"/>
        <v>0</v>
      </c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.149999999999999" customHeight="1">
      <c r="A323" s="14" t="s">
        <v>316</v>
      </c>
      <c r="B323" s="35">
        <v>96</v>
      </c>
      <c r="C323" s="35">
        <v>98</v>
      </c>
      <c r="D323" s="4">
        <f t="shared" si="61"/>
        <v>1.0208333333333333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201.3</v>
      </c>
      <c r="O323" s="35">
        <v>15.7</v>
      </c>
      <c r="P323" s="4">
        <f t="shared" si="62"/>
        <v>7.7993045206159947E-2</v>
      </c>
      <c r="Q323" s="11">
        <v>20</v>
      </c>
      <c r="R323" s="35">
        <v>20</v>
      </c>
      <c r="S323" s="35">
        <v>45.6</v>
      </c>
      <c r="T323" s="4">
        <f t="shared" si="63"/>
        <v>1.3</v>
      </c>
      <c r="U323" s="11">
        <v>20</v>
      </c>
      <c r="V323" s="35">
        <v>2</v>
      </c>
      <c r="W323" s="35">
        <v>2.2000000000000002</v>
      </c>
      <c r="X323" s="4">
        <f t="shared" si="64"/>
        <v>1.1000000000000001</v>
      </c>
      <c r="Y323" s="11">
        <v>30</v>
      </c>
      <c r="Z323" s="44">
        <f t="shared" si="71"/>
        <v>0.88460242796820654</v>
      </c>
      <c r="AA323" s="45">
        <v>1357</v>
      </c>
      <c r="AB323" s="35">
        <f t="shared" si="65"/>
        <v>123.36363636363636</v>
      </c>
      <c r="AC323" s="35">
        <f t="shared" si="66"/>
        <v>109.1</v>
      </c>
      <c r="AD323" s="35">
        <f t="shared" si="67"/>
        <v>-14.263636363636365</v>
      </c>
      <c r="AE323" s="35">
        <v>0</v>
      </c>
      <c r="AF323" s="35">
        <f t="shared" si="68"/>
        <v>109.1</v>
      </c>
      <c r="AG323" s="35"/>
      <c r="AH323" s="35">
        <f t="shared" si="69"/>
        <v>109.1</v>
      </c>
      <c r="AI323" s="35">
        <v>109.1</v>
      </c>
      <c r="AJ323" s="35">
        <f t="shared" si="70"/>
        <v>0</v>
      </c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.149999999999999" customHeight="1">
      <c r="A324" s="14" t="s">
        <v>269</v>
      </c>
      <c r="B324" s="35">
        <v>58</v>
      </c>
      <c r="C324" s="35">
        <v>67.3</v>
      </c>
      <c r="D324" s="4">
        <f t="shared" si="61"/>
        <v>1.1603448275862069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27.6</v>
      </c>
      <c r="O324" s="35">
        <v>1.2</v>
      </c>
      <c r="P324" s="4">
        <f t="shared" si="62"/>
        <v>4.3478260869565216E-2</v>
      </c>
      <c r="Q324" s="11">
        <v>20</v>
      </c>
      <c r="R324" s="35">
        <v>8</v>
      </c>
      <c r="S324" s="35">
        <v>10.6</v>
      </c>
      <c r="T324" s="4">
        <f t="shared" si="63"/>
        <v>1.2124999999999999</v>
      </c>
      <c r="U324" s="11">
        <v>30</v>
      </c>
      <c r="V324" s="35">
        <v>2</v>
      </c>
      <c r="W324" s="35">
        <v>2.2000000000000002</v>
      </c>
      <c r="X324" s="4">
        <f t="shared" si="64"/>
        <v>1.1000000000000001</v>
      </c>
      <c r="Y324" s="11">
        <v>20</v>
      </c>
      <c r="Z324" s="44">
        <f t="shared" si="71"/>
        <v>0.88560016866566715</v>
      </c>
      <c r="AA324" s="45">
        <v>1178</v>
      </c>
      <c r="AB324" s="35">
        <f t="shared" si="65"/>
        <v>107.09090909090909</v>
      </c>
      <c r="AC324" s="35">
        <f t="shared" si="66"/>
        <v>94.8</v>
      </c>
      <c r="AD324" s="35">
        <f t="shared" si="67"/>
        <v>-12.290909090909096</v>
      </c>
      <c r="AE324" s="35">
        <v>0</v>
      </c>
      <c r="AF324" s="35">
        <f t="shared" si="68"/>
        <v>94.8</v>
      </c>
      <c r="AG324" s="35"/>
      <c r="AH324" s="35">
        <f t="shared" si="69"/>
        <v>94.8</v>
      </c>
      <c r="AI324" s="35">
        <v>94.8</v>
      </c>
      <c r="AJ324" s="35">
        <f t="shared" si="70"/>
        <v>0</v>
      </c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.149999999999999" customHeight="1">
      <c r="A325" s="14" t="s">
        <v>317</v>
      </c>
      <c r="B325" s="35">
        <v>166</v>
      </c>
      <c r="C325" s="35">
        <v>170.5</v>
      </c>
      <c r="D325" s="4">
        <f t="shared" si="61"/>
        <v>1.0271084337349397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161.9</v>
      </c>
      <c r="O325" s="35">
        <v>25.9</v>
      </c>
      <c r="P325" s="4">
        <f t="shared" si="62"/>
        <v>0.15997529339098207</v>
      </c>
      <c r="Q325" s="11">
        <v>20</v>
      </c>
      <c r="R325" s="35">
        <v>1</v>
      </c>
      <c r="S325" s="35">
        <v>1.1000000000000001</v>
      </c>
      <c r="T325" s="4">
        <f t="shared" si="63"/>
        <v>1.1000000000000001</v>
      </c>
      <c r="U325" s="11">
        <v>35</v>
      </c>
      <c r="V325" s="35">
        <v>2</v>
      </c>
      <c r="W325" s="35">
        <v>2.2000000000000002</v>
      </c>
      <c r="X325" s="4">
        <f t="shared" si="64"/>
        <v>1.1000000000000001</v>
      </c>
      <c r="Y325" s="11">
        <v>15</v>
      </c>
      <c r="Z325" s="44">
        <f t="shared" si="71"/>
        <v>0.85588237756461294</v>
      </c>
      <c r="AA325" s="45">
        <v>1997</v>
      </c>
      <c r="AB325" s="35">
        <f t="shared" si="65"/>
        <v>181.54545454545453</v>
      </c>
      <c r="AC325" s="35">
        <f t="shared" si="66"/>
        <v>155.4</v>
      </c>
      <c r="AD325" s="35">
        <f t="shared" si="67"/>
        <v>-26.145454545454527</v>
      </c>
      <c r="AE325" s="35">
        <v>0</v>
      </c>
      <c r="AF325" s="35">
        <f t="shared" si="68"/>
        <v>155.4</v>
      </c>
      <c r="AG325" s="35"/>
      <c r="AH325" s="35">
        <f t="shared" si="69"/>
        <v>155.4</v>
      </c>
      <c r="AI325" s="35">
        <v>155.4</v>
      </c>
      <c r="AJ325" s="35">
        <f t="shared" si="70"/>
        <v>0</v>
      </c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61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218.6</v>
      </c>
      <c r="O326" s="35">
        <v>61.1</v>
      </c>
      <c r="P326" s="4">
        <f t="shared" si="62"/>
        <v>0.27950594693504116</v>
      </c>
      <c r="Q326" s="11">
        <v>20</v>
      </c>
      <c r="R326" s="35">
        <v>295</v>
      </c>
      <c r="S326" s="35">
        <v>316.39999999999998</v>
      </c>
      <c r="T326" s="4">
        <f t="shared" si="63"/>
        <v>1.0725423728813559</v>
      </c>
      <c r="U326" s="11">
        <v>30</v>
      </c>
      <c r="V326" s="35">
        <v>3</v>
      </c>
      <c r="W326" s="35">
        <v>3.1</v>
      </c>
      <c r="X326" s="4">
        <f t="shared" si="64"/>
        <v>1.0333333333333334</v>
      </c>
      <c r="Y326" s="11">
        <v>20</v>
      </c>
      <c r="Z326" s="44">
        <f t="shared" si="71"/>
        <v>0.83475795416868814</v>
      </c>
      <c r="AA326" s="45">
        <v>2175</v>
      </c>
      <c r="AB326" s="35">
        <f t="shared" si="65"/>
        <v>197.72727272727272</v>
      </c>
      <c r="AC326" s="35">
        <f t="shared" si="66"/>
        <v>165.1</v>
      </c>
      <c r="AD326" s="35">
        <f t="shared" si="67"/>
        <v>-32.627272727272725</v>
      </c>
      <c r="AE326" s="35">
        <v>0</v>
      </c>
      <c r="AF326" s="35">
        <f t="shared" si="68"/>
        <v>165.1</v>
      </c>
      <c r="AG326" s="35"/>
      <c r="AH326" s="35">
        <f t="shared" si="69"/>
        <v>165.1</v>
      </c>
      <c r="AI326" s="35">
        <v>165.1</v>
      </c>
      <c r="AJ326" s="35">
        <f t="shared" si="70"/>
        <v>0</v>
      </c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.149999999999999" customHeight="1">
      <c r="A327" s="14" t="s">
        <v>319</v>
      </c>
      <c r="B327" s="35">
        <v>93</v>
      </c>
      <c r="C327" s="35">
        <v>104</v>
      </c>
      <c r="D327" s="4">
        <f t="shared" si="61"/>
        <v>1.118279569892473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312.89999999999998</v>
      </c>
      <c r="O327" s="35">
        <v>37.700000000000003</v>
      </c>
      <c r="P327" s="4">
        <f t="shared" si="62"/>
        <v>0.12048577820389902</v>
      </c>
      <c r="Q327" s="11">
        <v>20</v>
      </c>
      <c r="R327" s="35">
        <v>2</v>
      </c>
      <c r="S327" s="35">
        <v>2.1</v>
      </c>
      <c r="T327" s="4">
        <f t="shared" si="63"/>
        <v>1.05</v>
      </c>
      <c r="U327" s="11">
        <v>30</v>
      </c>
      <c r="V327" s="35">
        <v>2</v>
      </c>
      <c r="W327" s="35">
        <v>2.8</v>
      </c>
      <c r="X327" s="4">
        <f t="shared" si="64"/>
        <v>1.22</v>
      </c>
      <c r="Y327" s="11">
        <v>20</v>
      </c>
      <c r="Z327" s="44">
        <f t="shared" si="71"/>
        <v>0.86865639078753387</v>
      </c>
      <c r="AA327" s="45">
        <v>1690</v>
      </c>
      <c r="AB327" s="35">
        <f t="shared" si="65"/>
        <v>153.63636363636363</v>
      </c>
      <c r="AC327" s="35">
        <f t="shared" si="66"/>
        <v>133.5</v>
      </c>
      <c r="AD327" s="35">
        <f t="shared" si="67"/>
        <v>-20.136363636363626</v>
      </c>
      <c r="AE327" s="35">
        <v>0</v>
      </c>
      <c r="AF327" s="35">
        <f t="shared" si="68"/>
        <v>133.5</v>
      </c>
      <c r="AG327" s="35"/>
      <c r="AH327" s="35">
        <f t="shared" si="69"/>
        <v>133.5</v>
      </c>
      <c r="AI327" s="35">
        <v>133.5</v>
      </c>
      <c r="AJ327" s="35">
        <f t="shared" si="70"/>
        <v>0</v>
      </c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.149999999999999" customHeight="1">
      <c r="A328" s="14" t="s">
        <v>320</v>
      </c>
      <c r="B328" s="35">
        <v>50</v>
      </c>
      <c r="C328" s="35">
        <v>50</v>
      </c>
      <c r="D328" s="4">
        <f t="shared" si="61"/>
        <v>1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162.5</v>
      </c>
      <c r="O328" s="35">
        <v>117.9</v>
      </c>
      <c r="P328" s="4">
        <f t="shared" si="62"/>
        <v>0.72553846153846158</v>
      </c>
      <c r="Q328" s="11">
        <v>20</v>
      </c>
      <c r="R328" s="35">
        <v>8</v>
      </c>
      <c r="S328" s="35">
        <v>28.7</v>
      </c>
      <c r="T328" s="4">
        <f t="shared" si="63"/>
        <v>1.3</v>
      </c>
      <c r="U328" s="11">
        <v>20</v>
      </c>
      <c r="V328" s="35">
        <v>2</v>
      </c>
      <c r="W328" s="35">
        <v>2.2000000000000002</v>
      </c>
      <c r="X328" s="4">
        <f t="shared" si="64"/>
        <v>1.1000000000000001</v>
      </c>
      <c r="Y328" s="11">
        <v>30</v>
      </c>
      <c r="Z328" s="44">
        <f t="shared" si="71"/>
        <v>1.0438846153846153</v>
      </c>
      <c r="AA328" s="45">
        <v>1441</v>
      </c>
      <c r="AB328" s="35">
        <f t="shared" si="65"/>
        <v>131</v>
      </c>
      <c r="AC328" s="35">
        <f t="shared" si="66"/>
        <v>136.69999999999999</v>
      </c>
      <c r="AD328" s="35">
        <f t="shared" si="67"/>
        <v>5.6999999999999886</v>
      </c>
      <c r="AE328" s="35">
        <v>0</v>
      </c>
      <c r="AF328" s="35">
        <f t="shared" si="68"/>
        <v>136.69999999999999</v>
      </c>
      <c r="AG328" s="35"/>
      <c r="AH328" s="35">
        <f t="shared" si="69"/>
        <v>136.69999999999999</v>
      </c>
      <c r="AI328" s="35">
        <v>136.69999999999999</v>
      </c>
      <c r="AJ328" s="35">
        <f t="shared" si="70"/>
        <v>0</v>
      </c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.149999999999999" customHeight="1">
      <c r="A329" s="14" t="s">
        <v>321</v>
      </c>
      <c r="B329" s="35">
        <v>115</v>
      </c>
      <c r="C329" s="35">
        <v>137</v>
      </c>
      <c r="D329" s="4">
        <f t="shared" si="61"/>
        <v>1.191304347826087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63.4</v>
      </c>
      <c r="O329" s="35">
        <v>2.5</v>
      </c>
      <c r="P329" s="4">
        <f t="shared" si="62"/>
        <v>3.9432176656151417E-2</v>
      </c>
      <c r="Q329" s="11">
        <v>20</v>
      </c>
      <c r="R329" s="35">
        <v>4</v>
      </c>
      <c r="S329" s="35">
        <v>6.8</v>
      </c>
      <c r="T329" s="4">
        <f t="shared" si="63"/>
        <v>1.25</v>
      </c>
      <c r="U329" s="11">
        <v>30</v>
      </c>
      <c r="V329" s="35">
        <v>2</v>
      </c>
      <c r="W329" s="35">
        <v>2.2000000000000002</v>
      </c>
      <c r="X329" s="4">
        <f t="shared" si="64"/>
        <v>1.1000000000000001</v>
      </c>
      <c r="Y329" s="11">
        <v>20</v>
      </c>
      <c r="Z329" s="44">
        <f t="shared" si="71"/>
        <v>0.90252108764229866</v>
      </c>
      <c r="AA329" s="45">
        <v>1384</v>
      </c>
      <c r="AB329" s="35">
        <f t="shared" si="65"/>
        <v>125.81818181818181</v>
      </c>
      <c r="AC329" s="35">
        <f t="shared" si="66"/>
        <v>113.6</v>
      </c>
      <c r="AD329" s="35">
        <f t="shared" si="67"/>
        <v>-12.218181818181819</v>
      </c>
      <c r="AE329" s="35">
        <v>0</v>
      </c>
      <c r="AF329" s="35">
        <f t="shared" si="68"/>
        <v>113.6</v>
      </c>
      <c r="AG329" s="35"/>
      <c r="AH329" s="35">
        <f t="shared" si="69"/>
        <v>113.6</v>
      </c>
      <c r="AI329" s="35">
        <v>113.6</v>
      </c>
      <c r="AJ329" s="35">
        <f t="shared" si="70"/>
        <v>0</v>
      </c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.149999999999999" customHeight="1">
      <c r="A330" s="14" t="s">
        <v>322</v>
      </c>
      <c r="B330" s="35">
        <v>64</v>
      </c>
      <c r="C330" s="35">
        <v>75.5</v>
      </c>
      <c r="D330" s="4">
        <f t="shared" si="61"/>
        <v>1.1796875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50.5</v>
      </c>
      <c r="O330" s="35">
        <v>5.3</v>
      </c>
      <c r="P330" s="4">
        <f t="shared" si="62"/>
        <v>0.10495049504950495</v>
      </c>
      <c r="Q330" s="11">
        <v>20</v>
      </c>
      <c r="R330" s="35">
        <v>2</v>
      </c>
      <c r="S330" s="35">
        <v>5.3</v>
      </c>
      <c r="T330" s="4">
        <f t="shared" si="63"/>
        <v>1.3</v>
      </c>
      <c r="U330" s="11">
        <v>25</v>
      </c>
      <c r="V330" s="35">
        <v>2</v>
      </c>
      <c r="W330" s="35">
        <v>2.1</v>
      </c>
      <c r="X330" s="4">
        <f t="shared" si="64"/>
        <v>1.05</v>
      </c>
      <c r="Y330" s="11">
        <v>25</v>
      </c>
      <c r="Z330" s="44">
        <f t="shared" si="71"/>
        <v>0.90807356126237626</v>
      </c>
      <c r="AA330" s="45">
        <v>1234</v>
      </c>
      <c r="AB330" s="35">
        <f t="shared" si="65"/>
        <v>112.18181818181819</v>
      </c>
      <c r="AC330" s="35">
        <f t="shared" si="66"/>
        <v>101.9</v>
      </c>
      <c r="AD330" s="35">
        <f t="shared" si="67"/>
        <v>-10.281818181818181</v>
      </c>
      <c r="AE330" s="35">
        <v>0</v>
      </c>
      <c r="AF330" s="35">
        <f t="shared" si="68"/>
        <v>101.9</v>
      </c>
      <c r="AG330" s="35"/>
      <c r="AH330" s="35">
        <f t="shared" si="69"/>
        <v>101.9</v>
      </c>
      <c r="AI330" s="35">
        <v>101.9</v>
      </c>
      <c r="AJ330" s="35">
        <f t="shared" si="70"/>
        <v>0</v>
      </c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.149999999999999" customHeight="1">
      <c r="A331" s="14" t="s">
        <v>323</v>
      </c>
      <c r="B331" s="35">
        <v>109</v>
      </c>
      <c r="C331" s="35">
        <v>126.6</v>
      </c>
      <c r="D331" s="4">
        <f t="shared" si="61"/>
        <v>1.1614678899082569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123.6</v>
      </c>
      <c r="O331" s="35">
        <v>46.3</v>
      </c>
      <c r="P331" s="4">
        <f t="shared" si="62"/>
        <v>0.37459546925566345</v>
      </c>
      <c r="Q331" s="11">
        <v>20</v>
      </c>
      <c r="R331" s="35">
        <v>8</v>
      </c>
      <c r="S331" s="35">
        <v>9</v>
      </c>
      <c r="T331" s="4">
        <f t="shared" si="63"/>
        <v>1.125</v>
      </c>
      <c r="U331" s="11">
        <v>20</v>
      </c>
      <c r="V331" s="35">
        <v>23</v>
      </c>
      <c r="W331" s="35">
        <v>23.5</v>
      </c>
      <c r="X331" s="4">
        <f t="shared" si="64"/>
        <v>1.0217391304347827</v>
      </c>
      <c r="Y331" s="11">
        <v>30</v>
      </c>
      <c r="Z331" s="44">
        <f t="shared" si="71"/>
        <v>0.90323452746549149</v>
      </c>
      <c r="AA331" s="45">
        <v>1627</v>
      </c>
      <c r="AB331" s="35">
        <f t="shared" si="65"/>
        <v>147.90909090909091</v>
      </c>
      <c r="AC331" s="35">
        <f t="shared" si="66"/>
        <v>133.6</v>
      </c>
      <c r="AD331" s="35">
        <f t="shared" si="67"/>
        <v>-14.309090909090912</v>
      </c>
      <c r="AE331" s="35">
        <v>0</v>
      </c>
      <c r="AF331" s="35">
        <f t="shared" si="68"/>
        <v>133.6</v>
      </c>
      <c r="AG331" s="35"/>
      <c r="AH331" s="35">
        <f t="shared" si="69"/>
        <v>133.6</v>
      </c>
      <c r="AI331" s="35">
        <v>133.6</v>
      </c>
      <c r="AJ331" s="35">
        <f t="shared" si="70"/>
        <v>0</v>
      </c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.149999999999999" customHeight="1">
      <c r="A332" s="14" t="s">
        <v>324</v>
      </c>
      <c r="B332" s="35">
        <v>7779</v>
      </c>
      <c r="C332" s="35">
        <v>9012.7999999999993</v>
      </c>
      <c r="D332" s="4">
        <f t="shared" si="61"/>
        <v>1.1586065046921197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834.2</v>
      </c>
      <c r="O332" s="35">
        <v>424.2</v>
      </c>
      <c r="P332" s="4">
        <f t="shared" si="62"/>
        <v>0.50851114840565803</v>
      </c>
      <c r="Q332" s="11">
        <v>20</v>
      </c>
      <c r="R332" s="35">
        <v>10</v>
      </c>
      <c r="S332" s="35">
        <v>16</v>
      </c>
      <c r="T332" s="4">
        <f t="shared" si="63"/>
        <v>1.24</v>
      </c>
      <c r="U332" s="11">
        <v>20</v>
      </c>
      <c r="V332" s="35">
        <v>9</v>
      </c>
      <c r="W332" s="35">
        <v>9.1999999999999993</v>
      </c>
      <c r="X332" s="4">
        <f t="shared" si="64"/>
        <v>1.0222222222222221</v>
      </c>
      <c r="Y332" s="11">
        <v>30</v>
      </c>
      <c r="Z332" s="44">
        <f t="shared" si="71"/>
        <v>0.96528693352126282</v>
      </c>
      <c r="AA332" s="45">
        <v>3926</v>
      </c>
      <c r="AB332" s="35">
        <f t="shared" si="65"/>
        <v>356.90909090909093</v>
      </c>
      <c r="AC332" s="35">
        <f t="shared" si="66"/>
        <v>344.5</v>
      </c>
      <c r="AD332" s="35">
        <f t="shared" si="67"/>
        <v>-12.409090909090935</v>
      </c>
      <c r="AE332" s="35">
        <v>0</v>
      </c>
      <c r="AF332" s="35">
        <f t="shared" si="68"/>
        <v>344.5</v>
      </c>
      <c r="AG332" s="35"/>
      <c r="AH332" s="35">
        <f t="shared" si="69"/>
        <v>344.5</v>
      </c>
      <c r="AI332" s="35">
        <v>344.5</v>
      </c>
      <c r="AJ332" s="35">
        <f t="shared" si="70"/>
        <v>0</v>
      </c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.149999999999999" customHeight="1">
      <c r="A333" s="18" t="s">
        <v>325</v>
      </c>
      <c r="B333" s="6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35"/>
      <c r="AI333" s="35"/>
      <c r="AJ333" s="35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.149999999999999" customHeight="1">
      <c r="A334" s="46" t="s">
        <v>326</v>
      </c>
      <c r="B334" s="35">
        <v>40</v>
      </c>
      <c r="C334" s="35">
        <v>37</v>
      </c>
      <c r="D334" s="4">
        <f t="shared" si="61"/>
        <v>0.92500000000000004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129.30000000000001</v>
      </c>
      <c r="O334" s="35">
        <v>0</v>
      </c>
      <c r="P334" s="4">
        <f t="shared" si="62"/>
        <v>0</v>
      </c>
      <c r="Q334" s="11">
        <v>20</v>
      </c>
      <c r="R334" s="35">
        <v>40</v>
      </c>
      <c r="S334" s="35">
        <v>38.5</v>
      </c>
      <c r="T334" s="4">
        <f t="shared" si="63"/>
        <v>0.96250000000000002</v>
      </c>
      <c r="U334" s="11">
        <v>25</v>
      </c>
      <c r="V334" s="35">
        <v>2</v>
      </c>
      <c r="W334" s="35">
        <v>2.1</v>
      </c>
      <c r="X334" s="4">
        <f t="shared" si="64"/>
        <v>1.05</v>
      </c>
      <c r="Y334" s="11">
        <v>25</v>
      </c>
      <c r="Z334" s="44">
        <f t="shared" si="71"/>
        <v>0.74453124999999998</v>
      </c>
      <c r="AA334" s="45">
        <v>1200</v>
      </c>
      <c r="AB334" s="35">
        <f t="shared" si="65"/>
        <v>109.09090909090909</v>
      </c>
      <c r="AC334" s="35">
        <f t="shared" si="66"/>
        <v>81.2</v>
      </c>
      <c r="AD334" s="35">
        <f t="shared" si="67"/>
        <v>-27.890909090909091</v>
      </c>
      <c r="AE334" s="35">
        <v>0</v>
      </c>
      <c r="AF334" s="35">
        <f t="shared" si="68"/>
        <v>81.2</v>
      </c>
      <c r="AG334" s="35"/>
      <c r="AH334" s="35">
        <f t="shared" si="69"/>
        <v>81.2</v>
      </c>
      <c r="AI334" s="35">
        <v>81.2</v>
      </c>
      <c r="AJ334" s="35">
        <f t="shared" si="70"/>
        <v>0</v>
      </c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.149999999999999" customHeight="1">
      <c r="A335" s="46" t="s">
        <v>327</v>
      </c>
      <c r="B335" s="35">
        <v>40</v>
      </c>
      <c r="C335" s="35">
        <v>62</v>
      </c>
      <c r="D335" s="4">
        <f t="shared" si="61"/>
        <v>1.2349999999999999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39.299999999999997</v>
      </c>
      <c r="O335" s="35">
        <v>15.4</v>
      </c>
      <c r="P335" s="4">
        <f t="shared" si="62"/>
        <v>0.39185750636132322</v>
      </c>
      <c r="Q335" s="11">
        <v>20</v>
      </c>
      <c r="R335" s="35">
        <v>40</v>
      </c>
      <c r="S335" s="35">
        <v>39.6</v>
      </c>
      <c r="T335" s="4">
        <f t="shared" si="63"/>
        <v>0.99</v>
      </c>
      <c r="U335" s="11">
        <v>30</v>
      </c>
      <c r="V335" s="35">
        <v>1</v>
      </c>
      <c r="W335" s="35">
        <v>1.2</v>
      </c>
      <c r="X335" s="4">
        <f t="shared" si="64"/>
        <v>1.2</v>
      </c>
      <c r="Y335" s="11">
        <v>20</v>
      </c>
      <c r="Z335" s="44">
        <f t="shared" si="71"/>
        <v>0.9235893765903308</v>
      </c>
      <c r="AA335" s="45">
        <v>967</v>
      </c>
      <c r="AB335" s="35">
        <f t="shared" si="65"/>
        <v>87.909090909090907</v>
      </c>
      <c r="AC335" s="35">
        <f t="shared" si="66"/>
        <v>81.2</v>
      </c>
      <c r="AD335" s="35">
        <f t="shared" si="67"/>
        <v>-6.7090909090909037</v>
      </c>
      <c r="AE335" s="35">
        <v>0</v>
      </c>
      <c r="AF335" s="35">
        <f t="shared" si="68"/>
        <v>81.2</v>
      </c>
      <c r="AG335" s="35"/>
      <c r="AH335" s="35">
        <f t="shared" si="69"/>
        <v>81.2</v>
      </c>
      <c r="AI335" s="35">
        <v>81.2</v>
      </c>
      <c r="AJ335" s="35">
        <f t="shared" si="70"/>
        <v>0</v>
      </c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.149999999999999" customHeight="1">
      <c r="A336" s="46" t="s">
        <v>328</v>
      </c>
      <c r="B336" s="35">
        <v>80</v>
      </c>
      <c r="C336" s="35">
        <v>82.2</v>
      </c>
      <c r="D336" s="4">
        <f t="shared" si="61"/>
        <v>1.0275000000000001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127.9</v>
      </c>
      <c r="O336" s="35">
        <v>16.899999999999999</v>
      </c>
      <c r="P336" s="4">
        <f t="shared" si="62"/>
        <v>0.13213448006254885</v>
      </c>
      <c r="Q336" s="11">
        <v>20</v>
      </c>
      <c r="R336" s="35">
        <v>60</v>
      </c>
      <c r="S336" s="35">
        <v>57.8</v>
      </c>
      <c r="T336" s="4">
        <f t="shared" si="63"/>
        <v>0.96333333333333326</v>
      </c>
      <c r="U336" s="11">
        <v>30</v>
      </c>
      <c r="V336" s="35">
        <v>1</v>
      </c>
      <c r="W336" s="35">
        <v>1.3</v>
      </c>
      <c r="X336" s="4">
        <f t="shared" si="64"/>
        <v>1.21</v>
      </c>
      <c r="Y336" s="11">
        <v>20</v>
      </c>
      <c r="Z336" s="44">
        <f t="shared" si="71"/>
        <v>0.82522112001563719</v>
      </c>
      <c r="AA336" s="45">
        <v>1308</v>
      </c>
      <c r="AB336" s="35">
        <f t="shared" si="65"/>
        <v>118.90909090909091</v>
      </c>
      <c r="AC336" s="35">
        <f t="shared" si="66"/>
        <v>98.1</v>
      </c>
      <c r="AD336" s="35">
        <f t="shared" si="67"/>
        <v>-20.809090909090912</v>
      </c>
      <c r="AE336" s="35">
        <v>0</v>
      </c>
      <c r="AF336" s="35">
        <f t="shared" si="68"/>
        <v>98.1</v>
      </c>
      <c r="AG336" s="35"/>
      <c r="AH336" s="35">
        <f t="shared" si="69"/>
        <v>98.1</v>
      </c>
      <c r="AI336" s="35">
        <v>98.1</v>
      </c>
      <c r="AJ336" s="35">
        <f t="shared" si="70"/>
        <v>0</v>
      </c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.149999999999999" customHeight="1">
      <c r="A337" s="46" t="s">
        <v>329</v>
      </c>
      <c r="B337" s="35">
        <v>192</v>
      </c>
      <c r="C337" s="35">
        <v>192</v>
      </c>
      <c r="D337" s="4">
        <f t="shared" si="61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378.4</v>
      </c>
      <c r="O337" s="35">
        <v>13</v>
      </c>
      <c r="P337" s="4">
        <f t="shared" si="62"/>
        <v>3.4355179704016914E-2</v>
      </c>
      <c r="Q337" s="11">
        <v>20</v>
      </c>
      <c r="R337" s="35">
        <v>3</v>
      </c>
      <c r="S337" s="35">
        <v>3.1</v>
      </c>
      <c r="T337" s="4">
        <f t="shared" si="63"/>
        <v>1.0333333333333334</v>
      </c>
      <c r="U337" s="11">
        <v>20</v>
      </c>
      <c r="V337" s="35">
        <v>1</v>
      </c>
      <c r="W337" s="35">
        <v>1.1000000000000001</v>
      </c>
      <c r="X337" s="4">
        <f t="shared" si="64"/>
        <v>1.1000000000000001</v>
      </c>
      <c r="Y337" s="11">
        <v>30</v>
      </c>
      <c r="Z337" s="44">
        <f t="shared" si="71"/>
        <v>0.80442212825933768</v>
      </c>
      <c r="AA337" s="45">
        <v>1146</v>
      </c>
      <c r="AB337" s="35">
        <f t="shared" si="65"/>
        <v>104.18181818181819</v>
      </c>
      <c r="AC337" s="35">
        <f t="shared" si="66"/>
        <v>83.8</v>
      </c>
      <c r="AD337" s="35">
        <f t="shared" si="67"/>
        <v>-20.38181818181819</v>
      </c>
      <c r="AE337" s="35">
        <v>0</v>
      </c>
      <c r="AF337" s="35">
        <f t="shared" si="68"/>
        <v>83.8</v>
      </c>
      <c r="AG337" s="35"/>
      <c r="AH337" s="35">
        <f t="shared" si="69"/>
        <v>83.8</v>
      </c>
      <c r="AI337" s="35">
        <v>83.8</v>
      </c>
      <c r="AJ337" s="35">
        <f t="shared" si="70"/>
        <v>0</v>
      </c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.149999999999999" customHeight="1">
      <c r="A338" s="46" t="s">
        <v>330</v>
      </c>
      <c r="B338" s="35">
        <v>45</v>
      </c>
      <c r="C338" s="35">
        <v>45</v>
      </c>
      <c r="D338" s="4">
        <f t="shared" si="61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46.3</v>
      </c>
      <c r="O338" s="35">
        <v>46.6</v>
      </c>
      <c r="P338" s="4">
        <f t="shared" si="62"/>
        <v>1.0064794816414688</v>
      </c>
      <c r="Q338" s="11">
        <v>20</v>
      </c>
      <c r="R338" s="35">
        <v>5</v>
      </c>
      <c r="S338" s="35">
        <v>5.2</v>
      </c>
      <c r="T338" s="4">
        <f t="shared" si="63"/>
        <v>1.04</v>
      </c>
      <c r="U338" s="11">
        <v>20</v>
      </c>
      <c r="V338" s="35">
        <v>1</v>
      </c>
      <c r="W338" s="35">
        <v>1.2</v>
      </c>
      <c r="X338" s="4">
        <f t="shared" si="64"/>
        <v>1.2</v>
      </c>
      <c r="Y338" s="11">
        <v>30</v>
      </c>
      <c r="Z338" s="44">
        <f t="shared" si="71"/>
        <v>1.0866198704103671</v>
      </c>
      <c r="AA338" s="45">
        <v>535</v>
      </c>
      <c r="AB338" s="35">
        <f t="shared" si="65"/>
        <v>48.636363636363633</v>
      </c>
      <c r="AC338" s="35">
        <f t="shared" si="66"/>
        <v>52.8</v>
      </c>
      <c r="AD338" s="35">
        <f t="shared" si="67"/>
        <v>4.163636363636364</v>
      </c>
      <c r="AE338" s="35">
        <v>0</v>
      </c>
      <c r="AF338" s="35">
        <f t="shared" si="68"/>
        <v>52.8</v>
      </c>
      <c r="AG338" s="35"/>
      <c r="AH338" s="35">
        <f t="shared" si="69"/>
        <v>52.8</v>
      </c>
      <c r="AI338" s="35">
        <v>52.8</v>
      </c>
      <c r="AJ338" s="35">
        <f t="shared" si="70"/>
        <v>0</v>
      </c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.149999999999999" customHeight="1">
      <c r="A339" s="46" t="s">
        <v>331</v>
      </c>
      <c r="B339" s="35">
        <v>95</v>
      </c>
      <c r="C339" s="35">
        <v>95</v>
      </c>
      <c r="D339" s="4">
        <f t="shared" si="61"/>
        <v>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223.7</v>
      </c>
      <c r="O339" s="35">
        <v>43.1</v>
      </c>
      <c r="P339" s="4">
        <f t="shared" si="62"/>
        <v>0.19266875279392046</v>
      </c>
      <c r="Q339" s="11">
        <v>20</v>
      </c>
      <c r="R339" s="35">
        <v>7</v>
      </c>
      <c r="S339" s="35">
        <v>7</v>
      </c>
      <c r="T339" s="4">
        <f t="shared" si="63"/>
        <v>1</v>
      </c>
      <c r="U339" s="11">
        <v>25</v>
      </c>
      <c r="V339" s="35">
        <v>2</v>
      </c>
      <c r="W339" s="35">
        <v>2.1</v>
      </c>
      <c r="X339" s="4">
        <f t="shared" si="64"/>
        <v>1.05</v>
      </c>
      <c r="Y339" s="11">
        <v>25</v>
      </c>
      <c r="Z339" s="44">
        <f t="shared" si="71"/>
        <v>0.8137921881984802</v>
      </c>
      <c r="AA339" s="45">
        <v>1092</v>
      </c>
      <c r="AB339" s="35">
        <f t="shared" si="65"/>
        <v>99.272727272727266</v>
      </c>
      <c r="AC339" s="35">
        <f t="shared" si="66"/>
        <v>80.8</v>
      </c>
      <c r="AD339" s="35">
        <f t="shared" si="67"/>
        <v>-18.472727272727269</v>
      </c>
      <c r="AE339" s="35">
        <v>0</v>
      </c>
      <c r="AF339" s="35">
        <f t="shared" si="68"/>
        <v>80.8</v>
      </c>
      <c r="AG339" s="35"/>
      <c r="AH339" s="35">
        <f t="shared" si="69"/>
        <v>80.8</v>
      </c>
      <c r="AI339" s="35">
        <v>80.8</v>
      </c>
      <c r="AJ339" s="35">
        <f t="shared" si="70"/>
        <v>0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61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158.80000000000001</v>
      </c>
      <c r="O340" s="35">
        <v>15.8</v>
      </c>
      <c r="P340" s="4">
        <f t="shared" si="62"/>
        <v>9.9496221662468506E-2</v>
      </c>
      <c r="Q340" s="11">
        <v>20</v>
      </c>
      <c r="R340" s="35">
        <v>29</v>
      </c>
      <c r="S340" s="35">
        <v>28.5</v>
      </c>
      <c r="T340" s="4">
        <f t="shared" si="63"/>
        <v>0.98275862068965514</v>
      </c>
      <c r="U340" s="11">
        <v>20</v>
      </c>
      <c r="V340" s="35">
        <v>2</v>
      </c>
      <c r="W340" s="35">
        <v>2.2999999999999998</v>
      </c>
      <c r="X340" s="4">
        <f t="shared" si="64"/>
        <v>1.1499999999999999</v>
      </c>
      <c r="Y340" s="11">
        <v>30</v>
      </c>
      <c r="Z340" s="44">
        <f t="shared" si="71"/>
        <v>0.80207281210060677</v>
      </c>
      <c r="AA340" s="45">
        <v>1315</v>
      </c>
      <c r="AB340" s="35">
        <f t="shared" si="65"/>
        <v>119.54545454545455</v>
      </c>
      <c r="AC340" s="35">
        <f t="shared" si="66"/>
        <v>95.9</v>
      </c>
      <c r="AD340" s="35">
        <f t="shared" si="67"/>
        <v>-23.645454545454541</v>
      </c>
      <c r="AE340" s="35">
        <v>0</v>
      </c>
      <c r="AF340" s="35">
        <f t="shared" si="68"/>
        <v>95.9</v>
      </c>
      <c r="AG340" s="35"/>
      <c r="AH340" s="35">
        <f t="shared" si="69"/>
        <v>95.9</v>
      </c>
      <c r="AI340" s="35">
        <v>95.9</v>
      </c>
      <c r="AJ340" s="35">
        <f t="shared" si="70"/>
        <v>0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.149999999999999" customHeight="1">
      <c r="A341" s="46" t="s">
        <v>333</v>
      </c>
      <c r="B341" s="35">
        <v>60</v>
      </c>
      <c r="C341" s="35">
        <v>57</v>
      </c>
      <c r="D341" s="4">
        <f t="shared" si="61"/>
        <v>0.95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84.8</v>
      </c>
      <c r="O341" s="35">
        <v>13.7</v>
      </c>
      <c r="P341" s="4">
        <f t="shared" si="62"/>
        <v>0.16155660377358491</v>
      </c>
      <c r="Q341" s="11">
        <v>20</v>
      </c>
      <c r="R341" s="35">
        <v>37</v>
      </c>
      <c r="S341" s="35">
        <v>36</v>
      </c>
      <c r="T341" s="4">
        <f t="shared" si="63"/>
        <v>0.97297297297297303</v>
      </c>
      <c r="U341" s="11">
        <v>30</v>
      </c>
      <c r="V341" s="35">
        <v>2</v>
      </c>
      <c r="W341" s="35">
        <v>2.2000000000000002</v>
      </c>
      <c r="X341" s="4">
        <f t="shared" si="64"/>
        <v>1.1000000000000001</v>
      </c>
      <c r="Y341" s="11">
        <v>20</v>
      </c>
      <c r="Z341" s="44">
        <f t="shared" si="71"/>
        <v>0.79900401580826108</v>
      </c>
      <c r="AA341" s="45">
        <v>551</v>
      </c>
      <c r="AB341" s="35">
        <f t="shared" si="65"/>
        <v>50.090909090909093</v>
      </c>
      <c r="AC341" s="35">
        <f t="shared" si="66"/>
        <v>40</v>
      </c>
      <c r="AD341" s="35">
        <f t="shared" si="67"/>
        <v>-10.090909090909093</v>
      </c>
      <c r="AE341" s="35">
        <v>0</v>
      </c>
      <c r="AF341" s="35">
        <f t="shared" si="68"/>
        <v>40</v>
      </c>
      <c r="AG341" s="35"/>
      <c r="AH341" s="35">
        <f t="shared" si="69"/>
        <v>40</v>
      </c>
      <c r="AI341" s="35">
        <v>40</v>
      </c>
      <c r="AJ341" s="35">
        <f t="shared" si="70"/>
        <v>0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.149999999999999" customHeight="1">
      <c r="A342" s="46" t="s">
        <v>334</v>
      </c>
      <c r="B342" s="35">
        <v>20868</v>
      </c>
      <c r="C342" s="35">
        <v>22867.1</v>
      </c>
      <c r="D342" s="4">
        <f t="shared" si="61"/>
        <v>1.0957973931378187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762.1</v>
      </c>
      <c r="O342" s="35">
        <v>503.6</v>
      </c>
      <c r="P342" s="4">
        <f t="shared" si="62"/>
        <v>0.66080566854743472</v>
      </c>
      <c r="Q342" s="11">
        <v>20</v>
      </c>
      <c r="R342" s="35">
        <v>23</v>
      </c>
      <c r="S342" s="35">
        <v>22.8</v>
      </c>
      <c r="T342" s="4">
        <f t="shared" si="63"/>
        <v>0.99130434782608701</v>
      </c>
      <c r="U342" s="11">
        <v>20</v>
      </c>
      <c r="V342" s="35">
        <v>3</v>
      </c>
      <c r="W342" s="35">
        <v>3.1</v>
      </c>
      <c r="X342" s="4">
        <f t="shared" si="64"/>
        <v>1.0333333333333334</v>
      </c>
      <c r="Y342" s="11">
        <v>30</v>
      </c>
      <c r="Z342" s="44">
        <f t="shared" si="71"/>
        <v>0.93750217823560789</v>
      </c>
      <c r="AA342" s="45">
        <v>1726</v>
      </c>
      <c r="AB342" s="35">
        <f t="shared" si="65"/>
        <v>156.90909090909091</v>
      </c>
      <c r="AC342" s="35">
        <f t="shared" si="66"/>
        <v>147.1</v>
      </c>
      <c r="AD342" s="35">
        <f t="shared" si="67"/>
        <v>-9.8090909090909122</v>
      </c>
      <c r="AE342" s="35">
        <v>0</v>
      </c>
      <c r="AF342" s="35">
        <f t="shared" si="68"/>
        <v>147.1</v>
      </c>
      <c r="AG342" s="35"/>
      <c r="AH342" s="35">
        <f t="shared" si="69"/>
        <v>147.1</v>
      </c>
      <c r="AI342" s="35">
        <v>147.1</v>
      </c>
      <c r="AJ342" s="35">
        <f t="shared" si="70"/>
        <v>0</v>
      </c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.149999999999999" customHeight="1">
      <c r="A343" s="46" t="s">
        <v>335</v>
      </c>
      <c r="B343" s="35">
        <v>67</v>
      </c>
      <c r="C343" s="35">
        <v>35</v>
      </c>
      <c r="D343" s="4">
        <f t="shared" si="61"/>
        <v>0.52238805970149249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55.2</v>
      </c>
      <c r="O343" s="35">
        <v>8.8000000000000007</v>
      </c>
      <c r="P343" s="4">
        <f t="shared" si="62"/>
        <v>0.15942028985507248</v>
      </c>
      <c r="Q343" s="11">
        <v>20</v>
      </c>
      <c r="R343" s="35">
        <v>15</v>
      </c>
      <c r="S343" s="35">
        <v>14.7</v>
      </c>
      <c r="T343" s="4">
        <f t="shared" si="63"/>
        <v>0.98</v>
      </c>
      <c r="U343" s="11">
        <v>30</v>
      </c>
      <c r="V343" s="35">
        <v>5</v>
      </c>
      <c r="W343" s="35">
        <v>5.0999999999999996</v>
      </c>
      <c r="X343" s="4">
        <f t="shared" si="64"/>
        <v>1.02</v>
      </c>
      <c r="Y343" s="11">
        <v>20</v>
      </c>
      <c r="Z343" s="44">
        <f t="shared" si="71"/>
        <v>0.72765357992645463</v>
      </c>
      <c r="AA343" s="45">
        <v>538</v>
      </c>
      <c r="AB343" s="35">
        <f t="shared" si="65"/>
        <v>48.909090909090907</v>
      </c>
      <c r="AC343" s="35">
        <f t="shared" si="66"/>
        <v>35.6</v>
      </c>
      <c r="AD343" s="35">
        <f t="shared" si="67"/>
        <v>-13.309090909090905</v>
      </c>
      <c r="AE343" s="35">
        <v>0</v>
      </c>
      <c r="AF343" s="35">
        <f t="shared" si="68"/>
        <v>35.6</v>
      </c>
      <c r="AG343" s="35"/>
      <c r="AH343" s="35">
        <f t="shared" si="69"/>
        <v>35.6</v>
      </c>
      <c r="AI343" s="35">
        <v>35.6</v>
      </c>
      <c r="AJ343" s="35">
        <f t="shared" si="70"/>
        <v>0</v>
      </c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.149999999999999" customHeight="1">
      <c r="A344" s="46" t="s">
        <v>336</v>
      </c>
      <c r="B344" s="35">
        <v>38</v>
      </c>
      <c r="C344" s="35">
        <v>34</v>
      </c>
      <c r="D344" s="4">
        <f t="shared" si="61"/>
        <v>0.89473684210526316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79.099999999999994</v>
      </c>
      <c r="O344" s="35">
        <v>34.799999999999997</v>
      </c>
      <c r="P344" s="4">
        <f t="shared" si="62"/>
        <v>0.43994943109987356</v>
      </c>
      <c r="Q344" s="11">
        <v>20</v>
      </c>
      <c r="R344" s="35">
        <v>55</v>
      </c>
      <c r="S344" s="35">
        <v>44.8</v>
      </c>
      <c r="T344" s="4">
        <f t="shared" si="63"/>
        <v>0.81454545454545446</v>
      </c>
      <c r="U344" s="11">
        <v>25</v>
      </c>
      <c r="V344" s="35">
        <v>2</v>
      </c>
      <c r="W344" s="35">
        <v>2.2000000000000002</v>
      </c>
      <c r="X344" s="4">
        <f t="shared" si="64"/>
        <v>1.1000000000000001</v>
      </c>
      <c r="Y344" s="11">
        <v>25</v>
      </c>
      <c r="Z344" s="44">
        <f t="shared" si="71"/>
        <v>0.82012491758358086</v>
      </c>
      <c r="AA344" s="45">
        <v>1335</v>
      </c>
      <c r="AB344" s="35">
        <f t="shared" si="65"/>
        <v>121.36363636363636</v>
      </c>
      <c r="AC344" s="35">
        <f t="shared" si="66"/>
        <v>99.5</v>
      </c>
      <c r="AD344" s="35">
        <f t="shared" si="67"/>
        <v>-21.86363636363636</v>
      </c>
      <c r="AE344" s="35">
        <v>0</v>
      </c>
      <c r="AF344" s="35">
        <f t="shared" si="68"/>
        <v>99.5</v>
      </c>
      <c r="AG344" s="35"/>
      <c r="AH344" s="35">
        <f t="shared" si="69"/>
        <v>99.5</v>
      </c>
      <c r="AI344" s="35">
        <v>99.5</v>
      </c>
      <c r="AJ344" s="35">
        <f t="shared" si="70"/>
        <v>0</v>
      </c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.149999999999999" customHeight="1">
      <c r="A345" s="18" t="s">
        <v>337</v>
      </c>
      <c r="B345" s="6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35"/>
      <c r="AI345" s="35"/>
      <c r="AJ345" s="35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.149999999999999" customHeight="1">
      <c r="A346" s="46" t="s">
        <v>338</v>
      </c>
      <c r="B346" s="35">
        <v>37</v>
      </c>
      <c r="C346" s="35">
        <v>39</v>
      </c>
      <c r="D346" s="4">
        <f t="shared" si="61"/>
        <v>1.0540540540540539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127.6</v>
      </c>
      <c r="O346" s="35">
        <v>29</v>
      </c>
      <c r="P346" s="4">
        <f t="shared" si="62"/>
        <v>0.22727272727272729</v>
      </c>
      <c r="Q346" s="11">
        <v>20</v>
      </c>
      <c r="R346" s="35">
        <v>10</v>
      </c>
      <c r="S346" s="35">
        <v>10</v>
      </c>
      <c r="T346" s="4">
        <f t="shared" si="63"/>
        <v>1</v>
      </c>
      <c r="U346" s="11">
        <v>15</v>
      </c>
      <c r="V346" s="35">
        <v>1.5</v>
      </c>
      <c r="W346" s="35">
        <v>1.5</v>
      </c>
      <c r="X346" s="4">
        <f t="shared" si="64"/>
        <v>1</v>
      </c>
      <c r="Y346" s="11">
        <v>35</v>
      </c>
      <c r="Z346" s="44">
        <f t="shared" si="71"/>
        <v>0.81357493857493846</v>
      </c>
      <c r="AA346" s="45">
        <v>769</v>
      </c>
      <c r="AB346" s="35">
        <f t="shared" si="65"/>
        <v>69.909090909090907</v>
      </c>
      <c r="AC346" s="35">
        <f t="shared" si="66"/>
        <v>56.9</v>
      </c>
      <c r="AD346" s="35">
        <f t="shared" si="67"/>
        <v>-13.009090909090908</v>
      </c>
      <c r="AE346" s="35">
        <v>0</v>
      </c>
      <c r="AF346" s="35">
        <f t="shared" si="68"/>
        <v>56.9</v>
      </c>
      <c r="AG346" s="35"/>
      <c r="AH346" s="35">
        <f t="shared" si="69"/>
        <v>56.9</v>
      </c>
      <c r="AI346" s="35">
        <v>56.9</v>
      </c>
      <c r="AJ346" s="35">
        <f t="shared" si="70"/>
        <v>0</v>
      </c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.149999999999999" customHeight="1">
      <c r="A347" s="46" t="s">
        <v>53</v>
      </c>
      <c r="B347" s="35">
        <v>28</v>
      </c>
      <c r="C347" s="35">
        <v>28.6</v>
      </c>
      <c r="D347" s="4">
        <f t="shared" si="61"/>
        <v>1.0214285714285716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187.3</v>
      </c>
      <c r="O347" s="35">
        <v>23.5</v>
      </c>
      <c r="P347" s="4">
        <f t="shared" si="62"/>
        <v>0.12546716497597438</v>
      </c>
      <c r="Q347" s="11">
        <v>20</v>
      </c>
      <c r="R347" s="35">
        <v>38</v>
      </c>
      <c r="S347" s="35">
        <v>38</v>
      </c>
      <c r="T347" s="4">
        <f t="shared" si="63"/>
        <v>1</v>
      </c>
      <c r="U347" s="11">
        <v>30</v>
      </c>
      <c r="V347" s="35">
        <v>2</v>
      </c>
      <c r="W347" s="35">
        <v>2.1</v>
      </c>
      <c r="X347" s="4">
        <f t="shared" si="64"/>
        <v>1.05</v>
      </c>
      <c r="Y347" s="11">
        <v>20</v>
      </c>
      <c r="Z347" s="44">
        <f t="shared" si="71"/>
        <v>0.79654536267256504</v>
      </c>
      <c r="AA347" s="45">
        <v>2759</v>
      </c>
      <c r="AB347" s="35">
        <f t="shared" si="65"/>
        <v>250.81818181818181</v>
      </c>
      <c r="AC347" s="35">
        <f t="shared" si="66"/>
        <v>199.8</v>
      </c>
      <c r="AD347" s="35">
        <f t="shared" si="67"/>
        <v>-51.018181818181802</v>
      </c>
      <c r="AE347" s="35">
        <v>0</v>
      </c>
      <c r="AF347" s="35">
        <f t="shared" si="68"/>
        <v>199.8</v>
      </c>
      <c r="AG347" s="35"/>
      <c r="AH347" s="35">
        <f t="shared" si="69"/>
        <v>199.8</v>
      </c>
      <c r="AI347" s="35">
        <v>199.8</v>
      </c>
      <c r="AJ347" s="35">
        <f t="shared" si="70"/>
        <v>0</v>
      </c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.149999999999999" customHeight="1">
      <c r="A348" s="46" t="s">
        <v>339</v>
      </c>
      <c r="B348" s="35">
        <v>85</v>
      </c>
      <c r="C348" s="35">
        <v>85.1</v>
      </c>
      <c r="D348" s="4">
        <f t="shared" si="61"/>
        <v>1.0011764705882353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212.5</v>
      </c>
      <c r="O348" s="35">
        <v>34.299999999999997</v>
      </c>
      <c r="P348" s="4">
        <f t="shared" si="62"/>
        <v>0.16141176470588234</v>
      </c>
      <c r="Q348" s="11">
        <v>20</v>
      </c>
      <c r="R348" s="35">
        <v>14.5</v>
      </c>
      <c r="S348" s="35">
        <v>14.5</v>
      </c>
      <c r="T348" s="4">
        <f t="shared" si="63"/>
        <v>1</v>
      </c>
      <c r="U348" s="11">
        <v>30</v>
      </c>
      <c r="V348" s="35">
        <v>1.5</v>
      </c>
      <c r="W348" s="35">
        <v>1.6</v>
      </c>
      <c r="X348" s="4">
        <f t="shared" si="64"/>
        <v>1.0666666666666667</v>
      </c>
      <c r="Y348" s="11">
        <v>20</v>
      </c>
      <c r="Z348" s="44">
        <f t="shared" si="71"/>
        <v>0.8071666666666667</v>
      </c>
      <c r="AA348" s="45">
        <v>779</v>
      </c>
      <c r="AB348" s="35">
        <f t="shared" si="65"/>
        <v>70.818181818181813</v>
      </c>
      <c r="AC348" s="35">
        <f t="shared" si="66"/>
        <v>57.2</v>
      </c>
      <c r="AD348" s="35">
        <f t="shared" si="67"/>
        <v>-13.61818181818181</v>
      </c>
      <c r="AE348" s="35">
        <v>0</v>
      </c>
      <c r="AF348" s="35">
        <f t="shared" si="68"/>
        <v>57.2</v>
      </c>
      <c r="AG348" s="35"/>
      <c r="AH348" s="35">
        <f t="shared" si="69"/>
        <v>57.2</v>
      </c>
      <c r="AI348" s="35">
        <v>57.2</v>
      </c>
      <c r="AJ348" s="35">
        <f t="shared" si="70"/>
        <v>0</v>
      </c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.149999999999999" customHeight="1">
      <c r="A349" s="46" t="s">
        <v>340</v>
      </c>
      <c r="B349" s="35">
        <v>2200</v>
      </c>
      <c r="C349" s="35">
        <v>2563.9</v>
      </c>
      <c r="D349" s="4">
        <f t="shared" si="61"/>
        <v>1.1654090909090911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245.1</v>
      </c>
      <c r="O349" s="35">
        <v>20.2</v>
      </c>
      <c r="P349" s="4">
        <f t="shared" si="62"/>
        <v>8.2415340677274587E-2</v>
      </c>
      <c r="Q349" s="11">
        <v>20</v>
      </c>
      <c r="R349" s="35">
        <v>190</v>
      </c>
      <c r="S349" s="35">
        <v>207.1</v>
      </c>
      <c r="T349" s="4">
        <f t="shared" si="63"/>
        <v>1.0900000000000001</v>
      </c>
      <c r="U349" s="11">
        <v>30</v>
      </c>
      <c r="V349" s="35">
        <v>4</v>
      </c>
      <c r="W349" s="35">
        <v>5.8</v>
      </c>
      <c r="X349" s="4">
        <f t="shared" si="64"/>
        <v>1.2249999999999999</v>
      </c>
      <c r="Y349" s="11">
        <v>20</v>
      </c>
      <c r="Z349" s="44">
        <f t="shared" si="71"/>
        <v>0.88127997153295501</v>
      </c>
      <c r="AA349" s="45">
        <v>1055</v>
      </c>
      <c r="AB349" s="35">
        <f t="shared" si="65"/>
        <v>95.909090909090907</v>
      </c>
      <c r="AC349" s="35">
        <f t="shared" si="66"/>
        <v>84.5</v>
      </c>
      <c r="AD349" s="35">
        <f t="shared" si="67"/>
        <v>-11.409090909090907</v>
      </c>
      <c r="AE349" s="35">
        <v>0</v>
      </c>
      <c r="AF349" s="35">
        <f t="shared" si="68"/>
        <v>84.5</v>
      </c>
      <c r="AG349" s="35"/>
      <c r="AH349" s="35">
        <f t="shared" si="69"/>
        <v>84.5</v>
      </c>
      <c r="AI349" s="35">
        <v>84.5</v>
      </c>
      <c r="AJ349" s="35">
        <f t="shared" si="70"/>
        <v>0</v>
      </c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.149999999999999" customHeight="1">
      <c r="A350" s="46" t="s">
        <v>341</v>
      </c>
      <c r="B350" s="35">
        <v>36600</v>
      </c>
      <c r="C350" s="35">
        <v>34096</v>
      </c>
      <c r="D350" s="4">
        <f t="shared" si="61"/>
        <v>0.93158469945355193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111.1</v>
      </c>
      <c r="O350" s="35">
        <v>61.8</v>
      </c>
      <c r="P350" s="4">
        <f t="shared" si="62"/>
        <v>0.55625562556255626</v>
      </c>
      <c r="Q350" s="11">
        <v>20</v>
      </c>
      <c r="R350" s="35">
        <v>4</v>
      </c>
      <c r="S350" s="35">
        <v>4</v>
      </c>
      <c r="T350" s="4">
        <f t="shared" si="63"/>
        <v>1</v>
      </c>
      <c r="U350" s="11">
        <v>25</v>
      </c>
      <c r="V350" s="35">
        <v>1</v>
      </c>
      <c r="W350" s="35">
        <v>1</v>
      </c>
      <c r="X350" s="4">
        <f t="shared" si="64"/>
        <v>1</v>
      </c>
      <c r="Y350" s="11">
        <v>25</v>
      </c>
      <c r="Z350" s="44">
        <f t="shared" si="71"/>
        <v>0.88051199382233314</v>
      </c>
      <c r="AA350" s="45">
        <v>570</v>
      </c>
      <c r="AB350" s="35">
        <f t="shared" si="65"/>
        <v>51.81818181818182</v>
      </c>
      <c r="AC350" s="35">
        <f t="shared" si="66"/>
        <v>45.6</v>
      </c>
      <c r="AD350" s="35">
        <f t="shared" si="67"/>
        <v>-6.2181818181818187</v>
      </c>
      <c r="AE350" s="35">
        <v>0</v>
      </c>
      <c r="AF350" s="35">
        <f t="shared" si="68"/>
        <v>45.6</v>
      </c>
      <c r="AG350" s="35"/>
      <c r="AH350" s="35">
        <f t="shared" si="69"/>
        <v>45.6</v>
      </c>
      <c r="AI350" s="35">
        <v>45.6</v>
      </c>
      <c r="AJ350" s="35">
        <f t="shared" si="70"/>
        <v>0</v>
      </c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.149999999999999" customHeight="1">
      <c r="A351" s="46" t="s">
        <v>342</v>
      </c>
      <c r="B351" s="35">
        <v>50</v>
      </c>
      <c r="C351" s="35">
        <v>50</v>
      </c>
      <c r="D351" s="4">
        <f t="shared" si="61"/>
        <v>1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550.79999999999995</v>
      </c>
      <c r="O351" s="35">
        <v>277.5</v>
      </c>
      <c r="P351" s="4">
        <f t="shared" si="62"/>
        <v>0.50381263616557737</v>
      </c>
      <c r="Q351" s="11">
        <v>20</v>
      </c>
      <c r="R351" s="35">
        <v>170</v>
      </c>
      <c r="S351" s="35">
        <v>153.6</v>
      </c>
      <c r="T351" s="4">
        <f t="shared" si="63"/>
        <v>0.9035294117647058</v>
      </c>
      <c r="U351" s="11">
        <v>30</v>
      </c>
      <c r="V351" s="35">
        <v>5</v>
      </c>
      <c r="W351" s="35">
        <v>5.2</v>
      </c>
      <c r="X351" s="4">
        <f t="shared" si="64"/>
        <v>1.04</v>
      </c>
      <c r="Y351" s="11">
        <v>20</v>
      </c>
      <c r="Z351" s="44">
        <f t="shared" si="71"/>
        <v>0.84977668845315901</v>
      </c>
      <c r="AA351" s="45">
        <v>271</v>
      </c>
      <c r="AB351" s="35">
        <f t="shared" si="65"/>
        <v>24.636363636363637</v>
      </c>
      <c r="AC351" s="35">
        <f t="shared" si="66"/>
        <v>20.9</v>
      </c>
      <c r="AD351" s="35">
        <f t="shared" si="67"/>
        <v>-3.7363636363636381</v>
      </c>
      <c r="AE351" s="35">
        <v>0</v>
      </c>
      <c r="AF351" s="35">
        <f t="shared" si="68"/>
        <v>20.9</v>
      </c>
      <c r="AG351" s="35"/>
      <c r="AH351" s="35">
        <f t="shared" si="69"/>
        <v>20.9</v>
      </c>
      <c r="AI351" s="35">
        <v>20.9</v>
      </c>
      <c r="AJ351" s="35">
        <f t="shared" si="70"/>
        <v>0</v>
      </c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.149999999999999" customHeight="1">
      <c r="A352" s="46" t="s">
        <v>343</v>
      </c>
      <c r="B352" s="35">
        <v>24</v>
      </c>
      <c r="C352" s="35">
        <v>24</v>
      </c>
      <c r="D352" s="4">
        <f t="shared" si="61"/>
        <v>1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306.89999999999998</v>
      </c>
      <c r="O352" s="35">
        <v>71.599999999999994</v>
      </c>
      <c r="P352" s="4">
        <f t="shared" si="62"/>
        <v>0.23330074942978168</v>
      </c>
      <c r="Q352" s="11">
        <v>20</v>
      </c>
      <c r="R352" s="35">
        <v>8</v>
      </c>
      <c r="S352" s="35">
        <v>8.5</v>
      </c>
      <c r="T352" s="4">
        <f t="shared" si="63"/>
        <v>1.0625</v>
      </c>
      <c r="U352" s="11">
        <v>20</v>
      </c>
      <c r="V352" s="35">
        <v>1</v>
      </c>
      <c r="W352" s="35">
        <v>1</v>
      </c>
      <c r="X352" s="4">
        <f t="shared" si="64"/>
        <v>1</v>
      </c>
      <c r="Y352" s="11">
        <v>30</v>
      </c>
      <c r="Z352" s="44">
        <f t="shared" si="71"/>
        <v>0.82395018735744541</v>
      </c>
      <c r="AA352" s="45">
        <v>1339</v>
      </c>
      <c r="AB352" s="35">
        <f t="shared" si="65"/>
        <v>121.72727272727273</v>
      </c>
      <c r="AC352" s="35">
        <f t="shared" si="66"/>
        <v>100.3</v>
      </c>
      <c r="AD352" s="35">
        <f t="shared" si="67"/>
        <v>-21.427272727272737</v>
      </c>
      <c r="AE352" s="35">
        <v>0</v>
      </c>
      <c r="AF352" s="35">
        <f t="shared" si="68"/>
        <v>100.3</v>
      </c>
      <c r="AG352" s="35"/>
      <c r="AH352" s="35">
        <f t="shared" si="69"/>
        <v>100.3</v>
      </c>
      <c r="AI352" s="35">
        <v>100.3</v>
      </c>
      <c r="AJ352" s="35">
        <f t="shared" si="70"/>
        <v>0</v>
      </c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.149999999999999" customHeight="1">
      <c r="A353" s="46" t="s">
        <v>344</v>
      </c>
      <c r="B353" s="35">
        <v>52</v>
      </c>
      <c r="C353" s="35">
        <v>52.1</v>
      </c>
      <c r="D353" s="4">
        <f t="shared" si="61"/>
        <v>1.0019230769230769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311.8</v>
      </c>
      <c r="O353" s="35">
        <v>60.4</v>
      </c>
      <c r="P353" s="4">
        <f t="shared" si="62"/>
        <v>0.19371391917896086</v>
      </c>
      <c r="Q353" s="11">
        <v>20</v>
      </c>
      <c r="R353" s="35">
        <v>14</v>
      </c>
      <c r="S353" s="35">
        <v>14</v>
      </c>
      <c r="T353" s="4">
        <f t="shared" si="63"/>
        <v>1</v>
      </c>
      <c r="U353" s="11">
        <v>15</v>
      </c>
      <c r="V353" s="35">
        <v>1.2</v>
      </c>
      <c r="W353" s="35">
        <v>1.2</v>
      </c>
      <c r="X353" s="4">
        <f t="shared" si="64"/>
        <v>1</v>
      </c>
      <c r="Y353" s="11">
        <v>35</v>
      </c>
      <c r="Z353" s="44">
        <f t="shared" si="71"/>
        <v>0.79866886441012475</v>
      </c>
      <c r="AA353" s="45">
        <v>1017</v>
      </c>
      <c r="AB353" s="35">
        <f t="shared" si="65"/>
        <v>92.454545454545453</v>
      </c>
      <c r="AC353" s="35">
        <f t="shared" si="66"/>
        <v>73.8</v>
      </c>
      <c r="AD353" s="35">
        <f t="shared" si="67"/>
        <v>-18.654545454545456</v>
      </c>
      <c r="AE353" s="35">
        <v>0</v>
      </c>
      <c r="AF353" s="35">
        <f t="shared" si="68"/>
        <v>73.8</v>
      </c>
      <c r="AG353" s="35"/>
      <c r="AH353" s="35">
        <f t="shared" si="69"/>
        <v>73.8</v>
      </c>
      <c r="AI353" s="35">
        <v>73.8</v>
      </c>
      <c r="AJ353" s="35">
        <f t="shared" si="70"/>
        <v>0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.149999999999999" customHeight="1">
      <c r="A354" s="46" t="s">
        <v>345</v>
      </c>
      <c r="B354" s="35">
        <v>10</v>
      </c>
      <c r="C354" s="35">
        <v>10</v>
      </c>
      <c r="D354" s="4">
        <f t="shared" si="61"/>
        <v>1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158.80000000000001</v>
      </c>
      <c r="O354" s="35">
        <v>30.3</v>
      </c>
      <c r="P354" s="4">
        <f t="shared" si="62"/>
        <v>0.19080604534005036</v>
      </c>
      <c r="Q354" s="11">
        <v>20</v>
      </c>
      <c r="R354" s="35">
        <v>9</v>
      </c>
      <c r="S354" s="35">
        <v>9</v>
      </c>
      <c r="T354" s="4">
        <f t="shared" si="63"/>
        <v>1</v>
      </c>
      <c r="U354" s="11">
        <v>10</v>
      </c>
      <c r="V354" s="35">
        <v>1</v>
      </c>
      <c r="W354" s="35">
        <v>1</v>
      </c>
      <c r="X354" s="4">
        <f t="shared" si="64"/>
        <v>1</v>
      </c>
      <c r="Y354" s="11">
        <v>40</v>
      </c>
      <c r="Z354" s="44">
        <f t="shared" si="71"/>
        <v>0.79770151133501255</v>
      </c>
      <c r="AA354" s="45">
        <v>812</v>
      </c>
      <c r="AB354" s="35">
        <f t="shared" si="65"/>
        <v>73.818181818181813</v>
      </c>
      <c r="AC354" s="35">
        <f t="shared" si="66"/>
        <v>58.9</v>
      </c>
      <c r="AD354" s="35">
        <f t="shared" si="67"/>
        <v>-14.918181818181814</v>
      </c>
      <c r="AE354" s="35">
        <v>0</v>
      </c>
      <c r="AF354" s="35">
        <f t="shared" si="68"/>
        <v>58.9</v>
      </c>
      <c r="AG354" s="35"/>
      <c r="AH354" s="35">
        <f t="shared" si="69"/>
        <v>58.9</v>
      </c>
      <c r="AI354" s="35">
        <v>58.9</v>
      </c>
      <c r="AJ354" s="35">
        <f t="shared" si="70"/>
        <v>0</v>
      </c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.149999999999999" customHeight="1">
      <c r="A355" s="46" t="s">
        <v>346</v>
      </c>
      <c r="B355" s="35">
        <v>10114</v>
      </c>
      <c r="C355" s="35">
        <v>7472</v>
      </c>
      <c r="D355" s="4">
        <f t="shared" si="61"/>
        <v>0.73877793157998817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509.4</v>
      </c>
      <c r="O355" s="35">
        <v>432.4</v>
      </c>
      <c r="P355" s="4">
        <f t="shared" si="62"/>
        <v>0.84884177463682764</v>
      </c>
      <c r="Q355" s="11">
        <v>20</v>
      </c>
      <c r="R355" s="35">
        <v>5</v>
      </c>
      <c r="S355" s="35">
        <v>5</v>
      </c>
      <c r="T355" s="4">
        <f t="shared" si="63"/>
        <v>1</v>
      </c>
      <c r="U355" s="11">
        <v>25</v>
      </c>
      <c r="V355" s="35">
        <v>0.9</v>
      </c>
      <c r="W355" s="35">
        <v>1</v>
      </c>
      <c r="X355" s="4">
        <f t="shared" si="64"/>
        <v>1.1111111111111112</v>
      </c>
      <c r="Y355" s="11">
        <v>25</v>
      </c>
      <c r="Z355" s="44">
        <f t="shared" si="71"/>
        <v>0.96427990732892754</v>
      </c>
      <c r="AA355" s="45">
        <v>1529</v>
      </c>
      <c r="AB355" s="35">
        <f t="shared" si="65"/>
        <v>139</v>
      </c>
      <c r="AC355" s="35">
        <f t="shared" si="66"/>
        <v>134</v>
      </c>
      <c r="AD355" s="35">
        <f t="shared" si="67"/>
        <v>-5</v>
      </c>
      <c r="AE355" s="35">
        <v>0</v>
      </c>
      <c r="AF355" s="35">
        <f t="shared" si="68"/>
        <v>134</v>
      </c>
      <c r="AG355" s="35"/>
      <c r="AH355" s="35">
        <f t="shared" si="69"/>
        <v>134</v>
      </c>
      <c r="AI355" s="35">
        <v>134</v>
      </c>
      <c r="AJ355" s="35">
        <f t="shared" si="70"/>
        <v>0</v>
      </c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.149999999999999" customHeight="1">
      <c r="A356" s="18" t="s">
        <v>347</v>
      </c>
      <c r="B356" s="6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35"/>
      <c r="AI356" s="35"/>
      <c r="AJ356" s="35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.149999999999999" customHeight="1">
      <c r="A357" s="14" t="s">
        <v>348</v>
      </c>
      <c r="B357" s="35">
        <v>1380</v>
      </c>
      <c r="C357" s="35">
        <v>1136</v>
      </c>
      <c r="D357" s="4">
        <f t="shared" si="61"/>
        <v>0.8231884057971014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85.6</v>
      </c>
      <c r="O357" s="35">
        <v>26.5</v>
      </c>
      <c r="P357" s="4">
        <f t="shared" si="62"/>
        <v>0.3095794392523365</v>
      </c>
      <c r="Q357" s="11">
        <v>20</v>
      </c>
      <c r="R357" s="35">
        <v>1</v>
      </c>
      <c r="S357" s="35">
        <v>1.5</v>
      </c>
      <c r="T357" s="4">
        <f t="shared" si="63"/>
        <v>1.23</v>
      </c>
      <c r="U357" s="11">
        <v>15</v>
      </c>
      <c r="V357" s="35">
        <v>0</v>
      </c>
      <c r="W357" s="35">
        <v>0.4</v>
      </c>
      <c r="X357" s="4">
        <f t="shared" si="64"/>
        <v>1</v>
      </c>
      <c r="Y357" s="11">
        <v>35</v>
      </c>
      <c r="Z357" s="44">
        <f t="shared" si="71"/>
        <v>0.84841841053772171</v>
      </c>
      <c r="AA357" s="45">
        <v>1832</v>
      </c>
      <c r="AB357" s="35">
        <f t="shared" si="65"/>
        <v>166.54545454545453</v>
      </c>
      <c r="AC357" s="35">
        <f t="shared" si="66"/>
        <v>141.30000000000001</v>
      </c>
      <c r="AD357" s="35">
        <f t="shared" si="67"/>
        <v>-25.245454545454521</v>
      </c>
      <c r="AE357" s="35">
        <v>0</v>
      </c>
      <c r="AF357" s="35">
        <f t="shared" si="68"/>
        <v>141.30000000000001</v>
      </c>
      <c r="AG357" s="35"/>
      <c r="AH357" s="35">
        <f t="shared" si="69"/>
        <v>141.30000000000001</v>
      </c>
      <c r="AI357" s="35">
        <v>141.30000000000001</v>
      </c>
      <c r="AJ357" s="35">
        <f t="shared" si="70"/>
        <v>0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.149999999999999" customHeight="1">
      <c r="A358" s="14" t="s">
        <v>349</v>
      </c>
      <c r="B358" s="35">
        <v>0</v>
      </c>
      <c r="C358" s="35">
        <v>0</v>
      </c>
      <c r="D358" s="4">
        <f t="shared" si="61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44.9</v>
      </c>
      <c r="O358" s="35">
        <v>67.2</v>
      </c>
      <c r="P358" s="4">
        <f t="shared" si="62"/>
        <v>1.2296659242761692</v>
      </c>
      <c r="Q358" s="11">
        <v>20</v>
      </c>
      <c r="R358" s="35">
        <v>10</v>
      </c>
      <c r="S358" s="35">
        <v>11</v>
      </c>
      <c r="T358" s="4">
        <f t="shared" si="63"/>
        <v>1.1000000000000001</v>
      </c>
      <c r="U358" s="11">
        <v>25</v>
      </c>
      <c r="V358" s="35">
        <v>0</v>
      </c>
      <c r="W358" s="35">
        <v>0</v>
      </c>
      <c r="X358" s="4">
        <f t="shared" si="64"/>
        <v>1</v>
      </c>
      <c r="Y358" s="11">
        <v>25</v>
      </c>
      <c r="Z358" s="44">
        <f t="shared" si="71"/>
        <v>1.1013331212217625</v>
      </c>
      <c r="AA358" s="45">
        <v>1461</v>
      </c>
      <c r="AB358" s="35">
        <f t="shared" si="65"/>
        <v>132.81818181818181</v>
      </c>
      <c r="AC358" s="35">
        <f t="shared" si="66"/>
        <v>146.30000000000001</v>
      </c>
      <c r="AD358" s="35">
        <f t="shared" si="67"/>
        <v>13.481818181818198</v>
      </c>
      <c r="AE358" s="35">
        <v>0</v>
      </c>
      <c r="AF358" s="35">
        <f t="shared" si="68"/>
        <v>146.30000000000001</v>
      </c>
      <c r="AG358" s="35"/>
      <c r="AH358" s="35">
        <f t="shared" si="69"/>
        <v>146.30000000000001</v>
      </c>
      <c r="AI358" s="35">
        <v>146.30000000000001</v>
      </c>
      <c r="AJ358" s="35">
        <f t="shared" si="70"/>
        <v>0</v>
      </c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.149999999999999" customHeight="1">
      <c r="A359" s="46" t="s">
        <v>350</v>
      </c>
      <c r="B359" s="35">
        <v>1650</v>
      </c>
      <c r="C359" s="35">
        <v>732</v>
      </c>
      <c r="D359" s="4">
        <f t="shared" si="61"/>
        <v>0.44363636363636366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314</v>
      </c>
      <c r="O359" s="35">
        <v>2174.9</v>
      </c>
      <c r="P359" s="4">
        <f t="shared" si="62"/>
        <v>1.3</v>
      </c>
      <c r="Q359" s="11">
        <v>20</v>
      </c>
      <c r="R359" s="35">
        <v>0</v>
      </c>
      <c r="S359" s="35">
        <v>0</v>
      </c>
      <c r="T359" s="4">
        <f t="shared" si="63"/>
        <v>1</v>
      </c>
      <c r="U359" s="11">
        <v>15</v>
      </c>
      <c r="V359" s="35">
        <v>0</v>
      </c>
      <c r="W359" s="35">
        <v>0</v>
      </c>
      <c r="X359" s="4">
        <f t="shared" si="64"/>
        <v>1</v>
      </c>
      <c r="Y359" s="11">
        <v>35</v>
      </c>
      <c r="Z359" s="44">
        <f t="shared" si="71"/>
        <v>1.0054545454545454</v>
      </c>
      <c r="AA359" s="45">
        <v>15</v>
      </c>
      <c r="AB359" s="35">
        <f t="shared" si="65"/>
        <v>1.3636363636363635</v>
      </c>
      <c r="AC359" s="35">
        <f t="shared" si="66"/>
        <v>1.4</v>
      </c>
      <c r="AD359" s="35">
        <f t="shared" si="67"/>
        <v>3.6363636363636376E-2</v>
      </c>
      <c r="AE359" s="35">
        <v>0</v>
      </c>
      <c r="AF359" s="35">
        <f t="shared" si="68"/>
        <v>1.4</v>
      </c>
      <c r="AG359" s="35">
        <f>MIN(AF359,0.7)</f>
        <v>0.7</v>
      </c>
      <c r="AH359" s="35">
        <f t="shared" si="69"/>
        <v>0.7</v>
      </c>
      <c r="AI359" s="35">
        <v>0.7</v>
      </c>
      <c r="AJ359" s="35">
        <f t="shared" si="70"/>
        <v>0</v>
      </c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61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88.4</v>
      </c>
      <c r="O360" s="35">
        <v>17.3</v>
      </c>
      <c r="P360" s="4">
        <f t="shared" si="62"/>
        <v>0.19570135746606335</v>
      </c>
      <c r="Q360" s="11">
        <v>20</v>
      </c>
      <c r="R360" s="35">
        <v>0</v>
      </c>
      <c r="S360" s="35">
        <v>0</v>
      </c>
      <c r="T360" s="4">
        <f t="shared" si="63"/>
        <v>1</v>
      </c>
      <c r="U360" s="11">
        <v>20</v>
      </c>
      <c r="V360" s="35">
        <v>0</v>
      </c>
      <c r="W360" s="35">
        <v>0</v>
      </c>
      <c r="X360" s="4">
        <f t="shared" si="64"/>
        <v>1</v>
      </c>
      <c r="Y360" s="11">
        <v>30</v>
      </c>
      <c r="Z360" s="44">
        <f t="shared" si="71"/>
        <v>0.77020038784744671</v>
      </c>
      <c r="AA360" s="45">
        <v>950</v>
      </c>
      <c r="AB360" s="35">
        <f t="shared" si="65"/>
        <v>86.36363636363636</v>
      </c>
      <c r="AC360" s="35">
        <f t="shared" si="66"/>
        <v>66.5</v>
      </c>
      <c r="AD360" s="35">
        <f t="shared" si="67"/>
        <v>-19.86363636363636</v>
      </c>
      <c r="AE360" s="35">
        <v>0</v>
      </c>
      <c r="AF360" s="35">
        <f t="shared" si="68"/>
        <v>66.5</v>
      </c>
      <c r="AG360" s="35">
        <f>MIN(AF360,43.2)</f>
        <v>43.2</v>
      </c>
      <c r="AH360" s="35">
        <f t="shared" si="69"/>
        <v>23.299999999999997</v>
      </c>
      <c r="AI360" s="35">
        <v>23.299999999999997</v>
      </c>
      <c r="AJ360" s="35">
        <f t="shared" si="70"/>
        <v>0</v>
      </c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.149999999999999" customHeight="1">
      <c r="A361" s="14" t="s">
        <v>352</v>
      </c>
      <c r="B361" s="35">
        <v>1850</v>
      </c>
      <c r="C361" s="35">
        <v>3243.9</v>
      </c>
      <c r="D361" s="4">
        <f t="shared" si="61"/>
        <v>1.255345945945946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236.9</v>
      </c>
      <c r="O361" s="35">
        <v>169.9</v>
      </c>
      <c r="P361" s="4">
        <f t="shared" si="62"/>
        <v>0.71718024482904175</v>
      </c>
      <c r="Q361" s="11">
        <v>20</v>
      </c>
      <c r="R361" s="35">
        <v>10</v>
      </c>
      <c r="S361" s="35">
        <v>12</v>
      </c>
      <c r="T361" s="4">
        <f t="shared" si="63"/>
        <v>1.2</v>
      </c>
      <c r="U361" s="11">
        <v>20</v>
      </c>
      <c r="V361" s="35">
        <v>31</v>
      </c>
      <c r="W361" s="35">
        <v>26.2</v>
      </c>
      <c r="X361" s="4">
        <f t="shared" si="64"/>
        <v>0.84516129032258058</v>
      </c>
      <c r="Y361" s="11">
        <v>30</v>
      </c>
      <c r="Z361" s="44">
        <f t="shared" si="71"/>
        <v>0.95314878832147143</v>
      </c>
      <c r="AA361" s="45">
        <v>1750</v>
      </c>
      <c r="AB361" s="35">
        <f t="shared" si="65"/>
        <v>159.09090909090909</v>
      </c>
      <c r="AC361" s="35">
        <f t="shared" si="66"/>
        <v>151.6</v>
      </c>
      <c r="AD361" s="35">
        <f t="shared" si="67"/>
        <v>-7.4909090909090992</v>
      </c>
      <c r="AE361" s="35">
        <v>0</v>
      </c>
      <c r="AF361" s="35">
        <f t="shared" si="68"/>
        <v>151.6</v>
      </c>
      <c r="AG361" s="35"/>
      <c r="AH361" s="35">
        <f t="shared" si="69"/>
        <v>151.6</v>
      </c>
      <c r="AI361" s="35">
        <v>151.6</v>
      </c>
      <c r="AJ361" s="35">
        <f t="shared" si="70"/>
        <v>0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.149999999999999" customHeight="1">
      <c r="A362" s="14" t="s">
        <v>353</v>
      </c>
      <c r="B362" s="35">
        <v>90</v>
      </c>
      <c r="C362" s="35">
        <v>56</v>
      </c>
      <c r="D362" s="4">
        <f t="shared" si="61"/>
        <v>0.62222222222222223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83.4</v>
      </c>
      <c r="O362" s="35">
        <v>27.8</v>
      </c>
      <c r="P362" s="4">
        <f t="shared" si="62"/>
        <v>0.33333333333333331</v>
      </c>
      <c r="Q362" s="11">
        <v>20</v>
      </c>
      <c r="R362" s="35">
        <v>15</v>
      </c>
      <c r="S362" s="35">
        <v>17</v>
      </c>
      <c r="T362" s="4">
        <f t="shared" si="63"/>
        <v>1.1333333333333333</v>
      </c>
      <c r="U362" s="11">
        <v>20</v>
      </c>
      <c r="V362" s="35">
        <v>0</v>
      </c>
      <c r="W362" s="35">
        <v>0.4</v>
      </c>
      <c r="X362" s="4">
        <f t="shared" si="64"/>
        <v>1</v>
      </c>
      <c r="Y362" s="11">
        <v>30</v>
      </c>
      <c r="Z362" s="44">
        <f t="shared" si="71"/>
        <v>0.81944444444444442</v>
      </c>
      <c r="AA362" s="45">
        <v>2522</v>
      </c>
      <c r="AB362" s="35">
        <f t="shared" si="65"/>
        <v>229.27272727272728</v>
      </c>
      <c r="AC362" s="35">
        <f t="shared" si="66"/>
        <v>187.9</v>
      </c>
      <c r="AD362" s="35">
        <f t="shared" si="67"/>
        <v>-41.372727272727275</v>
      </c>
      <c r="AE362" s="35">
        <v>0</v>
      </c>
      <c r="AF362" s="35">
        <f t="shared" si="68"/>
        <v>187.9</v>
      </c>
      <c r="AG362" s="35"/>
      <c r="AH362" s="35">
        <f t="shared" si="69"/>
        <v>187.9</v>
      </c>
      <c r="AI362" s="35">
        <v>187.9</v>
      </c>
      <c r="AJ362" s="35">
        <f t="shared" si="70"/>
        <v>0</v>
      </c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.149999999999999" customHeight="1">
      <c r="A363" s="14" t="s">
        <v>354</v>
      </c>
      <c r="B363" s="35">
        <v>1166</v>
      </c>
      <c r="C363" s="35">
        <v>541</v>
      </c>
      <c r="D363" s="4">
        <f t="shared" si="61"/>
        <v>0.46397941680960547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39.299999999999997</v>
      </c>
      <c r="O363" s="35">
        <v>20.3</v>
      </c>
      <c r="P363" s="4">
        <f t="shared" si="62"/>
        <v>0.51653944020356235</v>
      </c>
      <c r="Q363" s="11">
        <v>20</v>
      </c>
      <c r="R363" s="35">
        <v>1</v>
      </c>
      <c r="S363" s="35">
        <v>1.6</v>
      </c>
      <c r="T363" s="4">
        <f t="shared" si="63"/>
        <v>1.24</v>
      </c>
      <c r="U363" s="11">
        <v>30</v>
      </c>
      <c r="V363" s="35">
        <v>1</v>
      </c>
      <c r="W363" s="35">
        <v>1.4</v>
      </c>
      <c r="X363" s="4">
        <f t="shared" si="64"/>
        <v>1.22</v>
      </c>
      <c r="Y363" s="11">
        <v>20</v>
      </c>
      <c r="Z363" s="44">
        <f t="shared" si="71"/>
        <v>0.95713228715209131</v>
      </c>
      <c r="AA363" s="45">
        <v>1041</v>
      </c>
      <c r="AB363" s="35">
        <f t="shared" si="65"/>
        <v>94.63636363636364</v>
      </c>
      <c r="AC363" s="35">
        <f t="shared" si="66"/>
        <v>90.6</v>
      </c>
      <c r="AD363" s="35">
        <f t="shared" si="67"/>
        <v>-4.0363636363636459</v>
      </c>
      <c r="AE363" s="35">
        <v>0</v>
      </c>
      <c r="AF363" s="35">
        <f t="shared" si="68"/>
        <v>90.6</v>
      </c>
      <c r="AG363" s="35"/>
      <c r="AH363" s="35">
        <f t="shared" si="69"/>
        <v>90.6</v>
      </c>
      <c r="AI363" s="35">
        <v>90.6</v>
      </c>
      <c r="AJ363" s="35">
        <f t="shared" si="70"/>
        <v>0</v>
      </c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.149999999999999" customHeight="1">
      <c r="A364" s="14" t="s">
        <v>355</v>
      </c>
      <c r="B364" s="35">
        <v>0</v>
      </c>
      <c r="C364" s="35">
        <v>0</v>
      </c>
      <c r="D364" s="4">
        <f>IF(E364=0,0,IF(B364=0,1,IF(C364&lt;0,0,IF(C364/B364&gt;1.2,IF((C364/B364-1.2)*0.1+1.2&gt;1.3,1.3,(C364/B364-1.2)*0.1+1.2),C364/B364))))</f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37.799999999999997</v>
      </c>
      <c r="O364" s="35">
        <v>15.3</v>
      </c>
      <c r="P364" s="4">
        <f t="shared" si="62"/>
        <v>0.40476190476190482</v>
      </c>
      <c r="Q364" s="11">
        <v>20</v>
      </c>
      <c r="R364" s="35">
        <v>0</v>
      </c>
      <c r="S364" s="35">
        <v>0</v>
      </c>
      <c r="T364" s="4">
        <f t="shared" si="63"/>
        <v>1</v>
      </c>
      <c r="U364" s="11">
        <v>25</v>
      </c>
      <c r="V364" s="35">
        <v>0</v>
      </c>
      <c r="W364" s="35">
        <v>2.5</v>
      </c>
      <c r="X364" s="4">
        <f t="shared" si="64"/>
        <v>1</v>
      </c>
      <c r="Y364" s="11">
        <v>25</v>
      </c>
      <c r="Z364" s="44">
        <f t="shared" si="71"/>
        <v>0.82993197278911568</v>
      </c>
      <c r="AA364" s="45">
        <v>1264</v>
      </c>
      <c r="AB364" s="35">
        <f t="shared" si="65"/>
        <v>114.90909090909091</v>
      </c>
      <c r="AC364" s="35">
        <f t="shared" si="66"/>
        <v>95.4</v>
      </c>
      <c r="AD364" s="35">
        <f t="shared" si="67"/>
        <v>-19.509090909090901</v>
      </c>
      <c r="AE364" s="35">
        <v>0</v>
      </c>
      <c r="AF364" s="35">
        <f t="shared" si="68"/>
        <v>95.4</v>
      </c>
      <c r="AG364" s="35"/>
      <c r="AH364" s="35">
        <f t="shared" si="69"/>
        <v>95.4</v>
      </c>
      <c r="AI364" s="35">
        <v>95.4</v>
      </c>
      <c r="AJ364" s="35">
        <f t="shared" si="70"/>
        <v>0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61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37.5</v>
      </c>
      <c r="O365" s="35">
        <v>19</v>
      </c>
      <c r="P365" s="4">
        <f t="shared" si="62"/>
        <v>0.50666666666666671</v>
      </c>
      <c r="Q365" s="11">
        <v>20</v>
      </c>
      <c r="R365" s="35">
        <v>0</v>
      </c>
      <c r="S365" s="35">
        <v>0</v>
      </c>
      <c r="T365" s="4">
        <f t="shared" si="63"/>
        <v>1</v>
      </c>
      <c r="U365" s="11">
        <v>20</v>
      </c>
      <c r="V365" s="35">
        <v>1</v>
      </c>
      <c r="W365" s="35">
        <v>2.8</v>
      </c>
      <c r="X365" s="4">
        <f t="shared" si="64"/>
        <v>1.3</v>
      </c>
      <c r="Y365" s="11">
        <v>30</v>
      </c>
      <c r="Z365" s="44">
        <f t="shared" si="71"/>
        <v>0.98761904761904751</v>
      </c>
      <c r="AA365" s="45">
        <v>1901</v>
      </c>
      <c r="AB365" s="35">
        <f t="shared" si="65"/>
        <v>172.81818181818181</v>
      </c>
      <c r="AC365" s="35">
        <f t="shared" si="66"/>
        <v>170.7</v>
      </c>
      <c r="AD365" s="35">
        <f t="shared" si="67"/>
        <v>-2.1181818181818244</v>
      </c>
      <c r="AE365" s="35">
        <v>0</v>
      </c>
      <c r="AF365" s="35">
        <f t="shared" si="68"/>
        <v>170.7</v>
      </c>
      <c r="AG365" s="35"/>
      <c r="AH365" s="35">
        <f t="shared" si="69"/>
        <v>170.7</v>
      </c>
      <c r="AI365" s="35">
        <v>170.7</v>
      </c>
      <c r="AJ365" s="35">
        <f t="shared" si="70"/>
        <v>0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61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124.3</v>
      </c>
      <c r="O366" s="35">
        <v>25.1</v>
      </c>
      <c r="P366" s="4">
        <f t="shared" si="62"/>
        <v>0.20193081255028159</v>
      </c>
      <c r="Q366" s="11">
        <v>20</v>
      </c>
      <c r="R366" s="35">
        <v>10</v>
      </c>
      <c r="S366" s="35">
        <v>10.6</v>
      </c>
      <c r="T366" s="4">
        <f t="shared" si="63"/>
        <v>1.06</v>
      </c>
      <c r="U366" s="11">
        <v>20</v>
      </c>
      <c r="V366" s="35">
        <v>1</v>
      </c>
      <c r="W366" s="35">
        <v>1.8</v>
      </c>
      <c r="X366" s="4">
        <f t="shared" si="64"/>
        <v>1.26</v>
      </c>
      <c r="Y366" s="11">
        <v>30</v>
      </c>
      <c r="Z366" s="44">
        <f t="shared" si="71"/>
        <v>0.90055166072865189</v>
      </c>
      <c r="AA366" s="45">
        <v>1628</v>
      </c>
      <c r="AB366" s="35">
        <f t="shared" si="65"/>
        <v>148</v>
      </c>
      <c r="AC366" s="35">
        <f t="shared" si="66"/>
        <v>133.30000000000001</v>
      </c>
      <c r="AD366" s="35">
        <f t="shared" si="67"/>
        <v>-14.699999999999989</v>
      </c>
      <c r="AE366" s="35">
        <v>0</v>
      </c>
      <c r="AF366" s="35">
        <f t="shared" si="68"/>
        <v>133.30000000000001</v>
      </c>
      <c r="AG366" s="35"/>
      <c r="AH366" s="35">
        <f t="shared" si="69"/>
        <v>133.30000000000001</v>
      </c>
      <c r="AI366" s="35">
        <v>133.30000000000001</v>
      </c>
      <c r="AJ366" s="35">
        <f t="shared" si="70"/>
        <v>0</v>
      </c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.149999999999999" customHeight="1">
      <c r="A367" s="14" t="s">
        <v>358</v>
      </c>
      <c r="B367" s="35">
        <v>420</v>
      </c>
      <c r="C367" s="35">
        <v>571</v>
      </c>
      <c r="D367" s="4">
        <f t="shared" ref="D367:D368" si="72">IF(E367=0,0,IF(B367=0,1,IF(C367&lt;0,0,IF(C367/B367&gt;1.2,IF((C367/B367-1.2)*0.1+1.2&gt;1.3,1.3,(C367/B367-1.2)*0.1+1.2),C367/B367))))</f>
        <v>1.2159523809523809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88.4</v>
      </c>
      <c r="O367" s="35">
        <v>79.599999999999994</v>
      </c>
      <c r="P367" s="4">
        <f t="shared" ref="P367:P368" si="73">IF(Q367=0,0,IF(N367=0,1,IF(O367&lt;0,0,IF(O367/N367&gt;1.2,IF((O367/N367-1.2)*0.1+1.2&gt;1.3,1.3,(O367/N367-1.2)*0.1+1.2),O367/N367))))</f>
        <v>0.90045248868778272</v>
      </c>
      <c r="Q367" s="11">
        <v>20</v>
      </c>
      <c r="R367" s="35">
        <v>1</v>
      </c>
      <c r="S367" s="35">
        <v>1.3</v>
      </c>
      <c r="T367" s="4">
        <f t="shared" ref="T367:T368" si="74">IF(U367=0,0,IF(R367=0,1,IF(S367&lt;0,0,IF(S367/R367&gt;1.2,IF((S367/R367-1.2)*0.1+1.2&gt;1.3,1.3,(S367/R367-1.2)*0.1+1.2),S367/R367))))</f>
        <v>1.21</v>
      </c>
      <c r="U367" s="11">
        <v>20</v>
      </c>
      <c r="V367" s="35">
        <v>0</v>
      </c>
      <c r="W367" s="35">
        <v>0</v>
      </c>
      <c r="X367" s="4">
        <f t="shared" ref="X367:X368" si="75">IF(Y367=0,0,IF(V367=0,1,IF(W367&lt;0,0,IF(W367/V367&gt;1.2,IF((W367/V367-1.2)*0.1+1.2&gt;1.3,1.3,(W367/V367-1.2)*0.1+1.2),W367/V367))))</f>
        <v>1</v>
      </c>
      <c r="Y367" s="11">
        <v>30</v>
      </c>
      <c r="Z367" s="44">
        <f t="shared" si="71"/>
        <v>1.0546071697909933</v>
      </c>
      <c r="AA367" s="45">
        <v>1248</v>
      </c>
      <c r="AB367" s="35">
        <f t="shared" ref="AB367:AB368" si="76">AA367/11</f>
        <v>113.45454545454545</v>
      </c>
      <c r="AC367" s="35">
        <f t="shared" ref="AC367:AC368" si="77">ROUND(Z367*AB367,1)</f>
        <v>119.6</v>
      </c>
      <c r="AD367" s="35">
        <f t="shared" ref="AD367:AD368" si="78">AC367-AB367</f>
        <v>6.1454545454545411</v>
      </c>
      <c r="AE367" s="35">
        <v>0</v>
      </c>
      <c r="AF367" s="35">
        <f t="shared" ref="AF367:AF368" si="79">AC367+AE367</f>
        <v>119.6</v>
      </c>
      <c r="AG367" s="35"/>
      <c r="AH367" s="35">
        <f t="shared" ref="AH367:AH368" si="80">AF367-AG367</f>
        <v>119.6</v>
      </c>
      <c r="AI367" s="35">
        <v>119.6</v>
      </c>
      <c r="AJ367" s="35">
        <f t="shared" ref="AJ367:AJ368" si="81">ROUND(AH367-AI367,1)</f>
        <v>0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.149999999999999" customHeight="1">
      <c r="A368" s="14" t="s">
        <v>359</v>
      </c>
      <c r="B368" s="35">
        <v>6780</v>
      </c>
      <c r="C368" s="35">
        <v>5373.9</v>
      </c>
      <c r="D368" s="4">
        <f t="shared" si="72"/>
        <v>0.79261061946902645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833.5</v>
      </c>
      <c r="O368" s="35">
        <v>668.1</v>
      </c>
      <c r="P368" s="4">
        <f t="shared" si="73"/>
        <v>0.80155968806238753</v>
      </c>
      <c r="Q368" s="11">
        <v>20</v>
      </c>
      <c r="R368" s="35">
        <v>0</v>
      </c>
      <c r="S368" s="35">
        <v>0</v>
      </c>
      <c r="T368" s="4">
        <f t="shared" si="74"/>
        <v>1</v>
      </c>
      <c r="U368" s="11">
        <v>20</v>
      </c>
      <c r="V368" s="35">
        <v>1</v>
      </c>
      <c r="W368" s="35">
        <v>0</v>
      </c>
      <c r="X368" s="4">
        <f t="shared" si="75"/>
        <v>0</v>
      </c>
      <c r="Y368" s="11">
        <v>30</v>
      </c>
      <c r="Z368" s="44">
        <f t="shared" ref="Z368" si="82">(D368*E368+P368*Q368+T368*U368+X368*Y368)/(E368+Q368+U368+Y368)</f>
        <v>0.54946624944922517</v>
      </c>
      <c r="AA368" s="45">
        <v>1295</v>
      </c>
      <c r="AB368" s="35">
        <f t="shared" si="76"/>
        <v>117.72727272727273</v>
      </c>
      <c r="AC368" s="35">
        <f t="shared" si="77"/>
        <v>64.7</v>
      </c>
      <c r="AD368" s="35">
        <f t="shared" si="78"/>
        <v>-53.027272727272731</v>
      </c>
      <c r="AE368" s="35">
        <v>0</v>
      </c>
      <c r="AF368" s="35">
        <f t="shared" si="79"/>
        <v>64.7</v>
      </c>
      <c r="AG368" s="35">
        <f>MIN(AF368,18.6)</f>
        <v>18.600000000000001</v>
      </c>
      <c r="AH368" s="35">
        <f t="shared" si="80"/>
        <v>46.1</v>
      </c>
      <c r="AI368" s="35">
        <v>46.1</v>
      </c>
      <c r="AJ368" s="35">
        <f t="shared" si="81"/>
        <v>0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.149999999999999" customHeight="1">
      <c r="A369" s="40" t="s">
        <v>369</v>
      </c>
      <c r="B369" s="42">
        <f>B6+B17</f>
        <v>78285728</v>
      </c>
      <c r="C369" s="42">
        <f>C6+C17</f>
        <v>70425471.5</v>
      </c>
      <c r="D369" s="43">
        <f>IF(C369/B369&gt;1.2,IF((C369/B369-1.2)*0.1+1.2&gt;1.3,1.3,(C369/B369-1.2)*0.1+1.2),C369/B369)</f>
        <v>0.89959528127527921</v>
      </c>
      <c r="E369" s="40"/>
      <c r="F369" s="40"/>
      <c r="G369" s="40"/>
      <c r="H369" s="40"/>
      <c r="I369" s="40"/>
      <c r="J369" s="42">
        <f>J6+J17</f>
        <v>23275</v>
      </c>
      <c r="K369" s="42">
        <f>K6+K17</f>
        <v>22569</v>
      </c>
      <c r="L369" s="43">
        <f>IF(J369/K369&gt;1.2,IF((J369/K369-1.2)*0.1+1.2&gt;1.3,1.3,(J369/K369-1.2)*0.1+1.2),J369/K369)</f>
        <v>1.0312818467809828</v>
      </c>
      <c r="M369" s="40"/>
      <c r="N369" s="42">
        <f>N6+N17</f>
        <v>1949696.2</v>
      </c>
      <c r="O369" s="42">
        <f>O6+O17</f>
        <v>1789737.4</v>
      </c>
      <c r="P369" s="43">
        <f>IF(O369/N369&gt;1.2,IF((O369/N369-1.2)*0.1+1.2&gt;1.3,1.3,(O369/N369-1.2)*0.1+1.2),O369/N369)</f>
        <v>0.91795706428519475</v>
      </c>
      <c r="Q369" s="40"/>
      <c r="R369" s="42">
        <f>R17</f>
        <v>14753.8</v>
      </c>
      <c r="S369" s="42">
        <f>S17</f>
        <v>15562.000000000002</v>
      </c>
      <c r="T369" s="43">
        <f>IF(S369/R369&gt;1.2,IF((S369/R369-1.2)*0.1+1.2&gt;1.3,1.3,(S369/R369-1.2)*0.1+1.2),S369/R369)</f>
        <v>1.0547791077552904</v>
      </c>
      <c r="U369" s="40"/>
      <c r="V369" s="42">
        <f t="shared" ref="V369:W369" si="83">V17</f>
        <v>5570.6999999999989</v>
      </c>
      <c r="W369" s="42">
        <f t="shared" si="83"/>
        <v>6500.7</v>
      </c>
      <c r="X369" s="43">
        <f>IF(W369/V369&gt;1.2,IF((W369/V369-1.2)*0.1+1.2&gt;1.3,1.3,(W369/V369-1.2)*0.1+1.2),W369/V369)</f>
        <v>1.1669449081803007</v>
      </c>
      <c r="Y369" s="40"/>
      <c r="Z369" s="40"/>
      <c r="AA369" s="62">
        <f>SUM(AA7:AA368)-AA17-AA45</f>
        <v>3642999</v>
      </c>
      <c r="AB369" s="42">
        <f>SUM(AB7:AB368)-AB17-AB45</f>
        <v>331181.72727272689</v>
      </c>
      <c r="AC369" s="42">
        <f>SUM(AC7:AC368)-AC17-AC45</f>
        <v>315762.59999999969</v>
      </c>
      <c r="AD369" s="42">
        <f>SUM(AD7:AD368)-AD17-AD45</f>
        <v>-15419.127272727263</v>
      </c>
      <c r="AE369" s="42">
        <f t="shared" ref="AE369:AH369" si="84">SUM(AE7:AE368)-AE17-AE45</f>
        <v>2454.3000000000011</v>
      </c>
      <c r="AF369" s="42">
        <f t="shared" si="84"/>
        <v>318216.89999999967</v>
      </c>
      <c r="AG369" s="42">
        <f>SUM(AG7:AG368)-AG17-AG45</f>
        <v>177.4</v>
      </c>
      <c r="AH369" s="42">
        <f t="shared" si="84"/>
        <v>318039.49999999971</v>
      </c>
      <c r="AI369" s="42">
        <f>SUM(AI7:AI368)-AI17-AI45</f>
        <v>313462.49999999959</v>
      </c>
      <c r="AJ369" s="42">
        <f>SUM(AJ7:AJ368)-AJ17-AJ45</f>
        <v>4577</v>
      </c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9">
    <mergeCell ref="AF3:AF4"/>
    <mergeCell ref="AA3:AA4"/>
    <mergeCell ref="AD3:AD4"/>
    <mergeCell ref="A1:AJ1"/>
    <mergeCell ref="AC3:AC4"/>
    <mergeCell ref="AG3:AG4"/>
    <mergeCell ref="AH3:AH4"/>
    <mergeCell ref="AI3:AI4"/>
    <mergeCell ref="AJ3:AJ4"/>
    <mergeCell ref="AB3:AB4"/>
    <mergeCell ref="F3:I3"/>
    <mergeCell ref="B3:E3"/>
    <mergeCell ref="J3:M3"/>
    <mergeCell ref="AE3:AE4"/>
    <mergeCell ref="A3:A4"/>
    <mergeCell ref="N3:Q3"/>
    <mergeCell ref="R3:U3"/>
    <mergeCell ref="V3:Y3"/>
    <mergeCell ref="Z3:Z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6" t="s">
        <v>406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5.5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 t="s">
        <v>383</v>
      </c>
    </row>
    <row r="3" spans="1:21" ht="191.95" customHeight="1">
      <c r="A3" s="77" t="s">
        <v>15</v>
      </c>
      <c r="B3" s="78" t="s">
        <v>363</v>
      </c>
      <c r="C3" s="80" t="s">
        <v>370</v>
      </c>
      <c r="D3" s="80"/>
      <c r="E3" s="80"/>
      <c r="F3" s="80" t="s">
        <v>17</v>
      </c>
      <c r="G3" s="80"/>
      <c r="H3" s="80"/>
      <c r="I3" s="80" t="s">
        <v>385</v>
      </c>
      <c r="J3" s="80"/>
      <c r="K3" s="80"/>
      <c r="L3" s="80" t="s">
        <v>384</v>
      </c>
      <c r="M3" s="80"/>
      <c r="N3" s="80"/>
      <c r="O3" s="80" t="s">
        <v>18</v>
      </c>
      <c r="P3" s="80"/>
      <c r="Q3" s="80"/>
      <c r="R3" s="80" t="s">
        <v>19</v>
      </c>
      <c r="S3" s="80"/>
      <c r="T3" s="80"/>
      <c r="U3" s="79" t="s">
        <v>366</v>
      </c>
    </row>
    <row r="4" spans="1:21" ht="32.15" customHeight="1">
      <c r="A4" s="77"/>
      <c r="B4" s="78"/>
      <c r="C4" s="24" t="s">
        <v>364</v>
      </c>
      <c r="D4" s="24" t="s">
        <v>365</v>
      </c>
      <c r="E4" s="61" t="s">
        <v>388</v>
      </c>
      <c r="F4" s="24" t="s">
        <v>364</v>
      </c>
      <c r="G4" s="24" t="s">
        <v>365</v>
      </c>
      <c r="H4" s="61" t="s">
        <v>389</v>
      </c>
      <c r="I4" s="24" t="s">
        <v>364</v>
      </c>
      <c r="J4" s="24" t="s">
        <v>365</v>
      </c>
      <c r="K4" s="61" t="s">
        <v>390</v>
      </c>
      <c r="L4" s="24" t="s">
        <v>364</v>
      </c>
      <c r="M4" s="24" t="s">
        <v>365</v>
      </c>
      <c r="N4" s="61" t="s">
        <v>391</v>
      </c>
      <c r="O4" s="24" t="s">
        <v>364</v>
      </c>
      <c r="P4" s="24" t="s">
        <v>365</v>
      </c>
      <c r="Q4" s="61" t="s">
        <v>392</v>
      </c>
      <c r="R4" s="24" t="s">
        <v>364</v>
      </c>
      <c r="S4" s="24" t="s">
        <v>365</v>
      </c>
      <c r="T4" s="61" t="s">
        <v>393</v>
      </c>
      <c r="U4" s="79"/>
    </row>
    <row r="5" spans="1:21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47">
        <v>18</v>
      </c>
      <c r="S5" s="25">
        <v>19</v>
      </c>
      <c r="T5" s="47">
        <v>20</v>
      </c>
      <c r="U5" s="25">
        <v>21</v>
      </c>
    </row>
    <row r="6" spans="1:21" ht="15" customHeight="1">
      <c r="A6" s="26" t="s">
        <v>4</v>
      </c>
      <c r="B6" s="50">
        <f>'Расчет субсидий'!AD6</f>
        <v>-7708.2000000000053</v>
      </c>
      <c r="C6" s="50"/>
      <c r="D6" s="50"/>
      <c r="E6" s="50">
        <f>SUM(E7:E16)</f>
        <v>-3429.4375322896017</v>
      </c>
      <c r="F6" s="50"/>
      <c r="G6" s="50"/>
      <c r="H6" s="50">
        <f>SUM(H7:H16)</f>
        <v>1448.5881515817025</v>
      </c>
      <c r="I6" s="50"/>
      <c r="J6" s="50"/>
      <c r="K6" s="50">
        <f>SUM(K7:K16)</f>
        <v>1028.6790112918525</v>
      </c>
      <c r="L6" s="50"/>
      <c r="M6" s="50"/>
      <c r="N6" s="50">
        <f>SUM(N7:N16)</f>
        <v>-6756.0296305839574</v>
      </c>
      <c r="O6" s="50"/>
      <c r="P6" s="50"/>
      <c r="Q6" s="50"/>
      <c r="R6" s="50"/>
      <c r="S6" s="50"/>
      <c r="T6" s="50"/>
      <c r="U6" s="50"/>
    </row>
    <row r="7" spans="1:21" ht="15" customHeight="1">
      <c r="A7" s="28" t="s">
        <v>5</v>
      </c>
      <c r="B7" s="51">
        <f>'Расчет субсидий'!AD7</f>
        <v>-2454.4818181818191</v>
      </c>
      <c r="C7" s="53">
        <f>'Расчет субсидий'!D7-1</f>
        <v>-0.21434847835364801</v>
      </c>
      <c r="D7" s="53">
        <f>C7*'Расчет субсидий'!E7</f>
        <v>-3.2152271753047201</v>
      </c>
      <c r="E7" s="54">
        <f>$B7*D7/$U7</f>
        <v>-2932.7222533334916</v>
      </c>
      <c r="F7" s="59">
        <f>'Расчет субсидий'!H7-1</f>
        <v>2.8436018957346043E-2</v>
      </c>
      <c r="G7" s="59">
        <f>F7*'Расчет субсидий'!I7</f>
        <v>0.28436018957346043</v>
      </c>
      <c r="H7" s="54">
        <f>$B7*G7/$U7</f>
        <v>259.37497117763724</v>
      </c>
      <c r="I7" s="53">
        <f>'Расчет субсидий'!L7-1</f>
        <v>3.2204789430222869E-2</v>
      </c>
      <c r="J7" s="53">
        <f>I7*'Расчет субсидий'!M7</f>
        <v>0.16102394715111434</v>
      </c>
      <c r="K7" s="54">
        <f t="shared" ref="K7:K16" si="0">$B7*J7/$U7</f>
        <v>146.87562880682393</v>
      </c>
      <c r="L7" s="53">
        <f>'Расчет субсидий'!P7-1</f>
        <v>3.9462256289737319E-3</v>
      </c>
      <c r="M7" s="53">
        <f>L7*'Расчет субсидий'!Q7</f>
        <v>7.8924512579474637E-2</v>
      </c>
      <c r="N7" s="54">
        <f t="shared" ref="N7:N16" si="1">$B7*M7/$U7</f>
        <v>71.989835167211041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3">
        <f>D7+G7+J7+M7</f>
        <v>-2.6909185260006705</v>
      </c>
    </row>
    <row r="8" spans="1:21" ht="15" customHeight="1">
      <c r="A8" s="28" t="s">
        <v>6</v>
      </c>
      <c r="B8" s="51">
        <f>'Расчет субсидий'!AD8</f>
        <v>-2044.8454545454588</v>
      </c>
      <c r="C8" s="53">
        <f>'Расчет субсидий'!D8-1</f>
        <v>-4.638058145134738E-2</v>
      </c>
      <c r="D8" s="53">
        <f>C8*'Расчет субсидий'!E8</f>
        <v>-0.6957087217702107</v>
      </c>
      <c r="E8" s="54">
        <f t="shared" ref="E8:E16" si="2">$B8*D8/$U8</f>
        <v>-530.52984243416245</v>
      </c>
      <c r="F8" s="59">
        <f>'Расчет субсидий'!H8-1</f>
        <v>7.4387947269303201E-2</v>
      </c>
      <c r="G8" s="59">
        <f>F8*'Расчет субсидий'!I8</f>
        <v>0.74387947269303201</v>
      </c>
      <c r="H8" s="54">
        <f t="shared" ref="H8:H44" si="3">$B8*G8/$U8</f>
        <v>567.26363647370408</v>
      </c>
      <c r="I8" s="53">
        <f>'Расчет субсидий'!L8-1</f>
        <v>5.187664355725552E-2</v>
      </c>
      <c r="J8" s="53">
        <f>I8*'Расчет субсидий'!M8</f>
        <v>0.77814965335883279</v>
      </c>
      <c r="K8" s="54">
        <f t="shared" si="0"/>
        <v>593.3972078662772</v>
      </c>
      <c r="L8" s="53">
        <f>'Расчет субсидий'!P8-1</f>
        <v>-0.17539111869226021</v>
      </c>
      <c r="M8" s="53">
        <f>L8*'Расчет субсидий'!Q8</f>
        <v>-3.5078223738452041</v>
      </c>
      <c r="N8" s="54">
        <f t="shared" si="1"/>
        <v>-2674.9764564512775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3">
        <f t="shared" ref="U8:U16" si="4">D8+G8+J8+M8</f>
        <v>-2.6815019695635502</v>
      </c>
    </row>
    <row r="9" spans="1:21" ht="15" customHeight="1">
      <c r="A9" s="28" t="s">
        <v>7</v>
      </c>
      <c r="B9" s="51">
        <f>'Расчет субсидий'!AD9</f>
        <v>-1983.5181818181809</v>
      </c>
      <c r="C9" s="53">
        <f>'Расчет субсидий'!D9-1</f>
        <v>-1.5029915336419064E-2</v>
      </c>
      <c r="D9" s="53">
        <f>C9*'Расчет субсидий'!E9</f>
        <v>-0.22544873004628596</v>
      </c>
      <c r="E9" s="54">
        <f t="shared" si="2"/>
        <v>-124.45694434987027</v>
      </c>
      <c r="F9" s="59">
        <f>'Расчет субсидий'!H9-1</f>
        <v>1.7077798861480087E-2</v>
      </c>
      <c r="G9" s="59">
        <f>F9*'Расчет субсидий'!I9</f>
        <v>0.17077798861480087</v>
      </c>
      <c r="H9" s="54">
        <f t="shared" si="3"/>
        <v>94.276453102447618</v>
      </c>
      <c r="I9" s="53">
        <f>'Расчет субсидий'!L9-1</f>
        <v>-2.4725274725274748E-2</v>
      </c>
      <c r="J9" s="53">
        <f>I9*'Расчет субсидий'!M9</f>
        <v>-0.12362637362637374</v>
      </c>
      <c r="K9" s="54">
        <f t="shared" si="0"/>
        <v>-68.246828001359759</v>
      </c>
      <c r="L9" s="53">
        <f>'Расчет субсидий'!P9-1</f>
        <v>-0.17073829958150166</v>
      </c>
      <c r="M9" s="53">
        <f>L9*'Расчет субсидий'!Q9</f>
        <v>-3.4147659916300332</v>
      </c>
      <c r="N9" s="54">
        <f t="shared" si="1"/>
        <v>-1885.0908625693985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3">
        <f t="shared" si="4"/>
        <v>-3.5930631066878922</v>
      </c>
    </row>
    <row r="10" spans="1:21" ht="15" customHeight="1">
      <c r="A10" s="28" t="s">
        <v>8</v>
      </c>
      <c r="B10" s="51">
        <f>'Расчет субсидий'!AD10</f>
        <v>-76.200000000000728</v>
      </c>
      <c r="C10" s="53">
        <f>'Расчет субсидий'!D10-1</f>
        <v>-0.13556898474948709</v>
      </c>
      <c r="D10" s="53">
        <f>C10*'Расчет субсидий'!E10</f>
        <v>-2.0335347712423064</v>
      </c>
      <c r="E10" s="54">
        <f t="shared" si="2"/>
        <v>-534.60759330351755</v>
      </c>
      <c r="F10" s="59">
        <f>'Расчет субсидий'!H10-1</f>
        <v>0.13498098859315588</v>
      </c>
      <c r="G10" s="59">
        <f>F10*'Расчет субсидий'!I10</f>
        <v>1.3498098859315588</v>
      </c>
      <c r="H10" s="54">
        <f t="shared" si="3"/>
        <v>354.85924545776135</v>
      </c>
      <c r="I10" s="53">
        <f>'Расчет субсидий'!L10-1</f>
        <v>4.8387096774193505E-2</v>
      </c>
      <c r="J10" s="53">
        <f>I10*'Расчет субсидий'!M10</f>
        <v>0.48387096774193505</v>
      </c>
      <c r="K10" s="54">
        <f t="shared" si="0"/>
        <v>127.20760775382711</v>
      </c>
      <c r="L10" s="53">
        <f>'Расчет субсидий'!P10-1</f>
        <v>-4.4997422677466314E-3</v>
      </c>
      <c r="M10" s="53">
        <f>L10*'Расчет субсидий'!Q10</f>
        <v>-8.9994845354932629E-2</v>
      </c>
      <c r="N10" s="54">
        <f t="shared" si="1"/>
        <v>-23.659259908071661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3">
        <f t="shared" si="4"/>
        <v>-0.28984876292374517</v>
      </c>
    </row>
    <row r="11" spans="1:21" ht="15" customHeight="1">
      <c r="A11" s="28" t="s">
        <v>9</v>
      </c>
      <c r="B11" s="51">
        <f>'Расчет субсидий'!AD11</f>
        <v>-817.14545454545441</v>
      </c>
      <c r="C11" s="53">
        <f>'Расчет субсидий'!D11-1</f>
        <v>0.1604298408952638</v>
      </c>
      <c r="D11" s="53">
        <f>C11*'Расчет субсидий'!E11</f>
        <v>2.406447613428957</v>
      </c>
      <c r="E11" s="54">
        <f t="shared" si="2"/>
        <v>588.60598977936752</v>
      </c>
      <c r="F11" s="59">
        <f>'Расчет субсидий'!H11-1</f>
        <v>4.6622264509990519E-2</v>
      </c>
      <c r="G11" s="59">
        <f>F11*'Расчет субсидий'!I11</f>
        <v>0.46622264509990519</v>
      </c>
      <c r="H11" s="54">
        <f t="shared" si="3"/>
        <v>114.03590917383829</v>
      </c>
      <c r="I11" s="53">
        <f>'Расчет субсидий'!L11-1</f>
        <v>5.9782608695652106E-2</v>
      </c>
      <c r="J11" s="53">
        <f>I11*'Расчет субсидий'!M11</f>
        <v>0.59782608695652106</v>
      </c>
      <c r="K11" s="54">
        <f t="shared" si="0"/>
        <v>146.2255042101533</v>
      </c>
      <c r="L11" s="53">
        <f>'Расчет субсидий'!P11-1</f>
        <v>-0.34056505837445905</v>
      </c>
      <c r="M11" s="53">
        <f>L11*'Расчет субсидий'!Q11</f>
        <v>-6.811301167489181</v>
      </c>
      <c r="N11" s="54">
        <f t="shared" si="1"/>
        <v>-1666.0128577088135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3">
        <f t="shared" si="4"/>
        <v>-3.3408048220037978</v>
      </c>
    </row>
    <row r="12" spans="1:21" ht="15" customHeight="1">
      <c r="A12" s="28" t="s">
        <v>10</v>
      </c>
      <c r="B12" s="51">
        <f>'Расчет субсидий'!AD12</f>
        <v>-165.5181818181818</v>
      </c>
      <c r="C12" s="53">
        <f>'Расчет субсидий'!D12-1</f>
        <v>-7.2860398955993944E-3</v>
      </c>
      <c r="D12" s="53">
        <f>C12*'Расчет субсидий'!E12</f>
        <v>-0.10929059843399092</v>
      </c>
      <c r="E12" s="54">
        <f t="shared" si="2"/>
        <v>-14.465716481031176</v>
      </c>
      <c r="F12" s="59">
        <f>'Расчет субсидий'!H12-1</f>
        <v>-1.6869728209934376E-2</v>
      </c>
      <c r="G12" s="59">
        <f>F12*'Расчет субсидий'!I12</f>
        <v>-0.16869728209934376</v>
      </c>
      <c r="H12" s="54">
        <f t="shared" si="3"/>
        <v>-22.328792127929887</v>
      </c>
      <c r="I12" s="53">
        <f>'Расчет субсидий'!L12-1</f>
        <v>-5.0445103857566731E-2</v>
      </c>
      <c r="J12" s="53">
        <f>I12*'Расчет субсидий'!M12</f>
        <v>-0.75667655786350096</v>
      </c>
      <c r="K12" s="54">
        <f t="shared" si="0"/>
        <v>-100.15379832060346</v>
      </c>
      <c r="L12" s="53">
        <f>'Расчет субсидий'!P12-1</f>
        <v>-1.0792478643749326E-2</v>
      </c>
      <c r="M12" s="53">
        <f>L12*'Расчет субсидий'!Q12</f>
        <v>-0.21584957287498652</v>
      </c>
      <c r="N12" s="54">
        <f t="shared" si="1"/>
        <v>-28.569874888617289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3">
        <f t="shared" si="4"/>
        <v>-1.250514011271822</v>
      </c>
    </row>
    <row r="13" spans="1:21" ht="15" customHeight="1">
      <c r="A13" s="28" t="s">
        <v>11</v>
      </c>
      <c r="B13" s="51">
        <f>'Расчет субсидий'!AD13</f>
        <v>-48.863636363636033</v>
      </c>
      <c r="C13" s="53">
        <f>'Расчет субсидий'!D13-1</f>
        <v>-4.2925779800816799E-2</v>
      </c>
      <c r="D13" s="53">
        <f>C13*'Расчет субсидий'!E13</f>
        <v>-0.64388669701225199</v>
      </c>
      <c r="E13" s="54">
        <f t="shared" si="2"/>
        <v>-142.47010818383558</v>
      </c>
      <c r="F13" s="59">
        <f>'Расчет субсидий'!H13-1</f>
        <v>-2.8492647058823484E-2</v>
      </c>
      <c r="G13" s="59">
        <f>F13*'Расчет субсидий'!I13</f>
        <v>-0.28492647058823484</v>
      </c>
      <c r="H13" s="54">
        <f t="shared" si="3"/>
        <v>-63.044484809991104</v>
      </c>
      <c r="I13" s="53">
        <f>'Расчет субсидий'!L13-1</f>
        <v>5.0679851668726794E-2</v>
      </c>
      <c r="J13" s="53">
        <f>I13*'Расчет субсидий'!M13</f>
        <v>0.50679851668726794</v>
      </c>
      <c r="K13" s="54">
        <f t="shared" si="0"/>
        <v>112.13718164217417</v>
      </c>
      <c r="L13" s="53">
        <f>'Расчет субсидий'!P13-1</f>
        <v>1.0058891620829291E-2</v>
      </c>
      <c r="M13" s="53">
        <f>L13*'Расчет субсидий'!Q13</f>
        <v>0.20117783241658582</v>
      </c>
      <c r="N13" s="54">
        <f t="shared" si="1"/>
        <v>44.513774988016472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3">
        <f t="shared" si="4"/>
        <v>-0.22083681849663306</v>
      </c>
    </row>
    <row r="14" spans="1:21" ht="15" customHeight="1">
      <c r="A14" s="28" t="s">
        <v>12</v>
      </c>
      <c r="B14" s="51">
        <f>'Расчет субсидий'!AD14</f>
        <v>-335.5363636363636</v>
      </c>
      <c r="C14" s="53">
        <f>'Расчет субсидий'!D14-1</f>
        <v>-0.12725838001244771</v>
      </c>
      <c r="D14" s="53">
        <f>C14*'Расчет субсидий'!E14</f>
        <v>-1.9088757001867158</v>
      </c>
      <c r="E14" s="54">
        <f t="shared" si="2"/>
        <v>-250.59152093127292</v>
      </c>
      <c r="F14" s="59">
        <f>'Расчет субсидий'!H14-1</f>
        <v>2.6819923371647514E-2</v>
      </c>
      <c r="G14" s="59">
        <f>F14*'Расчет субсидий'!I14</f>
        <v>0.26819923371647514</v>
      </c>
      <c r="H14" s="54">
        <f t="shared" si="3"/>
        <v>35.208397216769782</v>
      </c>
      <c r="I14" s="53">
        <f>'Расчет субсидий'!L14-1</f>
        <v>8.5271317829457294E-2</v>
      </c>
      <c r="J14" s="53">
        <f>I14*'Расчет субсидий'!M14</f>
        <v>1.2790697674418594</v>
      </c>
      <c r="K14" s="54">
        <f t="shared" si="0"/>
        <v>167.91247244077402</v>
      </c>
      <c r="L14" s="53">
        <f>'Расчет субсидий'!P14-1</f>
        <v>-0.10971672871102833</v>
      </c>
      <c r="M14" s="53">
        <f>L14*'Расчет субсидий'!Q14</f>
        <v>-2.1943345742205667</v>
      </c>
      <c r="N14" s="54">
        <f t="shared" si="1"/>
        <v>-288.06571236263449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3">
        <f t="shared" si="4"/>
        <v>-2.5559412732489477</v>
      </c>
    </row>
    <row r="15" spans="1:21" ht="15" customHeight="1">
      <c r="A15" s="28" t="s">
        <v>13</v>
      </c>
      <c r="B15" s="51">
        <f>'Расчет субсидий'!AD15</f>
        <v>360.25454545454522</v>
      </c>
      <c r="C15" s="53">
        <f>'Расчет субсидий'!D15-1</f>
        <v>0.20409335062048517</v>
      </c>
      <c r="D15" s="53">
        <f>C15*'Расчет субсидий'!E15</f>
        <v>3.0614002593072778</v>
      </c>
      <c r="E15" s="54">
        <f t="shared" si="2"/>
        <v>699.88600023811182</v>
      </c>
      <c r="F15" s="59">
        <f>'Расчет субсидий'!H15-1</f>
        <v>4.0268456375838868E-2</v>
      </c>
      <c r="G15" s="59">
        <f>F15*'Расчет субсидий'!I15</f>
        <v>0.40268456375838868</v>
      </c>
      <c r="H15" s="54">
        <f t="shared" si="3"/>
        <v>92.060255051477569</v>
      </c>
      <c r="I15" s="53">
        <f>'Расчет субсидий'!L15-1</f>
        <v>0</v>
      </c>
      <c r="J15" s="53">
        <f>I15*'Расчет субсидий'!M15</f>
        <v>0</v>
      </c>
      <c r="K15" s="54">
        <f t="shared" si="0"/>
        <v>0</v>
      </c>
      <c r="L15" s="53">
        <f>'Расчет субсидий'!P15-1</f>
        <v>-9.4414026854386601E-2</v>
      </c>
      <c r="M15" s="53">
        <f>L15*'Расчет субсидий'!Q15</f>
        <v>-1.888280537087732</v>
      </c>
      <c r="N15" s="54">
        <f t="shared" si="1"/>
        <v>-431.69170983504415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3">
        <f t="shared" si="4"/>
        <v>1.5758042859779344</v>
      </c>
    </row>
    <row r="16" spans="1:21" ht="15" customHeight="1">
      <c r="A16" s="28" t="s">
        <v>14</v>
      </c>
      <c r="B16" s="51">
        <f>'Расчет субсидий'!AD16</f>
        <v>-142.34545454545514</v>
      </c>
      <c r="C16" s="53">
        <f>'Расчет субсидий'!D16-1</f>
        <v>-0.10344306698614447</v>
      </c>
      <c r="D16" s="53">
        <f>C16*'Расчет субсидий'!E16</f>
        <v>-1.551646004792167</v>
      </c>
      <c r="E16" s="54">
        <f t="shared" si="2"/>
        <v>-188.0855432898995</v>
      </c>
      <c r="F16" s="59">
        <f>'Расчет субсидий'!H16-1</f>
        <v>1.3927576601671321E-2</v>
      </c>
      <c r="G16" s="59">
        <f>F16*'Расчет субсидий'!I16</f>
        <v>0.13927576601671321</v>
      </c>
      <c r="H16" s="54">
        <f t="shared" si="3"/>
        <v>16.882560865987717</v>
      </c>
      <c r="I16" s="53">
        <f>'Расчет субсидий'!L16-1</f>
        <v>-7.9754601226993849E-2</v>
      </c>
      <c r="J16" s="53">
        <f>I16*'Расчет субсидий'!M16</f>
        <v>-0.79754601226993849</v>
      </c>
      <c r="K16" s="54">
        <f t="shared" si="0"/>
        <v>-96.675965106214221</v>
      </c>
      <c r="L16" s="53">
        <f>'Расчет субсидий'!P16-1</f>
        <v>5.1780572671937586E-2</v>
      </c>
      <c r="M16" s="53">
        <f>L16*'Расчет субсидий'!Q16</f>
        <v>1.0356114534387517</v>
      </c>
      <c r="N16" s="54">
        <f t="shared" si="1"/>
        <v>125.53349298467087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3">
        <f t="shared" si="4"/>
        <v>-1.1743047976066405</v>
      </c>
    </row>
    <row r="17" spans="1:21" ht="15" customHeight="1">
      <c r="A17" s="29" t="s">
        <v>20</v>
      </c>
      <c r="B17" s="50">
        <f>'Расчет субсидий'!AD17</f>
        <v>-4397.4363636363641</v>
      </c>
      <c r="C17" s="50"/>
      <c r="D17" s="50"/>
      <c r="E17" s="50">
        <f>SUM(E18:E44)</f>
        <v>-653.10201590753991</v>
      </c>
      <c r="F17" s="50"/>
      <c r="G17" s="50"/>
      <c r="H17" s="50">
        <f>SUM(H18:H44)</f>
        <v>555.25055929758412</v>
      </c>
      <c r="I17" s="50"/>
      <c r="J17" s="50"/>
      <c r="K17" s="50">
        <f>SUM(K18:K44)</f>
        <v>71.074888477701307</v>
      </c>
      <c r="L17" s="50"/>
      <c r="M17" s="50"/>
      <c r="N17" s="50">
        <f>SUM(N18:N44)</f>
        <v>-6055.0267267014633</v>
      </c>
      <c r="O17" s="50"/>
      <c r="P17" s="50"/>
      <c r="Q17" s="50">
        <f>SUM(Q18:Q44)</f>
        <v>784.00780211014217</v>
      </c>
      <c r="R17" s="50"/>
      <c r="S17" s="50"/>
      <c r="T17" s="50">
        <f>SUM(T18:T44)</f>
        <v>900.35912908721286</v>
      </c>
      <c r="U17" s="50"/>
    </row>
    <row r="18" spans="1:21" ht="15" customHeight="1">
      <c r="A18" s="30" t="s">
        <v>0</v>
      </c>
      <c r="B18" s="51">
        <f>'Расчет субсидий'!AD18</f>
        <v>-53.809090909091083</v>
      </c>
      <c r="C18" s="53">
        <f>'Расчет субсидий'!D18-1</f>
        <v>5.8570581257413989E-2</v>
      </c>
      <c r="D18" s="53">
        <f>C18*'Расчет субсидий'!E18</f>
        <v>0.58570581257413989</v>
      </c>
      <c r="E18" s="54">
        <f t="shared" ref="E18:E44" si="5">$B18*D18/$U18</f>
        <v>20.416695240814786</v>
      </c>
      <c r="F18" s="59">
        <f>'Расчет субсидий'!H18-1</f>
        <v>0.20039215686274514</v>
      </c>
      <c r="G18" s="59">
        <f>F18*'Расчет субсидий'!I18</f>
        <v>1.0019607843137257</v>
      </c>
      <c r="H18" s="54">
        <f t="shared" si="3"/>
        <v>34.926626195965291</v>
      </c>
      <c r="I18" s="53">
        <f>'Расчет субсидий'!L18-1</f>
        <v>-5.5118110236220486E-2</v>
      </c>
      <c r="J18" s="53">
        <f>I18*'Расчет субсидий'!M18</f>
        <v>-0.82677165354330728</v>
      </c>
      <c r="K18" s="54">
        <f t="shared" ref="K18:K44" si="6">$B18*J18/$U18</f>
        <v>-28.819835012310918</v>
      </c>
      <c r="L18" s="53">
        <f>'Расчет субсидий'!P18-1</f>
        <v>-0.20643125306055832</v>
      </c>
      <c r="M18" s="53">
        <f>L18*'Расчет субсидий'!Q18</f>
        <v>-4.1286250612111663</v>
      </c>
      <c r="N18" s="54">
        <f t="shared" ref="N18:N44" si="7">$B18*M18/$U18</f>
        <v>-143.91675450150785</v>
      </c>
      <c r="O18" s="53">
        <f>'Расчет субсидий'!T18-1</f>
        <v>0.10309734513274349</v>
      </c>
      <c r="P18" s="53">
        <f>O18*'Расчет субсидий'!U18</f>
        <v>1.0309734513274349</v>
      </c>
      <c r="Q18" s="54">
        <f t="shared" ref="Q18:Q44" si="8">$B18*P18/$U18</f>
        <v>35.937957768617494</v>
      </c>
      <c r="R18" s="53">
        <f>'Расчет субсидий'!X18-1</f>
        <v>7.9310344827586254E-2</v>
      </c>
      <c r="S18" s="53">
        <f>R18*'Расчет субсидий'!Y18</f>
        <v>0.79310344827586254</v>
      </c>
      <c r="T18" s="54">
        <f t="shared" ref="T18:T44" si="9">$B18*S18/$U18</f>
        <v>27.646219399330118</v>
      </c>
      <c r="U18" s="53">
        <f>D18+G18+J18+M18+P18+S18</f>
        <v>-1.5436532182633105</v>
      </c>
    </row>
    <row r="19" spans="1:21" ht="15" customHeight="1">
      <c r="A19" s="30" t="s">
        <v>21</v>
      </c>
      <c r="B19" s="51">
        <f>'Расчет субсидий'!AD19</f>
        <v>-575.32727272727243</v>
      </c>
      <c r="C19" s="53">
        <f>'Расчет субсидий'!D19-1</f>
        <v>-0.54374682756308956</v>
      </c>
      <c r="D19" s="53">
        <f>C19*'Расчет субсидий'!E19</f>
        <v>-5.4374682756308959</v>
      </c>
      <c r="E19" s="54">
        <f t="shared" si="5"/>
        <v>-433.86490562319148</v>
      </c>
      <c r="F19" s="59">
        <f>'Расчет субсидий'!H19-1</f>
        <v>2.5280898876404612E-2</v>
      </c>
      <c r="G19" s="59">
        <f>F19*'Расчет субсидий'!I19</f>
        <v>0.12640449438202306</v>
      </c>
      <c r="H19" s="54">
        <f t="shared" si="3"/>
        <v>10.086031080161186</v>
      </c>
      <c r="I19" s="53">
        <f>'Расчет субсидий'!L19-1</f>
        <v>0</v>
      </c>
      <c r="J19" s="53">
        <f>I19*'Расчет субсидий'!M19</f>
        <v>0</v>
      </c>
      <c r="K19" s="54">
        <f t="shared" si="6"/>
        <v>0</v>
      </c>
      <c r="L19" s="53">
        <f>'Расчет субсидий'!P19-1</f>
        <v>-0.10901618506906186</v>
      </c>
      <c r="M19" s="53">
        <f>L19*'Расчет субсидий'!Q19</f>
        <v>-2.1803237013812371</v>
      </c>
      <c r="N19" s="54">
        <f t="shared" si="7"/>
        <v>-173.97176203626125</v>
      </c>
      <c r="O19" s="53">
        <f>'Расчет субсидий'!T19-1</f>
        <v>1.1078390127611693E-2</v>
      </c>
      <c r="P19" s="53">
        <f>O19*'Расчет субсидий'!U19</f>
        <v>5.5391950638058463E-2</v>
      </c>
      <c r="Q19" s="54">
        <f t="shared" si="8"/>
        <v>4.4198186026340123</v>
      </c>
      <c r="R19" s="53">
        <f>'Расчет субсидий'!X19-1</f>
        <v>4.5126353790613694E-2</v>
      </c>
      <c r="S19" s="53">
        <f>R19*'Расчет субсидий'!Y19</f>
        <v>0.22563176895306847</v>
      </c>
      <c r="T19" s="54">
        <f t="shared" si="9"/>
        <v>18.003545249385098</v>
      </c>
      <c r="U19" s="53">
        <f t="shared" ref="U19:U44" si="10">D19+G19+J19+M19+P19+S19</f>
        <v>-7.2103637630389832</v>
      </c>
    </row>
    <row r="20" spans="1:21" ht="15" customHeight="1">
      <c r="A20" s="30" t="s">
        <v>22</v>
      </c>
      <c r="B20" s="51">
        <f>'Расчет субсидий'!AD20</f>
        <v>-311.5</v>
      </c>
      <c r="C20" s="53">
        <f>'Расчет субсидий'!D20-1</f>
        <v>-0.31661117938405392</v>
      </c>
      <c r="D20" s="53">
        <f>C20*'Расчет субсидий'!E20</f>
        <v>-3.166111793840539</v>
      </c>
      <c r="E20" s="54">
        <f t="shared" si="5"/>
        <v>-154.87616438306216</v>
      </c>
      <c r="F20" s="59">
        <f>'Расчет субсидий'!H20-1</f>
        <v>0.11313518696069025</v>
      </c>
      <c r="G20" s="59">
        <f>F20*'Расчет субсидий'!I20</f>
        <v>0.56567593480345124</v>
      </c>
      <c r="H20" s="54">
        <f t="shared" si="3"/>
        <v>27.671075682356062</v>
      </c>
      <c r="I20" s="53">
        <f>'Расчет субсидий'!L20-1</f>
        <v>-4.3478260869565188E-2</v>
      </c>
      <c r="J20" s="53">
        <f>I20*'Расчет субсидий'!M20</f>
        <v>-0.43478260869565188</v>
      </c>
      <c r="K20" s="54">
        <f t="shared" si="6"/>
        <v>-21.26818860478804</v>
      </c>
      <c r="L20" s="53">
        <f>'Расчет субсидий'!P20-1</f>
        <v>-0.25715954787523099</v>
      </c>
      <c r="M20" s="53">
        <f>L20*'Расчет субсидий'!Q20</f>
        <v>-5.1431909575046202</v>
      </c>
      <c r="N20" s="54">
        <f t="shared" si="7"/>
        <v>-251.58861722369207</v>
      </c>
      <c r="O20" s="53">
        <f>'Расчет субсидий'!T20-1</f>
        <v>6.0986821942997205E-2</v>
      </c>
      <c r="P20" s="53">
        <f>O20*'Расчет субсидий'!U20</f>
        <v>0.60986821942997205</v>
      </c>
      <c r="Q20" s="54">
        <f t="shared" si="8"/>
        <v>29.832822324276702</v>
      </c>
      <c r="R20" s="53">
        <f>'Расчет субсидий'!X20-1</f>
        <v>0.24011804384485669</v>
      </c>
      <c r="S20" s="53">
        <f>R20*'Расчет субсидий'!Y20</f>
        <v>1.2005902192242834</v>
      </c>
      <c r="T20" s="54">
        <f t="shared" si="9"/>
        <v>58.729072204909563</v>
      </c>
      <c r="U20" s="53">
        <f t="shared" si="10"/>
        <v>-6.3679509865831054</v>
      </c>
    </row>
    <row r="21" spans="1:21" ht="15" customHeight="1">
      <c r="A21" s="30" t="s">
        <v>23</v>
      </c>
      <c r="B21" s="51">
        <f>'Расчет субсидий'!AD21</f>
        <v>-4.0363636363636033</v>
      </c>
      <c r="C21" s="53">
        <f>'Расчет субсидий'!D21-1</f>
        <v>-0.13075718669756364</v>
      </c>
      <c r="D21" s="53">
        <f>C21*'Расчет субсидий'!E21</f>
        <v>-1.3075718669756364</v>
      </c>
      <c r="E21" s="54">
        <f t="shared" si="5"/>
        <v>-78.406585128368633</v>
      </c>
      <c r="F21" s="59">
        <f>'Расчет субсидий'!H21-1</f>
        <v>3.2876712328766988E-2</v>
      </c>
      <c r="G21" s="59">
        <f>F21*'Расчет субсидий'!I21</f>
        <v>0.16438356164383494</v>
      </c>
      <c r="H21" s="54">
        <f t="shared" si="3"/>
        <v>9.8570136336314498</v>
      </c>
      <c r="I21" s="53">
        <f>'Расчет субсидий'!L21-1</f>
        <v>2.8037383177569986E-2</v>
      </c>
      <c r="J21" s="53">
        <f>I21*'Расчет субсидий'!M21</f>
        <v>0.28037383177569986</v>
      </c>
      <c r="K21" s="54">
        <f t="shared" si="6"/>
        <v>16.81219615082</v>
      </c>
      <c r="L21" s="53">
        <f>'Расчет субсидий'!P21-1</f>
        <v>2.6551439861272952E-2</v>
      </c>
      <c r="M21" s="53">
        <f>L21*'Расчет субсидий'!Q21</f>
        <v>0.53102879722545904</v>
      </c>
      <c r="N21" s="54">
        <f t="shared" si="7"/>
        <v>31.842345072455551</v>
      </c>
      <c r="O21" s="53">
        <f>'Расчет субсидий'!T21-1</f>
        <v>4.1626794258373234E-2</v>
      </c>
      <c r="P21" s="53">
        <f>O21*'Расчет субсидий'!U21</f>
        <v>0.20813397129186617</v>
      </c>
      <c r="Q21" s="54">
        <f t="shared" si="8"/>
        <v>12.480441305261889</v>
      </c>
      <c r="R21" s="53">
        <f>'Расчет субсидий'!X21-1</f>
        <v>1.1267605633802802E-2</v>
      </c>
      <c r="S21" s="53">
        <f>R21*'Расчет субсидий'!Y21</f>
        <v>5.6338028169014009E-2</v>
      </c>
      <c r="T21" s="54">
        <f t="shared" si="9"/>
        <v>3.3782253298361402</v>
      </c>
      <c r="U21" s="53">
        <f t="shared" si="10"/>
        <v>-6.7313676869762418E-2</v>
      </c>
    </row>
    <row r="22" spans="1:21" ht="15" customHeight="1">
      <c r="A22" s="30" t="s">
        <v>24</v>
      </c>
      <c r="B22" s="51">
        <f>'Расчет субсидий'!AD22</f>
        <v>-202.21818181818162</v>
      </c>
      <c r="C22" s="53">
        <f>'Расчет субсидий'!D22-1</f>
        <v>8.6845959259752359E-2</v>
      </c>
      <c r="D22" s="53">
        <f>C22*'Расчет субсидий'!E22</f>
        <v>0.86845959259752359</v>
      </c>
      <c r="E22" s="54">
        <f t="shared" si="5"/>
        <v>68.616130564835089</v>
      </c>
      <c r="F22" s="59">
        <f>'Расчет субсидий'!H22-1</f>
        <v>0.11849710982658967</v>
      </c>
      <c r="G22" s="59">
        <f>F22*'Расчет субсидий'!I22</f>
        <v>0.59248554913294837</v>
      </c>
      <c r="H22" s="54">
        <f t="shared" si="3"/>
        <v>46.811695263207255</v>
      </c>
      <c r="I22" s="53">
        <f>'Расчет субсидий'!L22-1</f>
        <v>8.8082901554404236E-2</v>
      </c>
      <c r="J22" s="53">
        <f>I22*'Расчет субсидий'!M22</f>
        <v>0.88082901554404236</v>
      </c>
      <c r="K22" s="54">
        <f t="shared" si="6"/>
        <v>69.593426396609431</v>
      </c>
      <c r="L22" s="53">
        <f>'Расчет субсидий'!P22-1</f>
        <v>-0.33305324953226001</v>
      </c>
      <c r="M22" s="53">
        <f>L22*'Расчет субсидий'!Q22</f>
        <v>-6.6610649906452002</v>
      </c>
      <c r="N22" s="54">
        <f t="shared" si="7"/>
        <v>-526.2841345697243</v>
      </c>
      <c r="O22" s="53">
        <f>'Расчет субсидий'!T22-1</f>
        <v>0.16944243301955098</v>
      </c>
      <c r="P22" s="53">
        <f>O22*'Расчет субсидий'!U22</f>
        <v>0.84721216509775488</v>
      </c>
      <c r="Q22" s="54">
        <f t="shared" si="8"/>
        <v>66.93739240370725</v>
      </c>
      <c r="R22" s="53">
        <f>'Расчет субсидий'!X22-1</f>
        <v>0.18252933507170788</v>
      </c>
      <c r="S22" s="53">
        <f>R22*'Расчет субсидий'!Y22</f>
        <v>0.91264667535853938</v>
      </c>
      <c r="T22" s="54">
        <f t="shared" si="9"/>
        <v>72.107308123183671</v>
      </c>
      <c r="U22" s="53">
        <f t="shared" si="10"/>
        <v>-2.5594319929143916</v>
      </c>
    </row>
    <row r="23" spans="1:21" ht="15" customHeight="1">
      <c r="A23" s="30" t="s">
        <v>25</v>
      </c>
      <c r="B23" s="51">
        <f>'Расчет субсидий'!AD23</f>
        <v>-135.4727272727273</v>
      </c>
      <c r="C23" s="53">
        <f>'Расчет субсидий'!D23-1</f>
        <v>0.21368222673238613</v>
      </c>
      <c r="D23" s="53">
        <f>C23*'Расчет субсидий'!E23</f>
        <v>2.1368222673238613</v>
      </c>
      <c r="E23" s="54">
        <f t="shared" si="5"/>
        <v>133.67913637078519</v>
      </c>
      <c r="F23" s="59">
        <f>'Расчет субсидий'!H23-1</f>
        <v>0.15023474178403751</v>
      </c>
      <c r="G23" s="59">
        <f>F23*'Расчет субсидий'!I23</f>
        <v>0.75117370892018753</v>
      </c>
      <c r="H23" s="54">
        <f t="shared" si="3"/>
        <v>46.99326387994391</v>
      </c>
      <c r="I23" s="53">
        <f>'Расчет субсидий'!L23-1</f>
        <v>-0.10344827586206895</v>
      </c>
      <c r="J23" s="53">
        <f>I23*'Расчет субсидий'!M23</f>
        <v>-1.5517241379310343</v>
      </c>
      <c r="K23" s="54">
        <f t="shared" si="6"/>
        <v>-97.075524631306564</v>
      </c>
      <c r="L23" s="53">
        <f>'Расчет субсидий'!P23-1</f>
        <v>-0.23711916066593008</v>
      </c>
      <c r="M23" s="53">
        <f>L23*'Расчет субсидий'!Q23</f>
        <v>-4.7423832133186021</v>
      </c>
      <c r="N23" s="54">
        <f t="shared" si="7"/>
        <v>-296.68246254738978</v>
      </c>
      <c r="O23" s="53">
        <f>'Расчет субсидий'!T23-1</f>
        <v>0.13863476425052768</v>
      </c>
      <c r="P23" s="53">
        <f>O23*'Расчет субсидий'!U23</f>
        <v>0.69317382125263838</v>
      </c>
      <c r="Q23" s="54">
        <f t="shared" si="8"/>
        <v>43.364803520107429</v>
      </c>
      <c r="R23" s="53">
        <f>'Расчет субсидий'!X23-1</f>
        <v>0.10948905109489049</v>
      </c>
      <c r="S23" s="53">
        <f>R23*'Расчет субсидий'!Y23</f>
        <v>0.54744525547445244</v>
      </c>
      <c r="T23" s="54">
        <f t="shared" si="9"/>
        <v>34.248056135132487</v>
      </c>
      <c r="U23" s="53">
        <f t="shared" si="10"/>
        <v>-2.165492298278497</v>
      </c>
    </row>
    <row r="24" spans="1:21" ht="15" customHeight="1">
      <c r="A24" s="30" t="s">
        <v>26</v>
      </c>
      <c r="B24" s="51">
        <f>'Расчет субсидий'!AD24</f>
        <v>-28.654545454545314</v>
      </c>
      <c r="C24" s="53">
        <f>'Расчет субсидий'!D24-1</f>
        <v>9.5016418617938747E-2</v>
      </c>
      <c r="D24" s="53">
        <f>C24*'Расчет субсидий'!E24</f>
        <v>0.95016418617938747</v>
      </c>
      <c r="E24" s="54">
        <f t="shared" si="5"/>
        <v>61.71004325514027</v>
      </c>
      <c r="F24" s="59">
        <f>'Расчет субсидий'!H24-1</f>
        <v>8.9015151515151603E-2</v>
      </c>
      <c r="G24" s="59">
        <f>F24*'Расчет субсидий'!I24</f>
        <v>0.44507575757575801</v>
      </c>
      <c r="H24" s="54">
        <f t="shared" si="3"/>
        <v>28.906208686157466</v>
      </c>
      <c r="I24" s="53">
        <f>'Расчет субсидий'!L24-1</f>
        <v>-6.9767441860465129E-2</v>
      </c>
      <c r="J24" s="53">
        <f>I24*'Расчет субсидий'!M24</f>
        <v>-0.34883720930232565</v>
      </c>
      <c r="K24" s="54">
        <f t="shared" si="6"/>
        <v>-22.655831053376247</v>
      </c>
      <c r="L24" s="53">
        <f>'Расчет субсидий'!P24-1</f>
        <v>-0.15094136902810074</v>
      </c>
      <c r="M24" s="53">
        <f>L24*'Расчет субсидий'!Q24</f>
        <v>-3.0188273805620147</v>
      </c>
      <c r="N24" s="54">
        <f t="shared" si="7"/>
        <v>-196.06292359151544</v>
      </c>
      <c r="O24" s="53">
        <f>'Расчет субсидий'!T24-1</f>
        <v>9.606458123107986E-2</v>
      </c>
      <c r="P24" s="53">
        <f>O24*'Расчет субсидий'!U24</f>
        <v>0.4803229061553993</v>
      </c>
      <c r="Q24" s="54">
        <f t="shared" si="8"/>
        <v>31.195395223713795</v>
      </c>
      <c r="R24" s="53">
        <f>'Расчет субсидий'!X24-1</f>
        <v>0.21018018018018014</v>
      </c>
      <c r="S24" s="53">
        <f>R24*'Расчет субсидий'!Y24</f>
        <v>1.0509009009009007</v>
      </c>
      <c r="T24" s="54">
        <f t="shared" si="9"/>
        <v>68.252562025334854</v>
      </c>
      <c r="U24" s="53">
        <f t="shared" si="10"/>
        <v>-0.44120083905289476</v>
      </c>
    </row>
    <row r="25" spans="1:21" ht="15" customHeight="1">
      <c r="A25" s="30" t="s">
        <v>27</v>
      </c>
      <c r="B25" s="51">
        <f>'Расчет субсидий'!AD25</f>
        <v>-105.18181818181824</v>
      </c>
      <c r="C25" s="53">
        <f>'Расчет субсидий'!D25-1</f>
        <v>0.20723964968152853</v>
      </c>
      <c r="D25" s="53">
        <f>C25*'Расчет субсидий'!E25</f>
        <v>2.0723964968152853</v>
      </c>
      <c r="E25" s="54">
        <f t="shared" si="5"/>
        <v>60.806752497427276</v>
      </c>
      <c r="F25" s="59">
        <f>'Расчет субсидий'!H25-1</f>
        <v>8.3413231064237703E-2</v>
      </c>
      <c r="G25" s="59">
        <f>F25*'Расчет субсидий'!I25</f>
        <v>0.41706615532118851</v>
      </c>
      <c r="H25" s="54">
        <f t="shared" si="3"/>
        <v>12.237252147762858</v>
      </c>
      <c r="I25" s="53">
        <f>'Расчет субсидий'!L25-1</f>
        <v>0.11111111111111116</v>
      </c>
      <c r="J25" s="53">
        <f>I25*'Расчет субсидий'!M25</f>
        <v>1.1111111111111116</v>
      </c>
      <c r="K25" s="54">
        <f t="shared" si="6"/>
        <v>32.6014150449979</v>
      </c>
      <c r="L25" s="53">
        <f>'Расчет субсидий'!P25-1</f>
        <v>-0.41496559467941152</v>
      </c>
      <c r="M25" s="53">
        <f>L25*'Расчет субсидий'!Q25</f>
        <v>-8.2993118935882304</v>
      </c>
      <c r="N25" s="54">
        <f t="shared" si="7"/>
        <v>-243.51238046768151</v>
      </c>
      <c r="O25" s="53">
        <f>'Расчет субсидий'!T25-1</f>
        <v>0.13707865168539324</v>
      </c>
      <c r="P25" s="53">
        <f>O25*'Расчет субсидий'!U25</f>
        <v>0.68539325842696619</v>
      </c>
      <c r="Q25" s="54">
        <f t="shared" si="8"/>
        <v>20.110311078318915</v>
      </c>
      <c r="R25" s="53">
        <f>'Расчет субсидий'!X25-1</f>
        <v>8.5714285714285632E-2</v>
      </c>
      <c r="S25" s="53">
        <f>R25*'Расчет субсидий'!Y25</f>
        <v>0.42857142857142816</v>
      </c>
      <c r="T25" s="54">
        <f t="shared" si="9"/>
        <v>12.574831517356314</v>
      </c>
      <c r="U25" s="53">
        <f t="shared" si="10"/>
        <v>-3.5847734433422511</v>
      </c>
    </row>
    <row r="26" spans="1:21" ht="15" customHeight="1">
      <c r="A26" s="30" t="s">
        <v>28</v>
      </c>
      <c r="B26" s="51">
        <f>'Расчет субсидий'!AD26</f>
        <v>-291.32727272727288</v>
      </c>
      <c r="C26" s="53">
        <f>'Расчет субсидий'!D26-1</f>
        <v>-6.3789588147342702E-2</v>
      </c>
      <c r="D26" s="53">
        <f>C26*'Расчет субсидий'!E26</f>
        <v>-0.63789588147342702</v>
      </c>
      <c r="E26" s="54">
        <f t="shared" si="5"/>
        <v>-43.919437511268491</v>
      </c>
      <c r="F26" s="59">
        <f>'Расчет субсидий'!H26-1</f>
        <v>9.68992248062015E-2</v>
      </c>
      <c r="G26" s="59">
        <f>F26*'Расчет субсидий'!I26</f>
        <v>0.4844961240310075</v>
      </c>
      <c r="H26" s="54">
        <f t="shared" si="3"/>
        <v>33.357790607898821</v>
      </c>
      <c r="I26" s="53">
        <f>'Расчет субсидий'!L26-1</f>
        <v>4.7904191616766401E-2</v>
      </c>
      <c r="J26" s="53">
        <f>I26*'Расчет субсидий'!M26</f>
        <v>0.71856287425149601</v>
      </c>
      <c r="K26" s="54">
        <f t="shared" si="6"/>
        <v>49.473398669247736</v>
      </c>
      <c r="L26" s="53">
        <f>'Расчет субсидий'!P26-1</f>
        <v>-0.13601028049244834</v>
      </c>
      <c r="M26" s="53">
        <f>L26*'Расчет субсидий'!Q26</f>
        <v>-2.7202056098489669</v>
      </c>
      <c r="N26" s="54">
        <f t="shared" si="7"/>
        <v>-187.28746143274867</v>
      </c>
      <c r="O26" s="53">
        <f>'Расчет субсидий'!T26-1</f>
        <v>2.267884322678837E-2</v>
      </c>
      <c r="P26" s="53">
        <f>O26*'Расчет субсидий'!U26</f>
        <v>0.11339421613394185</v>
      </c>
      <c r="Q26" s="54">
        <f t="shared" si="8"/>
        <v>7.8072461890340534</v>
      </c>
      <c r="R26" s="53">
        <f>'Расчет субсидий'!X26-1</f>
        <v>-0.43793103448275861</v>
      </c>
      <c r="S26" s="53">
        <f>R26*'Расчет субсидий'!Y26</f>
        <v>-2.1896551724137931</v>
      </c>
      <c r="T26" s="54">
        <f t="shared" si="9"/>
        <v>-150.7588092494363</v>
      </c>
      <c r="U26" s="53">
        <f t="shared" si="10"/>
        <v>-4.2313034493197419</v>
      </c>
    </row>
    <row r="27" spans="1:21" ht="15" customHeight="1">
      <c r="A27" s="30" t="s">
        <v>29</v>
      </c>
      <c r="B27" s="51">
        <f>'Расчет субсидий'!AD27</f>
        <v>36.418181818181665</v>
      </c>
      <c r="C27" s="53">
        <f>'Расчет субсидий'!D27-1</f>
        <v>9.6844660194174814E-2</v>
      </c>
      <c r="D27" s="53">
        <f>C27*'Расчет субсидий'!E27</f>
        <v>0.96844660194174814</v>
      </c>
      <c r="E27" s="54">
        <f t="shared" si="5"/>
        <v>25.184742351964569</v>
      </c>
      <c r="F27" s="59">
        <f>'Расчет субсидий'!H27-1</f>
        <v>0.11026615969581743</v>
      </c>
      <c r="G27" s="59">
        <f>F27*'Расчет субсидий'!I27</f>
        <v>0.55133079847908717</v>
      </c>
      <c r="H27" s="54">
        <f t="shared" si="3"/>
        <v>14.337521637805175</v>
      </c>
      <c r="I27" s="53">
        <f>'Расчет субсидий'!L27-1</f>
        <v>7.194244604316502E-3</v>
      </c>
      <c r="J27" s="53">
        <f>I27*'Расчет субсидий'!M27</f>
        <v>0.10791366906474753</v>
      </c>
      <c r="K27" s="54">
        <f t="shared" si="6"/>
        <v>2.8063271079702852</v>
      </c>
      <c r="L27" s="53">
        <f>'Расчет субсидий'!P27-1</f>
        <v>-7.3566237097660858E-2</v>
      </c>
      <c r="M27" s="53">
        <f>L27*'Расчет субсидий'!Q27</f>
        <v>-1.4713247419532172</v>
      </c>
      <c r="N27" s="54">
        <f t="shared" si="7"/>
        <v>-38.262238173862038</v>
      </c>
      <c r="O27" s="53">
        <f>'Расчет субсидий'!T27-1</f>
        <v>0.10595238095238102</v>
      </c>
      <c r="P27" s="53">
        <f>O27*'Расчет субсидий'!U27</f>
        <v>0.5297619047619051</v>
      </c>
      <c r="Q27" s="54">
        <f t="shared" si="8"/>
        <v>13.77661613202406</v>
      </c>
      <c r="R27" s="53">
        <f>'Расчет субсидий'!X27-1</f>
        <v>7.1428571428571397E-2</v>
      </c>
      <c r="S27" s="53">
        <f>R27*'Расчет субсидий'!Y27</f>
        <v>0.71428571428571397</v>
      </c>
      <c r="T27" s="54">
        <f t="shared" si="9"/>
        <v>18.575212762279612</v>
      </c>
      <c r="U27" s="53">
        <f t="shared" si="10"/>
        <v>1.4004139465799847</v>
      </c>
    </row>
    <row r="28" spans="1:21" ht="15" customHeight="1">
      <c r="A28" s="30" t="s">
        <v>30</v>
      </c>
      <c r="B28" s="51">
        <f>'Расчет субсидий'!AD28</f>
        <v>43.818181818181984</v>
      </c>
      <c r="C28" s="53">
        <f>'Расчет субсидий'!D28-1</f>
        <v>0.120485075035901</v>
      </c>
      <c r="D28" s="53">
        <f>C28*'Расчет субсидий'!E28</f>
        <v>1.20485075035901</v>
      </c>
      <c r="E28" s="54">
        <f t="shared" si="5"/>
        <v>84.244391238773986</v>
      </c>
      <c r="F28" s="59">
        <f>'Расчет субсидий'!H28-1</f>
        <v>5.741626794258381E-2</v>
      </c>
      <c r="G28" s="59">
        <f>F28*'Расчет субсидий'!I28</f>
        <v>0.28708133971291905</v>
      </c>
      <c r="H28" s="54">
        <f t="shared" si="3"/>
        <v>20.073019577669783</v>
      </c>
      <c r="I28" s="53">
        <f>'Расчет субсидий'!L28-1</f>
        <v>1.449275362318847E-2</v>
      </c>
      <c r="J28" s="53">
        <f>I28*'Расчет субсидий'!M28</f>
        <v>0.1449275362318847</v>
      </c>
      <c r="K28" s="54">
        <f t="shared" si="6"/>
        <v>10.133480897905789</v>
      </c>
      <c r="L28" s="53">
        <f>'Расчет субсидий'!P28-1</f>
        <v>-8.2613501453309146E-3</v>
      </c>
      <c r="M28" s="53">
        <f>L28*'Расчет субсидий'!Q28</f>
        <v>-0.16522700290661829</v>
      </c>
      <c r="N28" s="54">
        <f t="shared" si="7"/>
        <v>-11.552840276629791</v>
      </c>
      <c r="O28" s="53">
        <f>'Расчет субсидий'!T28-1</f>
        <v>-0.13398270549647162</v>
      </c>
      <c r="P28" s="53">
        <f>O28*'Расчет субсидий'!U28</f>
        <v>-1.3398270549647162</v>
      </c>
      <c r="Q28" s="54">
        <f t="shared" si="8"/>
        <v>-93.682071889077605</v>
      </c>
      <c r="R28" s="53">
        <f>'Расчет субсидий'!X28-1</f>
        <v>4.9487554904831477E-2</v>
      </c>
      <c r="S28" s="53">
        <f>R28*'Расчет субсидий'!Y28</f>
        <v>0.49487554904831477</v>
      </c>
      <c r="T28" s="54">
        <f t="shared" si="9"/>
        <v>34.602202269539838</v>
      </c>
      <c r="U28" s="53">
        <f t="shared" si="10"/>
        <v>0.62668111748079403</v>
      </c>
    </row>
    <row r="29" spans="1:21" ht="15" customHeight="1">
      <c r="A29" s="30" t="s">
        <v>31</v>
      </c>
      <c r="B29" s="51">
        <f>'Расчет субсидий'!AD29</f>
        <v>223.29999999999927</v>
      </c>
      <c r="C29" s="53">
        <f>'Расчет субсидий'!D29-1</f>
        <v>0.12605396425604876</v>
      </c>
      <c r="D29" s="53">
        <f>C29*'Расчет субсидий'!E29</f>
        <v>1.2605396425604876</v>
      </c>
      <c r="E29" s="54">
        <f t="shared" si="5"/>
        <v>233.6169579099672</v>
      </c>
      <c r="F29" s="59">
        <f>'Расчет субсидий'!H29-1</f>
        <v>6.5238558909445077E-2</v>
      </c>
      <c r="G29" s="59">
        <f>F29*'Расчет субсидий'!I29</f>
        <v>0.32619279454722538</v>
      </c>
      <c r="H29" s="54">
        <f t="shared" si="3"/>
        <v>60.453607154696876</v>
      </c>
      <c r="I29" s="53">
        <f>'Расчет субсидий'!L29-1</f>
        <v>0</v>
      </c>
      <c r="J29" s="53">
        <f>I29*'Расчет субсидий'!M29</f>
        <v>0</v>
      </c>
      <c r="K29" s="54">
        <f t="shared" si="6"/>
        <v>0</v>
      </c>
      <c r="L29" s="53">
        <f>'Расчет субсидий'!P29-1</f>
        <v>-0.19523524633620781</v>
      </c>
      <c r="M29" s="53">
        <f>L29*'Расчет субсидий'!Q29</f>
        <v>-3.9047049267241563</v>
      </c>
      <c r="N29" s="54">
        <f t="shared" si="7"/>
        <v>-723.66251382973564</v>
      </c>
      <c r="O29" s="53">
        <f>'Расчет субсидий'!T29-1</f>
        <v>6.3953488372092915E-2</v>
      </c>
      <c r="P29" s="53">
        <f>O29*'Расчет субсидий'!U29</f>
        <v>0.31976744186046457</v>
      </c>
      <c r="Q29" s="54">
        <f t="shared" si="8"/>
        <v>59.262790699983384</v>
      </c>
      <c r="R29" s="53">
        <f>'Расчет субсидий'!X29-1</f>
        <v>0.21353846153846145</v>
      </c>
      <c r="S29" s="53">
        <f>R29*'Расчет субсидий'!Y29</f>
        <v>3.2030769230769218</v>
      </c>
      <c r="T29" s="54">
        <f t="shared" si="9"/>
        <v>593.62915806508749</v>
      </c>
      <c r="U29" s="53">
        <f t="shared" si="10"/>
        <v>1.2048718753209429</v>
      </c>
    </row>
    <row r="30" spans="1:21" ht="15" customHeight="1">
      <c r="A30" s="30" t="s">
        <v>32</v>
      </c>
      <c r="B30" s="51">
        <f>'Расчет субсидий'!AD30</f>
        <v>138.9545454545455</v>
      </c>
      <c r="C30" s="53">
        <f>'Расчет субсидий'!D30-1</f>
        <v>-2.3262711864406871E-3</v>
      </c>
      <c r="D30" s="53">
        <f>C30*'Расчет субсидий'!E30</f>
        <v>-2.3262711864406871E-2</v>
      </c>
      <c r="E30" s="54">
        <f t="shared" si="5"/>
        <v>-0.67780555300115475</v>
      </c>
      <c r="F30" s="59">
        <f>'Расчет субсидий'!H30-1</f>
        <v>9.213051823416496E-2</v>
      </c>
      <c r="G30" s="59">
        <f>F30*'Расчет субсидий'!I30</f>
        <v>0.4606525911708248</v>
      </c>
      <c r="H30" s="54">
        <f t="shared" si="3"/>
        <v>13.422032913440667</v>
      </c>
      <c r="I30" s="53">
        <f>'Расчет субсидий'!L30-1</f>
        <v>0.11111111111111116</v>
      </c>
      <c r="J30" s="53">
        <f>I30*'Расчет субсидий'!M30</f>
        <v>1.1111111111111116</v>
      </c>
      <c r="K30" s="54">
        <f t="shared" si="6"/>
        <v>32.374440499549074</v>
      </c>
      <c r="L30" s="53">
        <f>'Расчет субсидий'!P30-1</f>
        <v>0.11792186151694595</v>
      </c>
      <c r="M30" s="53">
        <f>L30*'Расчет субсидий'!Q30</f>
        <v>2.3584372303389189</v>
      </c>
      <c r="N30" s="54">
        <f t="shared" si="7"/>
        <v>68.717777206975754</v>
      </c>
      <c r="O30" s="53">
        <f>'Расчет субсидий'!T30-1</f>
        <v>0</v>
      </c>
      <c r="P30" s="53">
        <f>O30*'Расчет субсидий'!U30</f>
        <v>0</v>
      </c>
      <c r="Q30" s="54">
        <f t="shared" si="8"/>
        <v>0</v>
      </c>
      <c r="R30" s="53">
        <f>'Расчет субсидий'!X30-1</f>
        <v>8.6206896551724199E-2</v>
      </c>
      <c r="S30" s="53">
        <f>R30*'Расчет субсидий'!Y30</f>
        <v>0.86206896551724199</v>
      </c>
      <c r="T30" s="54">
        <f t="shared" si="9"/>
        <v>25.118100387581183</v>
      </c>
      <c r="U30" s="53">
        <f t="shared" si="10"/>
        <v>4.76900718627369</v>
      </c>
    </row>
    <row r="31" spans="1:21" ht="15" customHeight="1">
      <c r="A31" s="30" t="s">
        <v>33</v>
      </c>
      <c r="B31" s="51">
        <f>'Расчет субсидий'!AD31</f>
        <v>-258.09999999999991</v>
      </c>
      <c r="C31" s="53">
        <f>'Расчет субсидий'!D31-1</f>
        <v>-0.11022055210290505</v>
      </c>
      <c r="D31" s="53">
        <f>C31*'Расчет субсидий'!E31</f>
        <v>-1.1022055210290505</v>
      </c>
      <c r="E31" s="54">
        <f t="shared" si="5"/>
        <v>-71.856470304513934</v>
      </c>
      <c r="F31" s="59">
        <f>'Расчет субсидий'!H31-1</f>
        <v>4.1474654377880116E-2</v>
      </c>
      <c r="G31" s="59">
        <f>F31*'Расчет субсидий'!I31</f>
        <v>0.20737327188940058</v>
      </c>
      <c r="H31" s="54">
        <f t="shared" si="3"/>
        <v>13.519358294956193</v>
      </c>
      <c r="I31" s="53">
        <f>'Расчет субсидий'!L31-1</f>
        <v>3.125E-2</v>
      </c>
      <c r="J31" s="53">
        <f>I31*'Расчет субсидий'!M31</f>
        <v>0.3125</v>
      </c>
      <c r="K31" s="54">
        <f t="shared" si="6"/>
        <v>20.372921875038184</v>
      </c>
      <c r="L31" s="53">
        <f>'Расчет субсидий'!P31-1</f>
        <v>-0.24603794307680427</v>
      </c>
      <c r="M31" s="53">
        <f>L31*'Расчет субсидий'!Q31</f>
        <v>-4.9207588615360853</v>
      </c>
      <c r="N31" s="54">
        <f t="shared" si="7"/>
        <v>-320.80075472632484</v>
      </c>
      <c r="O31" s="53">
        <f>'Расчет субсидий'!T31-1</f>
        <v>7.9409836065573725E-2</v>
      </c>
      <c r="P31" s="53">
        <f>O31*'Расчет субсидий'!U31</f>
        <v>0.79409836065573725</v>
      </c>
      <c r="Q31" s="54">
        <f t="shared" si="8"/>
        <v>51.76993236075274</v>
      </c>
      <c r="R31" s="53">
        <f>'Расчет субсидий'!X31-1</f>
        <v>0.15000000000000013</v>
      </c>
      <c r="S31" s="53">
        <f>R31*'Расчет субсидий'!Y31</f>
        <v>0.75000000000000067</v>
      </c>
      <c r="T31" s="54">
        <f t="shared" si="9"/>
        <v>48.895012500091688</v>
      </c>
      <c r="U31" s="53">
        <f t="shared" si="10"/>
        <v>-3.9589927500199966</v>
      </c>
    </row>
    <row r="32" spans="1:21" ht="15" customHeight="1">
      <c r="A32" s="30" t="s">
        <v>34</v>
      </c>
      <c r="B32" s="51">
        <f>'Расчет субсидий'!AD32</f>
        <v>-146.26363636363658</v>
      </c>
      <c r="C32" s="53">
        <f>'Расчет субсидий'!D32-1</f>
        <v>-0.21133476471640711</v>
      </c>
      <c r="D32" s="53">
        <f>C32*'Расчет субсидий'!E32</f>
        <v>-2.1133476471640709</v>
      </c>
      <c r="E32" s="54">
        <f t="shared" si="5"/>
        <v>-86.392861472021025</v>
      </c>
      <c r="F32" s="59">
        <f>'Расчет субсидий'!H32-1</f>
        <v>0.12655800575263676</v>
      </c>
      <c r="G32" s="59">
        <f>F32*'Расчет субсидий'!I32</f>
        <v>0.6327900287631838</v>
      </c>
      <c r="H32" s="54">
        <f t="shared" si="3"/>
        <v>25.868219726732786</v>
      </c>
      <c r="I32" s="53">
        <f>'Расчет субсидий'!L32-1</f>
        <v>0.11111111111111116</v>
      </c>
      <c r="J32" s="53">
        <f>I32*'Расчет субсидий'!M32</f>
        <v>1.6666666666666674</v>
      </c>
      <c r="K32" s="54">
        <f t="shared" si="6"/>
        <v>68.132710037834045</v>
      </c>
      <c r="L32" s="53">
        <f>'Расчет субсидий'!P32-1</f>
        <v>-0.34854384906488234</v>
      </c>
      <c r="M32" s="53">
        <f>L32*'Расчет субсидий'!Q32</f>
        <v>-6.9708769812976463</v>
      </c>
      <c r="N32" s="54">
        <f t="shared" si="7"/>
        <v>-284.96684404569851</v>
      </c>
      <c r="O32" s="53">
        <f>'Расчет субсидий'!T32-1</f>
        <v>0.11760883690708246</v>
      </c>
      <c r="P32" s="53">
        <f>O32*'Расчет субсидий'!U32</f>
        <v>1.1760883690708246</v>
      </c>
      <c r="Q32" s="54">
        <f t="shared" si="8"/>
        <v>48.078052697262962</v>
      </c>
      <c r="R32" s="53">
        <f>'Расчет субсидий'!X32-1</f>
        <v>0.20307692307692315</v>
      </c>
      <c r="S32" s="53">
        <f>R32*'Расчет субсидий'!Y32</f>
        <v>2.0307692307692315</v>
      </c>
      <c r="T32" s="54">
        <f t="shared" si="9"/>
        <v>83.017086692253173</v>
      </c>
      <c r="U32" s="53">
        <f t="shared" si="10"/>
        <v>-3.5779103331918094</v>
      </c>
    </row>
    <row r="33" spans="1:21" ht="15" customHeight="1">
      <c r="A33" s="30" t="s">
        <v>1</v>
      </c>
      <c r="B33" s="51">
        <f>'Расчет субсидий'!AD33</f>
        <v>-880.37272727272739</v>
      </c>
      <c r="C33" s="53">
        <f>'Расчет субсидий'!D33-1</f>
        <v>0.21561746057906728</v>
      </c>
      <c r="D33" s="53">
        <f>C33*'Расчет субсидий'!E33</f>
        <v>2.1561746057906728</v>
      </c>
      <c r="E33" s="54">
        <f t="shared" si="5"/>
        <v>229.46631462137447</v>
      </c>
      <c r="F33" s="59">
        <f>'Расчет субсидий'!H33-1</f>
        <v>4.8216007714561027E-3</v>
      </c>
      <c r="G33" s="59">
        <f>F33*'Расчет субсидий'!I33</f>
        <v>2.4108003857280513E-2</v>
      </c>
      <c r="H33" s="54">
        <f t="shared" si="3"/>
        <v>2.5656432383310888</v>
      </c>
      <c r="I33" s="53">
        <f>'Расчет субсидий'!L33-1</f>
        <v>-1.2345679012345734E-2</v>
      </c>
      <c r="J33" s="53">
        <f>I33*'Расчет субсидий'!M33</f>
        <v>-0.12345679012345734</v>
      </c>
      <c r="K33" s="54">
        <f t="shared" si="6"/>
        <v>-13.138627348885738</v>
      </c>
      <c r="L33" s="53">
        <f>'Расчет субсидий'!P33-1</f>
        <v>-0.3155068242425435</v>
      </c>
      <c r="M33" s="53">
        <f>L33*'Расчет субсидий'!Q33</f>
        <v>-6.3101364848508705</v>
      </c>
      <c r="N33" s="54">
        <f t="shared" si="7"/>
        <v>-671.54290754001033</v>
      </c>
      <c r="O33" s="53">
        <f>'Расчет субсидий'!T33-1</f>
        <v>-0.17509612540668451</v>
      </c>
      <c r="P33" s="53">
        <f>O33*'Расчет субсидий'!U33</f>
        <v>-0.87548062703342255</v>
      </c>
      <c r="Q33" s="54">
        <f t="shared" si="8"/>
        <v>-93.171171049063375</v>
      </c>
      <c r="R33" s="53">
        <f>'Расчет субсидий'!X33-1</f>
        <v>-0.31436094794409564</v>
      </c>
      <c r="S33" s="53">
        <f>R33*'Расчет субсидий'!Y33</f>
        <v>-3.1436094794409564</v>
      </c>
      <c r="T33" s="54">
        <f t="shared" si="9"/>
        <v>-334.55197919447369</v>
      </c>
      <c r="U33" s="53">
        <f t="shared" si="10"/>
        <v>-8.2724007718007524</v>
      </c>
    </row>
    <row r="34" spans="1:21" ht="15" customHeight="1">
      <c r="A34" s="30" t="s">
        <v>35</v>
      </c>
      <c r="B34" s="51">
        <f>'Расчет субсидий'!AD34</f>
        <v>-320.71818181818207</v>
      </c>
      <c r="C34" s="53">
        <f>'Расчет субсидий'!D34-1</f>
        <v>0.21333753339269812</v>
      </c>
      <c r="D34" s="53">
        <f>C34*'Расчет субсидий'!E34</f>
        <v>2.1333753339269812</v>
      </c>
      <c r="E34" s="54">
        <f t="shared" si="5"/>
        <v>108.28325097039192</v>
      </c>
      <c r="F34" s="59">
        <f>'Расчет субсидий'!H34-1</f>
        <v>-1.6205910390848399E-2</v>
      </c>
      <c r="G34" s="59">
        <f>F34*'Расчет субсидий'!I34</f>
        <v>-8.1029551954241996E-2</v>
      </c>
      <c r="H34" s="54">
        <f t="shared" si="3"/>
        <v>-4.1127987048245807</v>
      </c>
      <c r="I34" s="53">
        <f>'Расчет субсидий'!L34-1</f>
        <v>-0.10852713178294571</v>
      </c>
      <c r="J34" s="53">
        <f>I34*'Расчет субсидий'!M34</f>
        <v>-1.0852713178294571</v>
      </c>
      <c r="K34" s="54">
        <f t="shared" si="6"/>
        <v>-55.084871663523828</v>
      </c>
      <c r="L34" s="53">
        <f>'Расчет субсидий'!P34-1</f>
        <v>-0.2582746290388197</v>
      </c>
      <c r="M34" s="53">
        <f>L34*'Расчет субсидий'!Q34</f>
        <v>-5.1654925807763945</v>
      </c>
      <c r="N34" s="54">
        <f t="shared" si="7"/>
        <v>-262.18374264237747</v>
      </c>
      <c r="O34" s="53">
        <f>'Расчет субсидий'!T34-1</f>
        <v>1.5938303341902271E-2</v>
      </c>
      <c r="P34" s="53">
        <f>O34*'Расчет субсидий'!U34</f>
        <v>7.9691516709511356E-2</v>
      </c>
      <c r="Q34" s="54">
        <f t="shared" si="8"/>
        <v>4.0448843514952495</v>
      </c>
      <c r="R34" s="53">
        <f>'Расчет субсидий'!X34-1</f>
        <v>-0.44000000000000006</v>
      </c>
      <c r="S34" s="53">
        <f>R34*'Расчет субсидий'!Y34</f>
        <v>-2.2000000000000002</v>
      </c>
      <c r="T34" s="54">
        <f t="shared" si="9"/>
        <v>-111.66490412934336</v>
      </c>
      <c r="U34" s="53">
        <f t="shared" si="10"/>
        <v>-6.3187265999236013</v>
      </c>
    </row>
    <row r="35" spans="1:21" ht="15" customHeight="1">
      <c r="A35" s="30" t="s">
        <v>36</v>
      </c>
      <c r="B35" s="51">
        <f>'Расчет субсидий'!AD35</f>
        <v>60.272727272727479</v>
      </c>
      <c r="C35" s="53">
        <f>'Расчет субсидий'!D35-1</f>
        <v>3.4762845176887325E-2</v>
      </c>
      <c r="D35" s="53">
        <f>C35*'Расчет субсидий'!E35</f>
        <v>0.34762845176887325</v>
      </c>
      <c r="E35" s="54">
        <f t="shared" si="5"/>
        <v>12.287919700739286</v>
      </c>
      <c r="F35" s="59">
        <f>'Расчет субсидий'!H35-1</f>
        <v>0.19533527696792996</v>
      </c>
      <c r="G35" s="59">
        <f>F35*'Расчет субсидий'!I35</f>
        <v>0.9766763848396498</v>
      </c>
      <c r="H35" s="54">
        <f t="shared" si="3"/>
        <v>34.523414091828251</v>
      </c>
      <c r="I35" s="53">
        <f>'Расчет субсидий'!L35-1</f>
        <v>-2.8925619834710758E-2</v>
      </c>
      <c r="J35" s="53">
        <f>I35*'Расчет субсидий'!M35</f>
        <v>-0.43388429752066138</v>
      </c>
      <c r="K35" s="54">
        <f t="shared" si="6"/>
        <v>-15.336878728471637</v>
      </c>
      <c r="L35" s="53">
        <f>'Расчет субсидий'!P35-1</f>
        <v>-0.12393052991821496</v>
      </c>
      <c r="M35" s="53">
        <f>L35*'Расчет субсидий'!Q35</f>
        <v>-2.4786105983642992</v>
      </c>
      <c r="N35" s="54">
        <f t="shared" si="7"/>
        <v>-87.613565135778074</v>
      </c>
      <c r="O35" s="53">
        <f>'Расчет субсидий'!T35-1</f>
        <v>0.2346892655367232</v>
      </c>
      <c r="P35" s="53">
        <f>O35*'Расчет субсидий'!U35</f>
        <v>2.346892655367232</v>
      </c>
      <c r="Q35" s="54">
        <f t="shared" si="8"/>
        <v>82.957618539753682</v>
      </c>
      <c r="R35" s="53">
        <f>'Расчет субсидий'!X35-1</f>
        <v>0.18928571428571428</v>
      </c>
      <c r="S35" s="53">
        <f>R35*'Расчет субсидий'!Y35</f>
        <v>0.9464285714285714</v>
      </c>
      <c r="T35" s="54">
        <f t="shared" si="9"/>
        <v>33.454218804655973</v>
      </c>
      <c r="U35" s="53">
        <f t="shared" si="10"/>
        <v>1.7051311675193659</v>
      </c>
    </row>
    <row r="36" spans="1:21" ht="15" customHeight="1">
      <c r="A36" s="30" t="s">
        <v>37</v>
      </c>
      <c r="B36" s="51">
        <f>'Расчет субсидий'!AD36</f>
        <v>434.76363636363567</v>
      </c>
      <c r="C36" s="53">
        <f>'Расчет субсидий'!D36-1</f>
        <v>-0.23180245360176155</v>
      </c>
      <c r="D36" s="53">
        <f>C36*'Расчет субсидий'!E36</f>
        <v>-2.3180245360176155</v>
      </c>
      <c r="E36" s="54">
        <f t="shared" si="5"/>
        <v>-204.63010840490065</v>
      </c>
      <c r="F36" s="59">
        <f>'Расчет субсидий'!H36-1</f>
        <v>-2.1093000958772756E-2</v>
      </c>
      <c r="G36" s="59">
        <f>F36*'Расчет субсидий'!I36</f>
        <v>-0.10546500479386378</v>
      </c>
      <c r="H36" s="54">
        <f t="shared" si="3"/>
        <v>-9.310218692062934</v>
      </c>
      <c r="I36" s="53">
        <f>'Расчет субсидий'!L36-1</f>
        <v>-8.256880733944949E-2</v>
      </c>
      <c r="J36" s="53">
        <f>I36*'Расчет субсидий'!M36</f>
        <v>-1.2385321100917424</v>
      </c>
      <c r="K36" s="54">
        <f t="shared" si="6"/>
        <v>-109.33489098714941</v>
      </c>
      <c r="L36" s="53">
        <f>'Расчет субсидий'!P36-1</f>
        <v>0.30000000000000004</v>
      </c>
      <c r="M36" s="53">
        <f>L36*'Расчет субсидий'!Q36</f>
        <v>6.0000000000000009</v>
      </c>
      <c r="N36" s="54">
        <f t="shared" si="7"/>
        <v>529.66680522663535</v>
      </c>
      <c r="O36" s="53">
        <f>'Расчет субсидий'!T36-1</f>
        <v>5.8502812635222723E-2</v>
      </c>
      <c r="P36" s="53">
        <f>O36*'Расчет субсидий'!U36</f>
        <v>0.58502812635222723</v>
      </c>
      <c r="Q36" s="54">
        <f t="shared" si="8"/>
        <v>51.644996442118085</v>
      </c>
      <c r="R36" s="53">
        <f>'Расчет субсидий'!X36-1</f>
        <v>0.20019421761200618</v>
      </c>
      <c r="S36" s="53">
        <f>R36*'Расчет субсидий'!Y36</f>
        <v>2.0019421761200618</v>
      </c>
      <c r="T36" s="54">
        <f t="shared" si="9"/>
        <v>176.72705277899522</v>
      </c>
      <c r="U36" s="53">
        <f t="shared" si="10"/>
        <v>4.9249486515690686</v>
      </c>
    </row>
    <row r="37" spans="1:21" ht="15" customHeight="1">
      <c r="A37" s="30" t="s">
        <v>38</v>
      </c>
      <c r="B37" s="51">
        <f>'Расчет субсидий'!AD37</f>
        <v>-62.254545454545678</v>
      </c>
      <c r="C37" s="53">
        <f>'Расчет субсидий'!D37-1</f>
        <v>3.9059189151009921E-2</v>
      </c>
      <c r="D37" s="53">
        <f>C37*'Расчет субсидий'!E37</f>
        <v>0.39059189151009921</v>
      </c>
      <c r="E37" s="54">
        <f t="shared" si="5"/>
        <v>18.865962604258854</v>
      </c>
      <c r="F37" s="59">
        <f>'Расчет субсидий'!H37-1</f>
        <v>9.9133782483156851E-2</v>
      </c>
      <c r="G37" s="59">
        <f>F37*'Расчет субсидий'!I37</f>
        <v>0.49566891241578426</v>
      </c>
      <c r="H37" s="54">
        <f t="shared" si="3"/>
        <v>23.941283393201353</v>
      </c>
      <c r="I37" s="53">
        <f>'Расчет субсидий'!L37-1</f>
        <v>8.4656084656084651E-2</v>
      </c>
      <c r="J37" s="53">
        <f>I37*'Расчет субсидий'!M37</f>
        <v>1.2698412698412698</v>
      </c>
      <c r="K37" s="54">
        <f t="shared" si="6"/>
        <v>61.334550027520329</v>
      </c>
      <c r="L37" s="53">
        <f>'Расчет субсидий'!P37-1</f>
        <v>-0.25347330578821892</v>
      </c>
      <c r="M37" s="53">
        <f>L37*'Расчет субсидий'!Q37</f>
        <v>-5.0694661157643779</v>
      </c>
      <c r="N37" s="54">
        <f t="shared" si="7"/>
        <v>-244.86007068350838</v>
      </c>
      <c r="O37" s="53">
        <f>'Расчет субсидий'!T37-1</f>
        <v>9.1479820627802688E-2</v>
      </c>
      <c r="P37" s="53">
        <f>O37*'Расчет субсидий'!U37</f>
        <v>0.91479820627802688</v>
      </c>
      <c r="Q37" s="54">
        <f t="shared" si="8"/>
        <v>44.185629874085834</v>
      </c>
      <c r="R37" s="53">
        <f>'Расчет субсидий'!X37-1</f>
        <v>7.0967741935483719E-2</v>
      </c>
      <c r="S37" s="53">
        <f>R37*'Расчет субсидий'!Y37</f>
        <v>0.70967741935483719</v>
      </c>
      <c r="T37" s="54">
        <f t="shared" si="9"/>
        <v>34.278099329896364</v>
      </c>
      <c r="U37" s="53">
        <f t="shared" si="10"/>
        <v>-1.2888884163643608</v>
      </c>
    </row>
    <row r="38" spans="1:21" ht="15" customHeight="1">
      <c r="A38" s="30" t="s">
        <v>39</v>
      </c>
      <c r="B38" s="51">
        <f>'Расчет субсидий'!AD38</f>
        <v>-82.745454545454322</v>
      </c>
      <c r="C38" s="53">
        <f>'Расчет субсидий'!D38-1</f>
        <v>2.2554075522424499E-2</v>
      </c>
      <c r="D38" s="53">
        <f>C38*'Расчет субсидий'!E38</f>
        <v>0.22554075522424499</v>
      </c>
      <c r="E38" s="54">
        <f t="shared" si="5"/>
        <v>10.38007369477517</v>
      </c>
      <c r="F38" s="59">
        <f>'Расчет субсидий'!H38-1</f>
        <v>-8.0176211453744428E-2</v>
      </c>
      <c r="G38" s="59">
        <f>F38*'Расчет субсидий'!I38</f>
        <v>-0.40088105726872214</v>
      </c>
      <c r="H38" s="54">
        <f t="shared" si="3"/>
        <v>-18.449769369404891</v>
      </c>
      <c r="I38" s="53">
        <f>'Расчет субсидий'!L38-1</f>
        <v>7.038123167155419E-2</v>
      </c>
      <c r="J38" s="53">
        <f>I38*'Расчет субсидий'!M38</f>
        <v>0.7038123167155419</v>
      </c>
      <c r="K38" s="54">
        <f t="shared" si="6"/>
        <v>32.391590191910616</v>
      </c>
      <c r="L38" s="53">
        <f>'Расчет субсидий'!P38-1</f>
        <v>-0.14502948704395979</v>
      </c>
      <c r="M38" s="53">
        <f>L38*'Расчет субсидий'!Q38</f>
        <v>-2.9005897408791959</v>
      </c>
      <c r="N38" s="54">
        <f t="shared" si="7"/>
        <v>-133.49398976118312</v>
      </c>
      <c r="O38" s="53">
        <f>'Расчет субсидий'!T38-1</f>
        <v>9.2452830188679114E-2</v>
      </c>
      <c r="P38" s="53">
        <f>O38*'Расчет субсидий'!U38</f>
        <v>0.46226415094339557</v>
      </c>
      <c r="Q38" s="54">
        <f t="shared" si="8"/>
        <v>21.274806624081535</v>
      </c>
      <c r="R38" s="53">
        <f>'Расчет субсидий'!X38-1</f>
        <v>2.2388059701492491E-2</v>
      </c>
      <c r="S38" s="53">
        <f>R38*'Расчет субсидий'!Y38</f>
        <v>0.11194029850746245</v>
      </c>
      <c r="T38" s="54">
        <f t="shared" si="9"/>
        <v>5.1518340743663753</v>
      </c>
      <c r="U38" s="53">
        <f t="shared" si="10"/>
        <v>-1.7979132767572732</v>
      </c>
    </row>
    <row r="39" spans="1:21" ht="15" customHeight="1">
      <c r="A39" s="30" t="s">
        <v>40</v>
      </c>
      <c r="B39" s="51">
        <f>'Расчет субсидий'!AD39</f>
        <v>-1488.7272727272721</v>
      </c>
      <c r="C39" s="53">
        <f>'Расчет субсидий'!D39-1</f>
        <v>-0.40066607972750623</v>
      </c>
      <c r="D39" s="53">
        <f>C39*'Расчет субсидий'!E39</f>
        <v>-4.0066607972750621</v>
      </c>
      <c r="E39" s="54">
        <f t="shared" si="5"/>
        <v>-651.94425284959198</v>
      </c>
      <c r="F39" s="59">
        <f>'Расчет субсидий'!H39-1</f>
        <v>3.6132812499999778E-2</v>
      </c>
      <c r="G39" s="59">
        <f>F39*'Расчет субсидий'!I39</f>
        <v>0.18066406249999889</v>
      </c>
      <c r="H39" s="54">
        <f t="shared" si="3"/>
        <v>29.396772824751764</v>
      </c>
      <c r="I39" s="53">
        <f>'Расчет субсидий'!L39-1</f>
        <v>2.7944111776447178E-2</v>
      </c>
      <c r="J39" s="53">
        <f>I39*'Расчет субсидий'!M39</f>
        <v>0.13972055888223589</v>
      </c>
      <c r="K39" s="54">
        <f t="shared" si="6"/>
        <v>22.734646124812265</v>
      </c>
      <c r="L39" s="53">
        <f>'Расчет субсидий'!P39-1</f>
        <v>-0.35465937152532334</v>
      </c>
      <c r="M39" s="53">
        <f>L39*'Расчет субсидий'!Q39</f>
        <v>-7.0931874305064664</v>
      </c>
      <c r="N39" s="54">
        <f t="shared" si="7"/>
        <v>-1154.1687738699252</v>
      </c>
      <c r="O39" s="53">
        <f>'Расчет субсидий'!T39-1</f>
        <v>0.13635097493036219</v>
      </c>
      <c r="P39" s="53">
        <f>O39*'Расчет субсидий'!U39</f>
        <v>1.3635097493036219</v>
      </c>
      <c r="Q39" s="54">
        <f t="shared" si="8"/>
        <v>221.86363901018248</v>
      </c>
      <c r="R39" s="53">
        <f>'Расчет субсидий'!X39-1</f>
        <v>2.6666666666666616E-2</v>
      </c>
      <c r="S39" s="53">
        <f>R39*'Расчет субсидий'!Y39</f>
        <v>0.26666666666666616</v>
      </c>
      <c r="T39" s="54">
        <f t="shared" si="9"/>
        <v>43.390696032498646</v>
      </c>
      <c r="U39" s="53">
        <f t="shared" si="10"/>
        <v>-9.1492871904290052</v>
      </c>
    </row>
    <row r="40" spans="1:21" ht="15" customHeight="1">
      <c r="A40" s="30" t="s">
        <v>41</v>
      </c>
      <c r="B40" s="51">
        <f>'Расчет субсидий'!AD40</f>
        <v>-54</v>
      </c>
      <c r="C40" s="53">
        <f>'Расчет субсидий'!D40-1</f>
        <v>-2.9057746130266682E-2</v>
      </c>
      <c r="D40" s="53">
        <f>C40*'Расчет субсидий'!E40</f>
        <v>-0.29057746130266682</v>
      </c>
      <c r="E40" s="54">
        <f t="shared" si="5"/>
        <v>-19.842087251256942</v>
      </c>
      <c r="F40" s="59">
        <f>'Расчет субсидий'!H40-1</f>
        <v>4.8780487804878092E-2</v>
      </c>
      <c r="G40" s="59">
        <f>F40*'Расчет субсидий'!I40</f>
        <v>0.24390243902439046</v>
      </c>
      <c r="H40" s="54">
        <f t="shared" si="3"/>
        <v>16.654882502657188</v>
      </c>
      <c r="I40" s="53">
        <f>'Расчет субсидий'!L40-1</f>
        <v>-4.3478260869565188E-2</v>
      </c>
      <c r="J40" s="53">
        <f>I40*'Расчет субсидий'!M40</f>
        <v>-0.21739130434782594</v>
      </c>
      <c r="K40" s="54">
        <f t="shared" si="6"/>
        <v>-14.844569187150947</v>
      </c>
      <c r="L40" s="53">
        <f>'Расчет субсидий'!P40-1</f>
        <v>-6.0040941273686754E-2</v>
      </c>
      <c r="M40" s="53">
        <f>L40*'Расчет субсидий'!Q40</f>
        <v>-1.2008188254737351</v>
      </c>
      <c r="N40" s="54">
        <f t="shared" si="7"/>
        <v>-81.997935425499776</v>
      </c>
      <c r="O40" s="53">
        <f>'Расчет субсидий'!T40-1</f>
        <v>2.9553264604811114E-2</v>
      </c>
      <c r="P40" s="53">
        <f>O40*'Расчет субсидий'!U40</f>
        <v>0.14776632302405557</v>
      </c>
      <c r="Q40" s="54">
        <f t="shared" si="8"/>
        <v>10.090226066042856</v>
      </c>
      <c r="R40" s="53">
        <f>'Расчет субсидий'!X40-1</f>
        <v>0.10526315789473695</v>
      </c>
      <c r="S40" s="53">
        <f>R40*'Расчет субсидий'!Y40</f>
        <v>0.52631578947368474</v>
      </c>
      <c r="T40" s="54">
        <f t="shared" si="9"/>
        <v>35.939483295207616</v>
      </c>
      <c r="U40" s="53">
        <f t="shared" si="10"/>
        <v>-0.79080303960209708</v>
      </c>
    </row>
    <row r="41" spans="1:21" ht="15" customHeight="1">
      <c r="A41" s="30" t="s">
        <v>2</v>
      </c>
      <c r="B41" s="51">
        <f>'Расчет субсидий'!AD41</f>
        <v>-287.66363636363621</v>
      </c>
      <c r="C41" s="53">
        <f>'Расчет субсидий'!D41-1</f>
        <v>0.15156537753222832</v>
      </c>
      <c r="D41" s="53">
        <f>C41*'Расчет субсидий'!E41</f>
        <v>1.5156537753222832</v>
      </c>
      <c r="E41" s="54">
        <f t="shared" si="5"/>
        <v>111.09327163377908</v>
      </c>
      <c r="F41" s="59">
        <f>'Расчет субсидий'!H41-1</f>
        <v>4.124656278643446E-2</v>
      </c>
      <c r="G41" s="59">
        <f>F41*'Расчет субсидий'!I41</f>
        <v>0.2062328139321723</v>
      </c>
      <c r="H41" s="54">
        <f t="shared" si="3"/>
        <v>15.116300563493605</v>
      </c>
      <c r="I41" s="53">
        <f>'Расчет субсидий'!L41-1</f>
        <v>0</v>
      </c>
      <c r="J41" s="53">
        <f>I41*'Расчет субсидий'!M41</f>
        <v>0</v>
      </c>
      <c r="K41" s="54">
        <f t="shared" si="6"/>
        <v>0</v>
      </c>
      <c r="L41" s="53">
        <f>'Расчет субсидий'!P41-1</f>
        <v>-0.34638913470047328</v>
      </c>
      <c r="M41" s="53">
        <f>L41*'Расчет субсидий'!Q41</f>
        <v>-6.9277826940094656</v>
      </c>
      <c r="N41" s="54">
        <f t="shared" si="7"/>
        <v>-507.78750211718773</v>
      </c>
      <c r="O41" s="53">
        <f>'Расчет субсидий'!T41-1</f>
        <v>0.20331476323119779</v>
      </c>
      <c r="P41" s="53">
        <f>O41*'Расчет субсидий'!U41</f>
        <v>1.016573816155989</v>
      </c>
      <c r="Q41" s="54">
        <f t="shared" si="8"/>
        <v>74.512077185959384</v>
      </c>
      <c r="R41" s="53">
        <f>'Расчет субсидий'!X41-1</f>
        <v>5.2941176470588269E-2</v>
      </c>
      <c r="S41" s="53">
        <f>R41*'Расчет субсидий'!Y41</f>
        <v>0.26470588235294135</v>
      </c>
      <c r="T41" s="54">
        <f t="shared" si="9"/>
        <v>19.402216370319451</v>
      </c>
      <c r="U41" s="53">
        <f t="shared" si="10"/>
        <v>-3.9246164062460798</v>
      </c>
    </row>
    <row r="42" spans="1:21" ht="15" customHeight="1">
      <c r="A42" s="30" t="s">
        <v>42</v>
      </c>
      <c r="B42" s="51">
        <f>'Расчет субсидий'!AD42</f>
        <v>-117.92727272727234</v>
      </c>
      <c r="C42" s="53">
        <f>'Расчет субсидий'!D42-1</f>
        <v>9.204645760743313E-2</v>
      </c>
      <c r="D42" s="53">
        <f>C42*'Расчет субсидий'!E42</f>
        <v>0.9204645760743313</v>
      </c>
      <c r="E42" s="54">
        <f t="shared" si="5"/>
        <v>38.916456384445858</v>
      </c>
      <c r="F42" s="59">
        <f>'Расчет субсидий'!H42-1</f>
        <v>6.4245810055865826E-2</v>
      </c>
      <c r="G42" s="59">
        <f>F42*'Расчет субсидий'!I42</f>
        <v>0.32122905027932913</v>
      </c>
      <c r="H42" s="54">
        <f t="shared" si="3"/>
        <v>13.581289980683584</v>
      </c>
      <c r="I42" s="53">
        <f>'Расчет субсидий'!L42-1</f>
        <v>3.8461538461538547E-2</v>
      </c>
      <c r="J42" s="53">
        <f>I42*'Расчет субсидий'!M42</f>
        <v>0.38461538461538547</v>
      </c>
      <c r="K42" s="54">
        <f t="shared" si="6"/>
        <v>16.261210077206496</v>
      </c>
      <c r="L42" s="53">
        <f>'Расчет субсидий'!P42-1</f>
        <v>-0.22978943597500301</v>
      </c>
      <c r="M42" s="53">
        <f>L42*'Расчет субсидий'!Q42</f>
        <v>-4.5957887195000602</v>
      </c>
      <c r="N42" s="54">
        <f t="shared" si="7"/>
        <v>-194.30602317943996</v>
      </c>
      <c r="O42" s="53">
        <f>'Расчет субсидий'!T42-1</f>
        <v>-5.0318471337579607E-2</v>
      </c>
      <c r="P42" s="53">
        <f>O42*'Расчет субсидий'!U42</f>
        <v>-0.25159235668789803</v>
      </c>
      <c r="Q42" s="54">
        <f t="shared" si="8"/>
        <v>-10.637110031395558</v>
      </c>
      <c r="R42" s="53">
        <f>'Расчет субсидий'!X42-1</f>
        <v>8.6363636363636198E-2</v>
      </c>
      <c r="S42" s="53">
        <f>R42*'Расчет субсидий'!Y42</f>
        <v>0.43181818181818099</v>
      </c>
      <c r="T42" s="54">
        <f t="shared" si="9"/>
        <v>18.256904041227212</v>
      </c>
      <c r="U42" s="53">
        <f t="shared" si="10"/>
        <v>-2.7892538834007308</v>
      </c>
    </row>
    <row r="43" spans="1:21" ht="15" customHeight="1">
      <c r="A43" s="30" t="s">
        <v>3</v>
      </c>
      <c r="B43" s="51">
        <f>'Расчет субсидий'!AD43</f>
        <v>100.62727272727261</v>
      </c>
      <c r="C43" s="53">
        <f>'Расчет субсидий'!D43-1</f>
        <v>-9.7140243902439138E-2</v>
      </c>
      <c r="D43" s="53">
        <f>C43*'Расчет субсидий'!E43</f>
        <v>-0.97140243902439138</v>
      </c>
      <c r="E43" s="54">
        <f t="shared" si="5"/>
        <v>-45.827291970029783</v>
      </c>
      <c r="F43" s="59">
        <f>'Расчет субсидий'!H43-1</f>
        <v>0.10960232783705148</v>
      </c>
      <c r="G43" s="59">
        <f>F43*'Расчет субсидий'!I43</f>
        <v>0.54801163918525742</v>
      </c>
      <c r="H43" s="54">
        <f t="shared" si="3"/>
        <v>25.853228675377878</v>
      </c>
      <c r="I43" s="53">
        <f>'Расчет субсидий'!L43-1</f>
        <v>7.9545454545454586E-2</v>
      </c>
      <c r="J43" s="53">
        <f>I43*'Расчет субсидий'!M43</f>
        <v>0.79545454545454586</v>
      </c>
      <c r="K43" s="54">
        <f t="shared" si="6"/>
        <v>37.526699788858032</v>
      </c>
      <c r="L43" s="53">
        <f>'Расчет субсидий'!P43-1</f>
        <v>5.7293413173652663E-2</v>
      </c>
      <c r="M43" s="53">
        <f>L43*'Расчет субсидий'!Q43</f>
        <v>1.1458682634730533</v>
      </c>
      <c r="N43" s="54">
        <f t="shared" si="7"/>
        <v>54.057965432030464</v>
      </c>
      <c r="O43" s="53">
        <f>'Расчет субсидий'!T43-1</f>
        <v>2.5945945945946569E-3</v>
      </c>
      <c r="P43" s="53">
        <f>O43*'Расчет субсидий'!U43</f>
        <v>1.2972972972973285E-2</v>
      </c>
      <c r="Q43" s="54">
        <f t="shared" si="8"/>
        <v>0.61201845524378384</v>
      </c>
      <c r="R43" s="53">
        <f>'Расчет субсидий'!X43-1</f>
        <v>0.12041884816753901</v>
      </c>
      <c r="S43" s="53">
        <f>R43*'Расчет субсидий'!Y43</f>
        <v>0.60209424083769503</v>
      </c>
      <c r="T43" s="54">
        <f t="shared" si="9"/>
        <v>28.404652345792236</v>
      </c>
      <c r="U43" s="53">
        <f t="shared" si="10"/>
        <v>2.1329992228991337</v>
      </c>
    </row>
    <row r="44" spans="1:21" ht="15" customHeight="1">
      <c r="A44" s="30" t="s">
        <v>43</v>
      </c>
      <c r="B44" s="51">
        <f>'Расчет субсидий'!AD44</f>
        <v>-29.290909090908826</v>
      </c>
      <c r="C44" s="53">
        <f>'Расчет субсидий'!D44-1</f>
        <v>-0.1261397720455909</v>
      </c>
      <c r="D44" s="53">
        <f>C44*'Расчет субсидий'!E44</f>
        <v>-1.261397720455909</v>
      </c>
      <c r="E44" s="54">
        <f t="shared" si="5"/>
        <v>-78.432144495806583</v>
      </c>
      <c r="F44" s="59">
        <f>'Расчет субсидий'!H44-1</f>
        <v>8.6749285033365098E-2</v>
      </c>
      <c r="G44" s="59">
        <f>F44*'Расчет субсидий'!I44</f>
        <v>0.43374642516682549</v>
      </c>
      <c r="H44" s="54">
        <f t="shared" si="3"/>
        <v>26.969814311166054</v>
      </c>
      <c r="I44" s="53">
        <f>'Расчет субсидий'!L44-1</f>
        <v>-3.8461538461538436E-2</v>
      </c>
      <c r="J44" s="53">
        <f>I44*'Расчет субсидий'!M44</f>
        <v>-0.38461538461538436</v>
      </c>
      <c r="K44" s="54">
        <f t="shared" si="6"/>
        <v>-23.914907195615534</v>
      </c>
      <c r="L44" s="53">
        <f>'Расчет субсидий'!P44-1</f>
        <v>-2.2559326690865245E-3</v>
      </c>
      <c r="M44" s="53">
        <f>L44*'Расчет субсидий'!Q44</f>
        <v>-4.5118653381730489E-2</v>
      </c>
      <c r="N44" s="54">
        <f t="shared" si="7"/>
        <v>-2.8054218618795987</v>
      </c>
      <c r="O44" s="53">
        <f>'Расчет субсидий'!T44-1</f>
        <v>0.14583333333333326</v>
      </c>
      <c r="P44" s="53">
        <f>O44*'Расчет субсидий'!U44</f>
        <v>0.7291666666666663</v>
      </c>
      <c r="Q44" s="54">
        <f t="shared" si="8"/>
        <v>45.33867822502112</v>
      </c>
      <c r="R44" s="53">
        <f>'Расчет субсидий'!X44-1</f>
        <v>1.1428571428571344E-2</v>
      </c>
      <c r="S44" s="53">
        <f>R44*'Расчет субсидий'!Y44</f>
        <v>5.7142857142856718E-2</v>
      </c>
      <c r="T44" s="54">
        <f t="shared" si="9"/>
        <v>3.5530719262057127</v>
      </c>
      <c r="U44" s="53">
        <f t="shared" si="10"/>
        <v>-0.47107580947667538</v>
      </c>
    </row>
    <row r="45" spans="1:21" ht="15" customHeight="1">
      <c r="A45" s="31" t="s">
        <v>44</v>
      </c>
      <c r="B45" s="50">
        <f>'Расчет субсидий'!AD45</f>
        <v>-3313.4909090909105</v>
      </c>
      <c r="C45" s="50"/>
      <c r="D45" s="50"/>
      <c r="E45" s="50">
        <f>SUM(E47:E368)</f>
        <v>24.65980695603692</v>
      </c>
      <c r="F45" s="50"/>
      <c r="G45" s="50"/>
      <c r="H45" s="50"/>
      <c r="I45" s="50"/>
      <c r="J45" s="50"/>
      <c r="K45" s="50"/>
      <c r="L45" s="50"/>
      <c r="M45" s="50"/>
      <c r="N45" s="50">
        <f>SUM(N47:N368)</f>
        <v>-4732.1592908801485</v>
      </c>
      <c r="O45" s="50"/>
      <c r="P45" s="50"/>
      <c r="Q45" s="50">
        <f>SUM(Q47:Q368)</f>
        <v>715.48167081023541</v>
      </c>
      <c r="R45" s="50"/>
      <c r="S45" s="50"/>
      <c r="T45" s="50">
        <f>SUM(T47:T368)</f>
        <v>678.52690402297105</v>
      </c>
      <c r="U45" s="50"/>
    </row>
    <row r="46" spans="1:21" ht="15" customHeight="1">
      <c r="A46" s="32" t="s">
        <v>45</v>
      </c>
      <c r="B46" s="55"/>
      <c r="C46" s="56"/>
      <c r="D46" s="56"/>
      <c r="E46" s="57"/>
      <c r="F46" s="56"/>
      <c r="G46" s="56"/>
      <c r="H46" s="57"/>
      <c r="I46" s="57"/>
      <c r="J46" s="57"/>
      <c r="K46" s="57"/>
      <c r="L46" s="56"/>
      <c r="M46" s="56"/>
      <c r="N46" s="57"/>
      <c r="O46" s="56"/>
      <c r="P46" s="56"/>
      <c r="Q46" s="57"/>
      <c r="R46" s="56"/>
      <c r="S46" s="56"/>
      <c r="T46" s="57"/>
      <c r="U46" s="57"/>
    </row>
    <row r="47" spans="1:21" ht="15" customHeight="1">
      <c r="A47" s="33" t="s">
        <v>46</v>
      </c>
      <c r="B47" s="51">
        <f>'Расчет субсидий'!AD47</f>
        <v>-10.418181818181807</v>
      </c>
      <c r="C47" s="53">
        <f>'Расчет субсидий'!D47-1</f>
        <v>0.171875</v>
      </c>
      <c r="D47" s="53">
        <f>C47*'Расчет субсидий'!E47</f>
        <v>1.71875</v>
      </c>
      <c r="E47" s="54">
        <f>$B47*D47/$U47</f>
        <v>1.9754490711549342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3">
        <f>'Расчет субсидий'!P47-1</f>
        <v>-0.82515723270440255</v>
      </c>
      <c r="M47" s="53">
        <f>L47*'Расчет субсидий'!Q47</f>
        <v>-16.50314465408805</v>
      </c>
      <c r="N47" s="54">
        <f>$B47*M47/$U47</f>
        <v>-18.967925398140366</v>
      </c>
      <c r="O47" s="53">
        <f>'Расчет субсидий'!T47-1</f>
        <v>0.12400000000000011</v>
      </c>
      <c r="P47" s="53">
        <f>O47*'Расчет субсидий'!U47</f>
        <v>3.7200000000000033</v>
      </c>
      <c r="Q47" s="54">
        <f>$B47*P47/$U47</f>
        <v>4.2755901350960643</v>
      </c>
      <c r="R47" s="53">
        <f>'Расчет субсидий'!X47-1</f>
        <v>0.10000000000000009</v>
      </c>
      <c r="S47" s="53">
        <f>R47*'Расчет субсидий'!Y47</f>
        <v>2.0000000000000018</v>
      </c>
      <c r="T47" s="54">
        <f>$B47*S47/$U47</f>
        <v>2.2987043737075616</v>
      </c>
      <c r="U47" s="53">
        <f>D47+M47+P47+S47</f>
        <v>-9.064394654088046</v>
      </c>
    </row>
    <row r="48" spans="1:21" ht="15" customHeight="1">
      <c r="A48" s="33" t="s">
        <v>47</v>
      </c>
      <c r="B48" s="51">
        <f>'Расчет субсидий'!AD48</f>
        <v>-16.754545454545479</v>
      </c>
      <c r="C48" s="53">
        <f>'Расчет субсидий'!D48-1</f>
        <v>9.9946902654867165E-2</v>
      </c>
      <c r="D48" s="53">
        <f>C48*'Расчет субсидий'!E48</f>
        <v>0.99946902654867165</v>
      </c>
      <c r="E48" s="54">
        <f>$B48*D48/$U48</f>
        <v>2.1437561412142521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3">
        <f>'Расчет субсидий'!P48-1</f>
        <v>-0.55410350235232619</v>
      </c>
      <c r="M48" s="53">
        <f>L48*'Расчет субсидий'!Q48</f>
        <v>-11.082070047046525</v>
      </c>
      <c r="N48" s="54">
        <f>$B48*M48/$U48</f>
        <v>-23.769876894294718</v>
      </c>
      <c r="O48" s="53">
        <f>'Расчет субсидий'!T48-1</f>
        <v>3.529411764705892E-2</v>
      </c>
      <c r="P48" s="53">
        <f>O48*'Расчет субсидий'!U48</f>
        <v>0.882352941176473</v>
      </c>
      <c r="Q48" s="54">
        <f>$B48*P48/$U48</f>
        <v>1.8925544325243862</v>
      </c>
      <c r="R48" s="53">
        <f>'Расчет субсидий'!X48-1</f>
        <v>5.555555555555558E-2</v>
      </c>
      <c r="S48" s="53">
        <f>R48*'Расчет субсидий'!Y48</f>
        <v>1.3888888888888895</v>
      </c>
      <c r="T48" s="54">
        <f>$B48*S48/$U48</f>
        <v>2.9790208660106008</v>
      </c>
      <c r="U48" s="53">
        <f>D48+M48+P48+S48</f>
        <v>-7.8113591904324906</v>
      </c>
    </row>
    <row r="49" spans="1:21" ht="15" customHeight="1">
      <c r="A49" s="33" t="s">
        <v>48</v>
      </c>
      <c r="B49" s="51">
        <f>'Расчет субсидий'!AD49</f>
        <v>-26.354545454545459</v>
      </c>
      <c r="C49" s="53">
        <f>'Расчет субсидий'!D49-1</f>
        <v>-0.15559523809523812</v>
      </c>
      <c r="D49" s="53">
        <f>C49*'Расчет субсидий'!E49</f>
        <v>-1.5559523809523812</v>
      </c>
      <c r="E49" s="54">
        <f>$B49*D49/$U49</f>
        <v>-2.4763266859113897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3">
        <f>'Расчет субсидий'!P49-1</f>
        <v>-0.90159961221522056</v>
      </c>
      <c r="M49" s="53">
        <f>L49*'Расчет субсидий'!Q49</f>
        <v>-18.031992244304412</v>
      </c>
      <c r="N49" s="54">
        <f>$B49*M49/$U49</f>
        <v>-28.698245615580188</v>
      </c>
      <c r="O49" s="53">
        <f>'Расчет субсидий'!T49-1</f>
        <v>7.4285714285714288E-2</v>
      </c>
      <c r="P49" s="53">
        <f>O49*'Расчет субсидий'!U49</f>
        <v>2.2285714285714286</v>
      </c>
      <c r="Q49" s="54">
        <f>$B49*P49/$U49</f>
        <v>3.5468122081301612</v>
      </c>
      <c r="R49" s="53">
        <f>'Расчет субсидий'!X49-1</f>
        <v>4.0000000000000036E-2</v>
      </c>
      <c r="S49" s="53">
        <f>R49*'Расчет субсидий'!Y49</f>
        <v>0.80000000000000071</v>
      </c>
      <c r="T49" s="54">
        <f>$B49*S49/$U49</f>
        <v>1.2732146388159564</v>
      </c>
      <c r="U49" s="53">
        <f t="shared" ref="U49:U110" si="11">D49+M49+P49+S49</f>
        <v>-16.559373196685364</v>
      </c>
    </row>
    <row r="50" spans="1:21" ht="15" customHeight="1">
      <c r="A50" s="33" t="s">
        <v>49</v>
      </c>
      <c r="B50" s="51">
        <f>'Расчет субсидий'!AD50</f>
        <v>10.309090909090912</v>
      </c>
      <c r="C50" s="53">
        <f>'Расчет субсидий'!D50-1</f>
        <v>-1</v>
      </c>
      <c r="D50" s="53">
        <f>C50*'Расчет субсидий'!E50</f>
        <v>0</v>
      </c>
      <c r="E50" s="54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3">
        <f>'Расчет субсидий'!P50-1</f>
        <v>0.21561568194367742</v>
      </c>
      <c r="M50" s="53">
        <f>L50*'Расчет субсидий'!Q50</f>
        <v>4.3123136388735483</v>
      </c>
      <c r="N50" s="54">
        <f>$B50*M50/$U50</f>
        <v>4.6234470238677376</v>
      </c>
      <c r="O50" s="53">
        <f>'Расчет субсидий'!T50-1</f>
        <v>0.17878787878787872</v>
      </c>
      <c r="P50" s="53">
        <f>O50*'Расчет субсидий'!U50</f>
        <v>4.4696969696969679</v>
      </c>
      <c r="Q50" s="54">
        <f>$B50*P50/$U50</f>
        <v>4.7921855604023866</v>
      </c>
      <c r="R50" s="53">
        <f>'Расчет субсидий'!X50-1</f>
        <v>3.3333333333333437E-2</v>
      </c>
      <c r="S50" s="53">
        <f>R50*'Расчет субсидий'!Y50</f>
        <v>0.83333333333333592</v>
      </c>
      <c r="T50" s="54">
        <f>$B50*S50/$U50</f>
        <v>0.89345832482078724</v>
      </c>
      <c r="U50" s="53">
        <f t="shared" si="11"/>
        <v>9.615343941903852</v>
      </c>
    </row>
    <row r="51" spans="1:21" ht="15" customHeight="1">
      <c r="A51" s="33" t="s">
        <v>50</v>
      </c>
      <c r="B51" s="51">
        <f>'Расчет субсидий'!AD51</f>
        <v>-22.209090909090918</v>
      </c>
      <c r="C51" s="53">
        <f>'Расчет субсидий'!D51-1</f>
        <v>-0.26315789473684215</v>
      </c>
      <c r="D51" s="53">
        <f>C51*'Расчет субсидий'!E51</f>
        <v>-2.6315789473684212</v>
      </c>
      <c r="E51" s="54">
        <f>$B51*D51/$U51</f>
        <v>-5.3993159033654505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3">
        <f>'Расчет субсидий'!P51-1</f>
        <v>-0.84214680347277038</v>
      </c>
      <c r="M51" s="53">
        <f>L51*'Расчет субсидий'!Q51</f>
        <v>-16.842936069455408</v>
      </c>
      <c r="N51" s="54">
        <f>$B51*M51/$U51</f>
        <v>-34.557326380087702</v>
      </c>
      <c r="O51" s="53">
        <f>'Расчет субсидий'!T51-1</f>
        <v>0.15500000000000003</v>
      </c>
      <c r="P51" s="53">
        <f>O51*'Расчет субсидий'!U51</f>
        <v>4.6500000000000004</v>
      </c>
      <c r="Q51" s="54">
        <f>$B51*P51/$U51</f>
        <v>9.5405912012467518</v>
      </c>
      <c r="R51" s="53">
        <f>'Расчет субсидий'!X51-1</f>
        <v>0.19999999999999996</v>
      </c>
      <c r="S51" s="53">
        <f>R51*'Расчет субсидий'!Y51</f>
        <v>3.9999999999999991</v>
      </c>
      <c r="T51" s="54">
        <f>$B51*S51/$U51</f>
        <v>8.2069601731154833</v>
      </c>
      <c r="U51" s="53">
        <f t="shared" si="11"/>
        <v>-10.824515016823831</v>
      </c>
    </row>
    <row r="52" spans="1:21" ht="15" customHeight="1">
      <c r="A52" s="32" t="s">
        <v>51</v>
      </c>
      <c r="B52" s="55"/>
      <c r="C52" s="56"/>
      <c r="D52" s="56"/>
      <c r="E52" s="57"/>
      <c r="F52" s="56"/>
      <c r="G52" s="56"/>
      <c r="H52" s="57"/>
      <c r="I52" s="57"/>
      <c r="J52" s="57"/>
      <c r="K52" s="57"/>
      <c r="L52" s="56"/>
      <c r="M52" s="56"/>
      <c r="N52" s="57"/>
      <c r="O52" s="56"/>
      <c r="P52" s="56"/>
      <c r="Q52" s="57"/>
      <c r="R52" s="56"/>
      <c r="S52" s="56"/>
      <c r="T52" s="57"/>
      <c r="U52" s="57"/>
    </row>
    <row r="53" spans="1:21" ht="15" customHeight="1">
      <c r="A53" s="33" t="s">
        <v>52</v>
      </c>
      <c r="B53" s="51">
        <f>'Расчет субсидий'!AD53</f>
        <v>-0.38181818181818183</v>
      </c>
      <c r="C53" s="53">
        <f>'Расчет субсидий'!D53-1</f>
        <v>-0.55220072727272718</v>
      </c>
      <c r="D53" s="53">
        <f>C53*'Расчет субсидий'!E53</f>
        <v>-5.5220072727272722</v>
      </c>
      <c r="E53" s="54">
        <f t="shared" ref="E53:E64" si="12">$B53*D53/$U53</f>
        <v>-0.31657025288633622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3">
        <f>'Расчет субсидий'!P53-1</f>
        <v>-0.19505289439139273</v>
      </c>
      <c r="M53" s="53">
        <f>L53*'Расчет субсидий'!Q53</f>
        <v>-3.9010578878278546</v>
      </c>
      <c r="N53" s="54">
        <f t="shared" ref="N53:N64" si="13">$B53*M53/$U53</f>
        <v>-0.22364311039090046</v>
      </c>
      <c r="O53" s="53">
        <f>'Расчет субсидий'!T53-1</f>
        <v>9.0909090909090828E-2</v>
      </c>
      <c r="P53" s="53">
        <f>O53*'Расчет субсидий'!U53</f>
        <v>2.2727272727272707</v>
      </c>
      <c r="Q53" s="54">
        <f t="shared" ref="Q53:Q64" si="14">$B53*P53/$U53</f>
        <v>0.1302928105550287</v>
      </c>
      <c r="R53" s="53">
        <f>'Расчет субсидий'!X53-1</f>
        <v>1.9607843137255054E-2</v>
      </c>
      <c r="S53" s="53">
        <f>R53*'Расчет субсидий'!Y53</f>
        <v>0.49019607843137636</v>
      </c>
      <c r="T53" s="54">
        <f t="shared" ref="T53:T64" si="15">$B53*S53/$U53</f>
        <v>2.8102370904026047E-2</v>
      </c>
      <c r="U53" s="53">
        <f t="shared" si="11"/>
        <v>-6.660141809396479</v>
      </c>
    </row>
    <row r="54" spans="1:21" ht="15" customHeight="1">
      <c r="A54" s="33" t="s">
        <v>53</v>
      </c>
      <c r="B54" s="51">
        <f>'Расчет субсидий'!AD54</f>
        <v>-9.3909090909090907</v>
      </c>
      <c r="C54" s="53">
        <f>'Расчет субсидий'!D54-1</f>
        <v>-0.5</v>
      </c>
      <c r="D54" s="53">
        <f>C54*'Расчет субсидий'!E54</f>
        <v>-5</v>
      </c>
      <c r="E54" s="54">
        <f t="shared" si="12"/>
        <v>-2.7496044946253382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3">
        <f>'Расчет субсидий'!P54-1</f>
        <v>-0.66384180790960445</v>
      </c>
      <c r="M54" s="53">
        <f>L54*'Расчет субсидий'!Q54</f>
        <v>-13.27683615819209</v>
      </c>
      <c r="N54" s="54">
        <f t="shared" si="13"/>
        <v>-7.3012096749938351</v>
      </c>
      <c r="O54" s="53">
        <f>'Расчет субсидий'!T54-1</f>
        <v>0</v>
      </c>
      <c r="P54" s="53">
        <f>O54*'Расчет субсидий'!U54</f>
        <v>0</v>
      </c>
      <c r="Q54" s="54">
        <f t="shared" si="14"/>
        <v>0</v>
      </c>
      <c r="R54" s="53">
        <f>'Расчет субсидий'!X54-1</f>
        <v>4.0000000000000036E-2</v>
      </c>
      <c r="S54" s="53">
        <f>R54*'Расчет субсидий'!Y54</f>
        <v>1.2000000000000011</v>
      </c>
      <c r="T54" s="54">
        <f t="shared" si="15"/>
        <v>0.65990507871008175</v>
      </c>
      <c r="U54" s="53">
        <f t="shared" si="11"/>
        <v>-17.076836158192087</v>
      </c>
    </row>
    <row r="55" spans="1:21" ht="15" customHeight="1">
      <c r="A55" s="33" t="s">
        <v>54</v>
      </c>
      <c r="B55" s="51">
        <f>'Расчет субсидий'!AD55</f>
        <v>-9.5636363636363697</v>
      </c>
      <c r="C55" s="53">
        <f>'Расчет субсидий'!D55-1</f>
        <v>-1</v>
      </c>
      <c r="D55" s="53">
        <f>C55*'Расчет субсидий'!E55</f>
        <v>0</v>
      </c>
      <c r="E55" s="54">
        <f t="shared" si="12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3">
        <f>'Расчет субсидий'!P55-1</f>
        <v>-0.73965041398344067</v>
      </c>
      <c r="M55" s="53">
        <f>L55*'Расчет субсидий'!Q55</f>
        <v>-14.793008279668813</v>
      </c>
      <c r="N55" s="54">
        <f t="shared" si="13"/>
        <v>-10.048848626286208</v>
      </c>
      <c r="O55" s="53">
        <f>'Расчет субсидий'!T55-1</f>
        <v>0</v>
      </c>
      <c r="P55" s="53">
        <f>O55*'Расчет субсидий'!U55</f>
        <v>0</v>
      </c>
      <c r="Q55" s="54">
        <f t="shared" si="14"/>
        <v>0</v>
      </c>
      <c r="R55" s="53">
        <f>'Расчет субсидий'!X55-1</f>
        <v>3.5714285714285809E-2</v>
      </c>
      <c r="S55" s="53">
        <f>R55*'Расчет субсидий'!Y55</f>
        <v>0.71428571428571619</v>
      </c>
      <c r="T55" s="54">
        <f t="shared" si="15"/>
        <v>0.4852122626498373</v>
      </c>
      <c r="U55" s="53">
        <f t="shared" si="11"/>
        <v>-14.078722565383096</v>
      </c>
    </row>
    <row r="56" spans="1:21" ht="15" customHeight="1">
      <c r="A56" s="33" t="s">
        <v>55</v>
      </c>
      <c r="B56" s="51">
        <f>'Расчет субсидий'!AD56</f>
        <v>8.8090909090909122</v>
      </c>
      <c r="C56" s="53">
        <f>'Расчет субсидий'!D56-1</f>
        <v>-1</v>
      </c>
      <c r="D56" s="53">
        <f>C56*'Расчет субсидий'!E56</f>
        <v>0</v>
      </c>
      <c r="E56" s="54">
        <f t="shared" si="12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3">
        <f>'Расчет субсидий'!P56-1</f>
        <v>0.30000000000000004</v>
      </c>
      <c r="M56" s="53">
        <f>L56*'Расчет субсидий'!Q56</f>
        <v>6.0000000000000009</v>
      </c>
      <c r="N56" s="54">
        <f t="shared" si="13"/>
        <v>8.1377661372085246</v>
      </c>
      <c r="O56" s="53">
        <f>'Расчет субсидий'!T56-1</f>
        <v>5.7142857142855608E-3</v>
      </c>
      <c r="P56" s="53">
        <f>O56*'Расчет субсидий'!U56</f>
        <v>0.14285714285713902</v>
      </c>
      <c r="Q56" s="54">
        <f t="shared" si="14"/>
        <v>0.19375633660019778</v>
      </c>
      <c r="R56" s="53">
        <f>'Расчет субсидий'!X56-1</f>
        <v>1.4084507042253502E-2</v>
      </c>
      <c r="S56" s="53">
        <f>R56*'Расчет субсидий'!Y56</f>
        <v>0.35211267605633756</v>
      </c>
      <c r="T56" s="54">
        <f t="shared" si="15"/>
        <v>0.47756843528218973</v>
      </c>
      <c r="U56" s="53">
        <f t="shared" si="11"/>
        <v>6.4949698189134768</v>
      </c>
    </row>
    <row r="57" spans="1:21" ht="15" customHeight="1">
      <c r="A57" s="33" t="s">
        <v>56</v>
      </c>
      <c r="B57" s="51">
        <f>'Расчет субсидий'!AD57</f>
        <v>-13.845454545454544</v>
      </c>
      <c r="C57" s="53">
        <f>'Расчет субсидий'!D57-1</f>
        <v>-1</v>
      </c>
      <c r="D57" s="53">
        <f>C57*'Расчет субсидий'!E57</f>
        <v>0</v>
      </c>
      <c r="E57" s="54">
        <f t="shared" si="12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3">
        <f>'Расчет субсидий'!P57-1</f>
        <v>-0.65345080763582963</v>
      </c>
      <c r="M57" s="53">
        <f>L57*'Расчет субсидий'!Q57</f>
        <v>-13.069016152716593</v>
      </c>
      <c r="N57" s="54">
        <f t="shared" si="13"/>
        <v>-18.156702798533182</v>
      </c>
      <c r="O57" s="53">
        <f>'Расчет субсидий'!T57-1</f>
        <v>3.4398034398033239E-3</v>
      </c>
      <c r="P57" s="53">
        <f>O57*'Расчет субсидий'!U57</f>
        <v>0.10319410319409972</v>
      </c>
      <c r="Q57" s="54">
        <f t="shared" si="14"/>
        <v>0.14336692528052028</v>
      </c>
      <c r="R57" s="53">
        <f>'Расчет субсидий'!X57-1</f>
        <v>0.14999999999999991</v>
      </c>
      <c r="S57" s="53">
        <f>R57*'Расчет субсидий'!Y57</f>
        <v>2.9999999999999982</v>
      </c>
      <c r="T57" s="54">
        <f t="shared" si="15"/>
        <v>4.1678813277981206</v>
      </c>
      <c r="U57" s="53">
        <f t="shared" si="11"/>
        <v>-9.9658220495224956</v>
      </c>
    </row>
    <row r="58" spans="1:21" ht="15" customHeight="1">
      <c r="A58" s="33" t="s">
        <v>57</v>
      </c>
      <c r="B58" s="51">
        <f>'Расчет субсидий'!AD58</f>
        <v>2.2999999999999972</v>
      </c>
      <c r="C58" s="53">
        <f>'Расчет субсидий'!D58-1</f>
        <v>-1</v>
      </c>
      <c r="D58" s="53">
        <f>C58*'Расчет субсидий'!E58</f>
        <v>0</v>
      </c>
      <c r="E58" s="54">
        <f t="shared" si="12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3">
        <f>'Расчет субсидий'!P58-1</f>
        <v>0</v>
      </c>
      <c r="M58" s="53">
        <f>L58*'Расчет субсидий'!Q58</f>
        <v>0</v>
      </c>
      <c r="N58" s="54">
        <f t="shared" si="13"/>
        <v>0</v>
      </c>
      <c r="O58" s="53">
        <f>'Расчет субсидий'!T58-1</f>
        <v>5.0000000000000044E-2</v>
      </c>
      <c r="P58" s="53">
        <f>O58*'Расчет субсидий'!U58</f>
        <v>1.5000000000000013</v>
      </c>
      <c r="Q58" s="54">
        <f t="shared" si="14"/>
        <v>2.2999999999999972</v>
      </c>
      <c r="R58" s="53">
        <f>'Расчет субсидий'!X58-1</f>
        <v>0</v>
      </c>
      <c r="S58" s="53">
        <f>R58*'Расчет субсидий'!Y58</f>
        <v>0</v>
      </c>
      <c r="T58" s="54">
        <f t="shared" si="15"/>
        <v>0</v>
      </c>
      <c r="U58" s="53">
        <f t="shared" si="11"/>
        <v>1.5000000000000013</v>
      </c>
    </row>
    <row r="59" spans="1:21" ht="15" customHeight="1">
      <c r="A59" s="33" t="s">
        <v>58</v>
      </c>
      <c r="B59" s="51">
        <f>'Расчет субсидий'!AD59</f>
        <v>-23.854545454545459</v>
      </c>
      <c r="C59" s="53">
        <f>'Расчет субсидий'!D59-1</f>
        <v>-1</v>
      </c>
      <c r="D59" s="53">
        <f>C59*'Расчет субсидий'!E59</f>
        <v>0</v>
      </c>
      <c r="E59" s="54">
        <f t="shared" si="12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3">
        <f>'Расчет субсидий'!P59-1</f>
        <v>-0.8595505617977528</v>
      </c>
      <c r="M59" s="53">
        <f>L59*'Расчет субсидий'!Q59</f>
        <v>-17.191011235955056</v>
      </c>
      <c r="N59" s="54">
        <f t="shared" si="13"/>
        <v>-26.099406415249302</v>
      </c>
      <c r="O59" s="53">
        <f>'Расчет субсидий'!T59-1</f>
        <v>3.0769230769230882E-2</v>
      </c>
      <c r="P59" s="53">
        <f>O59*'Расчет субсидий'!U59</f>
        <v>0.92307692307692646</v>
      </c>
      <c r="Q59" s="54">
        <f t="shared" si="14"/>
        <v>1.4014160910752316</v>
      </c>
      <c r="R59" s="53">
        <f>'Расчет субсидий'!X59-1</f>
        <v>2.7777777777777901E-2</v>
      </c>
      <c r="S59" s="53">
        <f>R59*'Расчет субсидий'!Y59</f>
        <v>0.55555555555555802</v>
      </c>
      <c r="T59" s="54">
        <f t="shared" si="15"/>
        <v>0.8434448696286122</v>
      </c>
      <c r="U59" s="53">
        <f t="shared" si="11"/>
        <v>-15.712378757322572</v>
      </c>
    </row>
    <row r="60" spans="1:21" ht="15" customHeight="1">
      <c r="A60" s="33" t="s">
        <v>59</v>
      </c>
      <c r="B60" s="51">
        <f>'Расчет субсидий'!AD60</f>
        <v>-0.2818181818181813</v>
      </c>
      <c r="C60" s="53">
        <f>'Расчет субсидий'!D60-1</f>
        <v>0.20827472527472524</v>
      </c>
      <c r="D60" s="53">
        <f>C60*'Расчет субсидий'!E60</f>
        <v>2.0827472527472524</v>
      </c>
      <c r="E60" s="54">
        <f t="shared" si="12"/>
        <v>0.32085708175242372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3">
        <f>'Расчет субсидий'!P60-1</f>
        <v>-0.31227092801641987</v>
      </c>
      <c r="M60" s="53">
        <f>L60*'Расчет субсидий'!Q60</f>
        <v>-6.2454185603283978</v>
      </c>
      <c r="N60" s="54">
        <f t="shared" si="13"/>
        <v>-0.962136318243206</v>
      </c>
      <c r="O60" s="53">
        <f>'Расчет субсидий'!T60-1</f>
        <v>3.3333333333333437E-2</v>
      </c>
      <c r="P60" s="53">
        <f>O60*'Расчет субсидий'!U60</f>
        <v>1.0000000000000031</v>
      </c>
      <c r="Q60" s="54">
        <f t="shared" si="14"/>
        <v>0.15405473771682932</v>
      </c>
      <c r="R60" s="53">
        <f>'Расчет субсидий'!X60-1</f>
        <v>6.6666666666666652E-2</v>
      </c>
      <c r="S60" s="53">
        <f>R60*'Расчет субсидий'!Y60</f>
        <v>1.333333333333333</v>
      </c>
      <c r="T60" s="54">
        <f t="shared" si="15"/>
        <v>0.20540631695577172</v>
      </c>
      <c r="U60" s="53">
        <f t="shared" si="11"/>
        <v>-1.8293379742478098</v>
      </c>
    </row>
    <row r="61" spans="1:21" ht="15" customHeight="1">
      <c r="A61" s="33" t="s">
        <v>60</v>
      </c>
      <c r="B61" s="51">
        <f>'Расчет субсидий'!AD61</f>
        <v>-8.4727272727272762</v>
      </c>
      <c r="C61" s="53">
        <f>'Расчет субсидий'!D61-1</f>
        <v>-1</v>
      </c>
      <c r="D61" s="53">
        <f>C61*'Расчет субсидий'!E61</f>
        <v>0</v>
      </c>
      <c r="E61" s="54">
        <f t="shared" si="12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3">
        <f>'Расчет субсидий'!P61-1</f>
        <v>-0.56725815684029768</v>
      </c>
      <c r="M61" s="53">
        <f>L61*'Расчет субсидий'!Q61</f>
        <v>-11.345163136805954</v>
      </c>
      <c r="N61" s="54">
        <f t="shared" si="13"/>
        <v>-9.4378255710988199</v>
      </c>
      <c r="O61" s="53">
        <f>'Расчет субсидий'!T61-1</f>
        <v>2.3076923076923439E-3</v>
      </c>
      <c r="P61" s="53">
        <f>O61*'Расчет субсидий'!U61</f>
        <v>6.9230769230770317E-2</v>
      </c>
      <c r="Q61" s="54">
        <f t="shared" si="14"/>
        <v>5.7591761023980843E-2</v>
      </c>
      <c r="R61" s="53">
        <f>'Расчет субсидий'!X61-1</f>
        <v>5.4545454545454453E-2</v>
      </c>
      <c r="S61" s="53">
        <f>R61*'Расчет субсидий'!Y61</f>
        <v>1.0909090909090891</v>
      </c>
      <c r="T61" s="54">
        <f t="shared" si="15"/>
        <v>0.90750653734756115</v>
      </c>
      <c r="U61" s="53">
        <f t="shared" si="11"/>
        <v>-10.185023276666094</v>
      </c>
    </row>
    <row r="62" spans="1:21" ht="15" customHeight="1">
      <c r="A62" s="33" t="s">
        <v>61</v>
      </c>
      <c r="B62" s="51">
        <f>'Расчет субсидий'!AD62</f>
        <v>-6.663636363636364</v>
      </c>
      <c r="C62" s="53">
        <f>'Расчет субсидий'!D62-1</f>
        <v>0</v>
      </c>
      <c r="D62" s="53">
        <f>C62*'Расчет субсидий'!E62</f>
        <v>0</v>
      </c>
      <c r="E62" s="54">
        <f t="shared" si="12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3">
        <f>'Расчет субсидий'!P62-1</f>
        <v>-0.82023681377825619</v>
      </c>
      <c r="M62" s="53">
        <f>L62*'Расчет субсидий'!Q62</f>
        <v>-16.404736275565124</v>
      </c>
      <c r="N62" s="54">
        <f t="shared" si="13"/>
        <v>-8.6873181322415594</v>
      </c>
      <c r="O62" s="53">
        <f>'Расчет субсидий'!T62-1</f>
        <v>0.10833333333333339</v>
      </c>
      <c r="P62" s="53">
        <f>O62*'Расчет субсидий'!U62</f>
        <v>3.2500000000000018</v>
      </c>
      <c r="Q62" s="54">
        <f t="shared" si="14"/>
        <v>1.7210751490006786</v>
      </c>
      <c r="R62" s="53">
        <f>'Расчет субсидий'!X62-1</f>
        <v>2.8571428571428692E-2</v>
      </c>
      <c r="S62" s="53">
        <f>R62*'Расчет субсидий'!Y62</f>
        <v>0.57142857142857384</v>
      </c>
      <c r="T62" s="54">
        <f t="shared" si="15"/>
        <v>0.30260661960451601</v>
      </c>
      <c r="U62" s="53">
        <f t="shared" si="11"/>
        <v>-12.583307704136548</v>
      </c>
    </row>
    <row r="63" spans="1:21" ht="15" customHeight="1">
      <c r="A63" s="33" t="s">
        <v>62</v>
      </c>
      <c r="B63" s="51">
        <f>'Расчет субсидий'!AD63</f>
        <v>-15.354545454545452</v>
      </c>
      <c r="C63" s="53">
        <f>'Расчет субсидий'!D63-1</f>
        <v>-1</v>
      </c>
      <c r="D63" s="53">
        <f>C63*'Расчет субсидий'!E63</f>
        <v>0</v>
      </c>
      <c r="E63" s="54">
        <f t="shared" si="12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3">
        <f>'Расчет субсидий'!P63-1</f>
        <v>-0.82738589211618252</v>
      </c>
      <c r="M63" s="53">
        <f>L63*'Расчет субсидий'!Q63</f>
        <v>-16.54771784232365</v>
      </c>
      <c r="N63" s="54">
        <f t="shared" si="13"/>
        <v>-16.609188925944874</v>
      </c>
      <c r="O63" s="53">
        <f>'Расчет субсидий'!T63-1</f>
        <v>0</v>
      </c>
      <c r="P63" s="53">
        <f>O63*'Расчет субсидий'!U63</f>
        <v>0</v>
      </c>
      <c r="Q63" s="54">
        <f t="shared" si="14"/>
        <v>0</v>
      </c>
      <c r="R63" s="53">
        <f>'Расчет субсидий'!X63-1</f>
        <v>8.3333333333333481E-2</v>
      </c>
      <c r="S63" s="53">
        <f>R63*'Расчет субсидий'!Y63</f>
        <v>1.2500000000000022</v>
      </c>
      <c r="T63" s="54">
        <f t="shared" si="15"/>
        <v>1.2546434713994241</v>
      </c>
      <c r="U63" s="53">
        <f t="shared" si="11"/>
        <v>-15.297717842323648</v>
      </c>
    </row>
    <row r="64" spans="1:21" ht="15" customHeight="1">
      <c r="A64" s="33" t="s">
        <v>63</v>
      </c>
      <c r="B64" s="51">
        <f>'Расчет субсидий'!AD64</f>
        <v>-23.200000000000003</v>
      </c>
      <c r="C64" s="53">
        <f>'Расчет субсидий'!D64-1</f>
        <v>-1</v>
      </c>
      <c r="D64" s="53">
        <f>C64*'Расчет субсидий'!E64</f>
        <v>-10</v>
      </c>
      <c r="E64" s="54">
        <f t="shared" si="12"/>
        <v>-9.6301638526063869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3">
        <f>'Расчет субсидий'!P64-1</f>
        <v>-0.90264797507788164</v>
      </c>
      <c r="M64" s="53">
        <f>L64*'Расчет субсидий'!Q64</f>
        <v>-18.052959501557634</v>
      </c>
      <c r="N64" s="54">
        <f t="shared" si="13"/>
        <v>-17.385295802446734</v>
      </c>
      <c r="O64" s="53">
        <f>'Расчет субсидий'!T64-1</f>
        <v>0.14736842105263159</v>
      </c>
      <c r="P64" s="53">
        <f>O64*'Расчет субсидий'!U64</f>
        <v>3.6842105263157898</v>
      </c>
      <c r="Q64" s="54">
        <f t="shared" si="14"/>
        <v>3.5479551035918266</v>
      </c>
      <c r="R64" s="53">
        <f>'Расчет субсидий'!X64-1</f>
        <v>1.1111111111111072E-2</v>
      </c>
      <c r="S64" s="53">
        <f>R64*'Расчет субсидий'!Y64</f>
        <v>0.27777777777777679</v>
      </c>
      <c r="T64" s="54">
        <f t="shared" si="15"/>
        <v>0.26750455146128754</v>
      </c>
      <c r="U64" s="53">
        <f t="shared" si="11"/>
        <v>-24.090971197464064</v>
      </c>
    </row>
    <row r="65" spans="1:21" ht="15" customHeight="1">
      <c r="A65" s="32" t="s">
        <v>64</v>
      </c>
      <c r="B65" s="55"/>
      <c r="C65" s="56"/>
      <c r="D65" s="56"/>
      <c r="E65" s="57"/>
      <c r="F65" s="56"/>
      <c r="G65" s="56"/>
      <c r="H65" s="57"/>
      <c r="I65" s="57"/>
      <c r="J65" s="57"/>
      <c r="K65" s="57"/>
      <c r="L65" s="56"/>
      <c r="M65" s="56"/>
      <c r="N65" s="57"/>
      <c r="O65" s="56"/>
      <c r="P65" s="56"/>
      <c r="Q65" s="57"/>
      <c r="R65" s="56"/>
      <c r="S65" s="56"/>
      <c r="T65" s="57"/>
      <c r="U65" s="57"/>
    </row>
    <row r="66" spans="1:21" ht="15" customHeight="1">
      <c r="A66" s="33" t="s">
        <v>65</v>
      </c>
      <c r="B66" s="51">
        <f>'Расчет субсидий'!AD66</f>
        <v>-33.345454545454544</v>
      </c>
      <c r="C66" s="53">
        <f>'Расчет субсидий'!D66-1</f>
        <v>0</v>
      </c>
      <c r="D66" s="53">
        <f>C66*'Расчет субсидий'!E66</f>
        <v>0</v>
      </c>
      <c r="E66" s="54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3">
        <f>'Расчет субсидий'!P66-1</f>
        <v>-0.84838709677419355</v>
      </c>
      <c r="M66" s="53">
        <f>L66*'Расчет субсидий'!Q66</f>
        <v>-16.967741935483872</v>
      </c>
      <c r="N66" s="54">
        <f>$B66*M66/$U66</f>
        <v>-42.517767562815997</v>
      </c>
      <c r="O66" s="53">
        <f>'Расчет субсидий'!T66-1</f>
        <v>5.3048916685280334E-2</v>
      </c>
      <c r="P66" s="53">
        <f>O66*'Расчет субсидий'!U66</f>
        <v>1.59146750055841</v>
      </c>
      <c r="Q66" s="54">
        <f>$B66*P66/$U66</f>
        <v>3.9878992460989822</v>
      </c>
      <c r="R66" s="53">
        <f>'Расчет субсидий'!X66-1</f>
        <v>0.10344827586206895</v>
      </c>
      <c r="S66" s="53">
        <f>R66*'Расчет субсидий'!Y66</f>
        <v>2.068965517241379</v>
      </c>
      <c r="T66" s="54">
        <f>$B66*S66/$U66</f>
        <v>5.1844137712624718</v>
      </c>
      <c r="U66" s="53">
        <f t="shared" si="11"/>
        <v>-13.307308917684082</v>
      </c>
    </row>
    <row r="67" spans="1:21" ht="15" customHeight="1">
      <c r="A67" s="33" t="s">
        <v>66</v>
      </c>
      <c r="B67" s="51">
        <f>'Расчет субсидий'!AD67</f>
        <v>29.209090909090918</v>
      </c>
      <c r="C67" s="53">
        <f>'Расчет субсидий'!D67-1</f>
        <v>-0.14210285540009915</v>
      </c>
      <c r="D67" s="53">
        <f>C67*'Расчет субсидий'!E67</f>
        <v>-1.4210285540009915</v>
      </c>
      <c r="E67" s="54">
        <f>$B67*D67/$U67</f>
        <v>-4.1442301854967889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3">
        <f>'Расчет субсидий'!P67-1</f>
        <v>-0.10316856780735095</v>
      </c>
      <c r="M67" s="53">
        <f>L67*'Расчет субсидий'!Q67</f>
        <v>-2.0633713561470191</v>
      </c>
      <c r="N67" s="54">
        <f>$B67*M67/$U67</f>
        <v>-6.017532746937297</v>
      </c>
      <c r="O67" s="53">
        <f>'Расчет субсидий'!T67-1</f>
        <v>0</v>
      </c>
      <c r="P67" s="53">
        <f>O67*'Расчет субсидий'!U67</f>
        <v>0</v>
      </c>
      <c r="Q67" s="54">
        <f>$B67*P67/$U67</f>
        <v>0</v>
      </c>
      <c r="R67" s="53">
        <f>'Расчет субсидий'!X67-1</f>
        <v>0.30000000000000004</v>
      </c>
      <c r="S67" s="53">
        <f>R67*'Расчет субсидий'!Y67</f>
        <v>13.500000000000002</v>
      </c>
      <c r="T67" s="54">
        <f>$B67*S67/$U67</f>
        <v>39.370853841525005</v>
      </c>
      <c r="U67" s="53">
        <f t="shared" si="11"/>
        <v>10.015600089851992</v>
      </c>
    </row>
    <row r="68" spans="1:21" ht="15" customHeight="1">
      <c r="A68" s="33" t="s">
        <v>67</v>
      </c>
      <c r="B68" s="51">
        <f>'Расчет субсидий'!AD68</f>
        <v>-9.7000000000000028</v>
      </c>
      <c r="C68" s="53">
        <f>'Расчет субсидий'!D68-1</f>
        <v>-0.17136246786632392</v>
      </c>
      <c r="D68" s="53">
        <f>C68*'Расчет субсидий'!E68</f>
        <v>-1.7136246786632392</v>
      </c>
      <c r="E68" s="54">
        <f>$B68*D68/$U68</f>
        <v>-1.9616898759806938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3">
        <f>'Расчет субсидий'!P68-1</f>
        <v>-0.77097996751488895</v>
      </c>
      <c r="M68" s="53">
        <f>L68*'Расчет субсидий'!Q68</f>
        <v>-15.41959935029778</v>
      </c>
      <c r="N68" s="54">
        <f>$B68*M68/$U68</f>
        <v>-17.6517485501865</v>
      </c>
      <c r="O68" s="53">
        <f>'Расчет субсидий'!T68-1</f>
        <v>0.16250000000000009</v>
      </c>
      <c r="P68" s="53">
        <f>O68*'Расчет субсидий'!U68</f>
        <v>3.2500000000000018</v>
      </c>
      <c r="Q68" s="54">
        <f>$B68*P68/$U68</f>
        <v>3.7204716857314635</v>
      </c>
      <c r="R68" s="53">
        <f>'Расчет субсидий'!X68-1</f>
        <v>0.18032786885245922</v>
      </c>
      <c r="S68" s="53">
        <f>R68*'Расчет субсидий'!Y68</f>
        <v>5.4098360655737761</v>
      </c>
      <c r="T68" s="54">
        <f>$B68*S68/$U68</f>
        <v>6.1929667404357307</v>
      </c>
      <c r="U68" s="53">
        <f t="shared" si="11"/>
        <v>-8.4733879633872426</v>
      </c>
    </row>
    <row r="69" spans="1:21" ht="15" customHeight="1">
      <c r="A69" s="33" t="s">
        <v>68</v>
      </c>
      <c r="B69" s="51">
        <f>'Расчет субсидий'!AD69</f>
        <v>-44.463636363636368</v>
      </c>
      <c r="C69" s="53">
        <f>'Расчет субсидий'!D69-1</f>
        <v>-0.36242211727888851</v>
      </c>
      <c r="D69" s="53">
        <f>C69*'Расчет субсидий'!E69</f>
        <v>-3.6242211727888849</v>
      </c>
      <c r="E69" s="54">
        <f>$B69*D69/$U69</f>
        <v>-6.5856738297039552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3">
        <f>'Расчет субсидий'!P69-1</f>
        <v>-0.30072262367982217</v>
      </c>
      <c r="M69" s="53">
        <f>L69*'Расчет субсидий'!Q69</f>
        <v>-6.0144524735964433</v>
      </c>
      <c r="N69" s="54">
        <f>$B69*M69/$U69</f>
        <v>-10.929030091417546</v>
      </c>
      <c r="O69" s="53">
        <f>'Расчет субсидий'!T69-1</f>
        <v>0.30000000000000004</v>
      </c>
      <c r="P69" s="53">
        <f>O69*'Расчет субсидий'!U69</f>
        <v>3.0000000000000004</v>
      </c>
      <c r="Q69" s="54">
        <f>$B69*P69/$U69</f>
        <v>5.4513840483715805</v>
      </c>
      <c r="R69" s="53">
        <f>'Расчет субсидий'!X69-1</f>
        <v>-0.44576271186440675</v>
      </c>
      <c r="S69" s="53">
        <f>R69*'Расчет субсидий'!Y69</f>
        <v>-17.83050847457627</v>
      </c>
      <c r="T69" s="54">
        <f>$B69*S69/$U69</f>
        <v>-32.400316490886446</v>
      </c>
      <c r="U69" s="53">
        <f t="shared" si="11"/>
        <v>-24.469182120961598</v>
      </c>
    </row>
    <row r="70" spans="1:21" ht="15" customHeight="1">
      <c r="A70" s="33" t="s">
        <v>69</v>
      </c>
      <c r="B70" s="51">
        <f>'Расчет субсидий'!AD70</f>
        <v>-18.481818181818198</v>
      </c>
      <c r="C70" s="53">
        <f>'Расчет субсидий'!D70-1</f>
        <v>-1</v>
      </c>
      <c r="D70" s="53">
        <f>C70*'Расчет субсидий'!E70</f>
        <v>0</v>
      </c>
      <c r="E70" s="54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3">
        <f>'Расчет субсидий'!P70-1</f>
        <v>-0.82460341215205024</v>
      </c>
      <c r="M70" s="53">
        <f>L70*'Расчет субсидий'!Q70</f>
        <v>-16.492068243041004</v>
      </c>
      <c r="N70" s="54">
        <f>$B70*M70/$U70</f>
        <v>-35.09406923620984</v>
      </c>
      <c r="O70" s="53">
        <f>'Расчет субсидий'!T70-1</f>
        <v>6.1320754716981174E-2</v>
      </c>
      <c r="P70" s="53">
        <f>O70*'Расчет субсидий'!U70</f>
        <v>1.2264150943396235</v>
      </c>
      <c r="Q70" s="54">
        <f>$B70*P70/$U70</f>
        <v>2.6097330910117162</v>
      </c>
      <c r="R70" s="53">
        <f>'Расчет субсидий'!X70-1</f>
        <v>0.21934426229508186</v>
      </c>
      <c r="S70" s="53">
        <f>R70*'Расчет субсидий'!Y70</f>
        <v>6.5803278688524554</v>
      </c>
      <c r="T70" s="54">
        <f>$B70*S70/$U70</f>
        <v>14.002517963379921</v>
      </c>
      <c r="U70" s="53">
        <f t="shared" si="11"/>
        <v>-8.6853252798489251</v>
      </c>
    </row>
    <row r="71" spans="1:21" ht="15" customHeight="1">
      <c r="A71" s="32" t="s">
        <v>70</v>
      </c>
      <c r="B71" s="55"/>
      <c r="C71" s="56"/>
      <c r="D71" s="56"/>
      <c r="E71" s="57"/>
      <c r="F71" s="56"/>
      <c r="G71" s="56"/>
      <c r="H71" s="57"/>
      <c r="I71" s="57"/>
      <c r="J71" s="57"/>
      <c r="K71" s="57"/>
      <c r="L71" s="56"/>
      <c r="M71" s="56"/>
      <c r="N71" s="57"/>
      <c r="O71" s="56"/>
      <c r="P71" s="56"/>
      <c r="Q71" s="57"/>
      <c r="R71" s="56"/>
      <c r="S71" s="56"/>
      <c r="T71" s="57"/>
      <c r="U71" s="57"/>
    </row>
    <row r="72" spans="1:21" ht="15" customHeight="1">
      <c r="A72" s="33" t="s">
        <v>71</v>
      </c>
      <c r="B72" s="51">
        <f>'Расчет субсидий'!AD72</f>
        <v>-6.1363636363636331</v>
      </c>
      <c r="C72" s="53">
        <f>'Расчет субсидий'!D72-1</f>
        <v>-4.0333333333333443E-2</v>
      </c>
      <c r="D72" s="53">
        <f>C72*'Расчет субсидий'!E72</f>
        <v>-0.40333333333333443</v>
      </c>
      <c r="E72" s="54">
        <f t="shared" ref="E72:E79" si="16">$B72*D72/$U72</f>
        <v>-0.20450217540397927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3">
        <f>'Расчет субсидий'!P72-1</f>
        <v>-0.68726906281491429</v>
      </c>
      <c r="M72" s="53">
        <f>L72*'Расчет субсидий'!Q72</f>
        <v>-13.745381256298286</v>
      </c>
      <c r="N72" s="54">
        <f t="shared" ref="N72:N79" si="17">$B72*M72/$U72</f>
        <v>-6.9693232281076192</v>
      </c>
      <c r="O72" s="53">
        <f>'Расчет субсидий'!T72-1</f>
        <v>1.5384615384614886E-3</v>
      </c>
      <c r="P72" s="53">
        <f>O72*'Расчет субсидий'!U72</f>
        <v>4.6153846153844658E-2</v>
      </c>
      <c r="Q72" s="54">
        <f t="shared" ref="Q72:Q79" si="18">$B72*P72/$U72</f>
        <v>2.340139324393832E-2</v>
      </c>
      <c r="R72" s="53">
        <f>'Расчет субсидий'!X72-1</f>
        <v>0.10000000000000009</v>
      </c>
      <c r="S72" s="53">
        <f>R72*'Расчет субсидий'!Y72</f>
        <v>2.0000000000000018</v>
      </c>
      <c r="T72" s="54">
        <f t="shared" ref="T72:T79" si="19">$B72*S72/$U72</f>
        <v>1.0140603739040275</v>
      </c>
      <c r="U72" s="53">
        <f t="shared" si="11"/>
        <v>-12.102560743477774</v>
      </c>
    </row>
    <row r="73" spans="1:21" ht="15" customHeight="1">
      <c r="A73" s="33" t="s">
        <v>72</v>
      </c>
      <c r="B73" s="51">
        <f>'Расчет субсидий'!AD73</f>
        <v>-8.2818181818181813</v>
      </c>
      <c r="C73" s="53">
        <f>'Расчет субсидий'!D73-1</f>
        <v>-0.14813057640560823</v>
      </c>
      <c r="D73" s="53">
        <f>C73*'Расчет субсидий'!E73</f>
        <v>-1.4813057640560823</v>
      </c>
      <c r="E73" s="54">
        <f t="shared" si="16"/>
        <v>-1.5818511840274387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3">
        <f>'Расчет субсидий'!P73-1</f>
        <v>-0.32150922092585621</v>
      </c>
      <c r="M73" s="53">
        <f>L73*'Расчет субсидий'!Q73</f>
        <v>-6.4301844185171237</v>
      </c>
      <c r="N73" s="54">
        <f t="shared" si="17"/>
        <v>-6.8666409614814707</v>
      </c>
      <c r="O73" s="53">
        <f>'Расчет субсидий'!T73-1</f>
        <v>2.6315789473685403E-3</v>
      </c>
      <c r="P73" s="53">
        <f>O73*'Расчет субсидий'!U73</f>
        <v>5.2631578947370805E-2</v>
      </c>
      <c r="Q73" s="54">
        <f t="shared" si="18"/>
        <v>5.6204011011989879E-2</v>
      </c>
      <c r="R73" s="53">
        <f>'Расчет субсидий'!X73-1</f>
        <v>3.4482758620690834E-3</v>
      </c>
      <c r="S73" s="53">
        <f>R73*'Расчет субсидий'!Y73</f>
        <v>0.1034482758620725</v>
      </c>
      <c r="T73" s="54">
        <f t="shared" si="19"/>
        <v>0.11046995267873749</v>
      </c>
      <c r="U73" s="53">
        <f t="shared" si="11"/>
        <v>-7.7554103277637623</v>
      </c>
    </row>
    <row r="74" spans="1:21" ht="15" customHeight="1">
      <c r="A74" s="33" t="s">
        <v>73</v>
      </c>
      <c r="B74" s="51">
        <f>'Расчет субсидий'!AD74</f>
        <v>-5.754545454545454</v>
      </c>
      <c r="C74" s="53">
        <f>'Расчет субсидий'!D74-1</f>
        <v>0.19459459459459461</v>
      </c>
      <c r="D74" s="53">
        <f>C74*'Расчет субсидий'!E74</f>
        <v>1.9459459459459461</v>
      </c>
      <c r="E74" s="54">
        <f t="shared" si="16"/>
        <v>0.66215851936500936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3">
        <f>'Расчет субсидий'!P74-1</f>
        <v>-0.94286781179985069</v>
      </c>
      <c r="M74" s="53">
        <f>L74*'Расчет субсидий'!Q74</f>
        <v>-18.857356235997013</v>
      </c>
      <c r="N74" s="54">
        <f t="shared" si="17"/>
        <v>-6.4167039739104634</v>
      </c>
      <c r="O74" s="53">
        <f>'Расчет субсидий'!T74-1</f>
        <v>0</v>
      </c>
      <c r="P74" s="53">
        <f>O74*'Расчет субсидий'!U74</f>
        <v>0</v>
      </c>
      <c r="Q74" s="54">
        <f t="shared" si="18"/>
        <v>0</v>
      </c>
      <c r="R74" s="53">
        <f>'Расчет субсидий'!X74-1</f>
        <v>0</v>
      </c>
      <c r="S74" s="53">
        <f>R74*'Расчет субсидий'!Y74</f>
        <v>0</v>
      </c>
      <c r="T74" s="54">
        <f t="shared" si="19"/>
        <v>0</v>
      </c>
      <c r="U74" s="53">
        <f t="shared" si="11"/>
        <v>-16.911410290051066</v>
      </c>
    </row>
    <row r="75" spans="1:21" ht="15" customHeight="1">
      <c r="A75" s="33" t="s">
        <v>74</v>
      </c>
      <c r="B75" s="51">
        <f>'Расчет субсидий'!AD75</f>
        <v>0.98181818181818414</v>
      </c>
      <c r="C75" s="53">
        <f>'Расчет субсидий'!D75-1</f>
        <v>0.21756756756756745</v>
      </c>
      <c r="D75" s="53">
        <f>C75*'Расчет субсидий'!E75</f>
        <v>2.1756756756756745</v>
      </c>
      <c r="E75" s="54">
        <f t="shared" si="16"/>
        <v>1.8751824975127296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3">
        <f>'Расчет субсидий'!P75-1</f>
        <v>-0.26182618261826196</v>
      </c>
      <c r="M75" s="53">
        <f>L75*'Расчет субсидий'!Q75</f>
        <v>-5.2365236523652392</v>
      </c>
      <c r="N75" s="54">
        <f t="shared" si="17"/>
        <v>-4.5132818326321642</v>
      </c>
      <c r="O75" s="53">
        <f>'Расчет субсидий'!T75-1</f>
        <v>0</v>
      </c>
      <c r="P75" s="53">
        <f>O75*'Расчет субсидий'!U75</f>
        <v>0</v>
      </c>
      <c r="Q75" s="54">
        <f t="shared" si="18"/>
        <v>0</v>
      </c>
      <c r="R75" s="53">
        <f>'Расчет субсидий'!X75-1</f>
        <v>0.20999999999999996</v>
      </c>
      <c r="S75" s="53">
        <f>R75*'Расчет субсидий'!Y75</f>
        <v>4.1999999999999993</v>
      </c>
      <c r="T75" s="54">
        <f t="shared" si="19"/>
        <v>3.6199175169376185</v>
      </c>
      <c r="U75" s="53">
        <f t="shared" si="11"/>
        <v>1.1391520233104346</v>
      </c>
    </row>
    <row r="76" spans="1:21" ht="15" customHeight="1">
      <c r="A76" s="33" t="s">
        <v>75</v>
      </c>
      <c r="B76" s="51">
        <f>'Расчет субсидий'!AD76</f>
        <v>4.0272727272727238</v>
      </c>
      <c r="C76" s="53">
        <f>'Расчет субсидий'!D76-1</f>
        <v>1.4606741573033766E-2</v>
      </c>
      <c r="D76" s="53">
        <f>C76*'Расчет субсидий'!E76</f>
        <v>0.14606741573033766</v>
      </c>
      <c r="E76" s="54">
        <f t="shared" si="16"/>
        <v>8.2797336348890749E-2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3">
        <f>'Расчет субсидий'!P76-1</f>
        <v>0.24793349168646084</v>
      </c>
      <c r="M76" s="53">
        <f>L76*'Расчет субсидий'!Q76</f>
        <v>4.9586698337292168</v>
      </c>
      <c r="N76" s="54">
        <f t="shared" si="17"/>
        <v>2.8107887855313325</v>
      </c>
      <c r="O76" s="53">
        <f>'Расчет субсидий'!T76-1</f>
        <v>0</v>
      </c>
      <c r="P76" s="53">
        <f>O76*'Расчет субсидий'!U76</f>
        <v>0</v>
      </c>
      <c r="Q76" s="54">
        <f t="shared" si="18"/>
        <v>0</v>
      </c>
      <c r="R76" s="53">
        <f>'Расчет субсидий'!X76-1</f>
        <v>0.10000000000000009</v>
      </c>
      <c r="S76" s="53">
        <f>R76*'Расчет субсидий'!Y76</f>
        <v>2.0000000000000018</v>
      </c>
      <c r="T76" s="54">
        <f t="shared" si="19"/>
        <v>1.1336866053925003</v>
      </c>
      <c r="U76" s="53">
        <f t="shared" si="11"/>
        <v>7.1047372494595562</v>
      </c>
    </row>
    <row r="77" spans="1:21" ht="15" customHeight="1">
      <c r="A77" s="33" t="s">
        <v>76</v>
      </c>
      <c r="B77" s="51">
        <f>'Расчет субсидий'!AD77</f>
        <v>-9.7909090909090963</v>
      </c>
      <c r="C77" s="53">
        <f>'Расчет субсидий'!D77-1</f>
        <v>0</v>
      </c>
      <c r="D77" s="53">
        <f>C77*'Расчет субсидий'!E77</f>
        <v>0</v>
      </c>
      <c r="E77" s="54">
        <f t="shared" si="16"/>
        <v>0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3">
        <f>'Расчет субсидий'!P77-1</f>
        <v>-0.66880616174582808</v>
      </c>
      <c r="M77" s="53">
        <f>L77*'Расчет субсидий'!Q77</f>
        <v>-13.376123234916562</v>
      </c>
      <c r="N77" s="54">
        <f t="shared" si="17"/>
        <v>-15.709282034437836</v>
      </c>
      <c r="O77" s="53">
        <f>'Расчет субсидий'!T77-1</f>
        <v>0.13464566929133848</v>
      </c>
      <c r="P77" s="53">
        <f>O77*'Расчет субсидий'!U77</f>
        <v>4.0393700787401539</v>
      </c>
      <c r="Q77" s="54">
        <f t="shared" si="18"/>
        <v>4.7439458125472536</v>
      </c>
      <c r="R77" s="53">
        <f>'Расчет субсидий'!X77-1</f>
        <v>5.0000000000000044E-2</v>
      </c>
      <c r="S77" s="53">
        <f>R77*'Расчет субсидий'!Y77</f>
        <v>1.0000000000000009</v>
      </c>
      <c r="T77" s="54">
        <f t="shared" si="19"/>
        <v>1.174427130981486</v>
      </c>
      <c r="U77" s="53">
        <f t="shared" si="11"/>
        <v>-8.3367531561764068</v>
      </c>
    </row>
    <row r="78" spans="1:21" ht="15" customHeight="1">
      <c r="A78" s="33" t="s">
        <v>77</v>
      </c>
      <c r="B78" s="51">
        <f>'Расчет субсидий'!AD78</f>
        <v>-18.845454545454544</v>
      </c>
      <c r="C78" s="53">
        <f>'Расчет субсидий'!D78-1</f>
        <v>-1.1299435028248594E-2</v>
      </c>
      <c r="D78" s="53">
        <f>C78*'Расчет субсидий'!E78</f>
        <v>-0.11299435028248594</v>
      </c>
      <c r="E78" s="54">
        <f t="shared" si="16"/>
        <v>-0.13324910792490205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3">
        <f>'Расчет субсидий'!P78-1</f>
        <v>-0.8058912386706949</v>
      </c>
      <c r="M78" s="53">
        <f>L78*'Расчет субсидий'!Q78</f>
        <v>-16.117824773413897</v>
      </c>
      <c r="N78" s="54">
        <f t="shared" si="17"/>
        <v>-19.00701908881349</v>
      </c>
      <c r="O78" s="53">
        <f>'Расчет субсидий'!T78-1</f>
        <v>0</v>
      </c>
      <c r="P78" s="53">
        <f>O78*'Расчет субсидий'!U78</f>
        <v>0</v>
      </c>
      <c r="Q78" s="54">
        <f t="shared" si="18"/>
        <v>0</v>
      </c>
      <c r="R78" s="53">
        <f>'Расчет субсидий'!X78-1</f>
        <v>1.0000000000000009E-2</v>
      </c>
      <c r="S78" s="53">
        <f>R78*'Расчет субсидий'!Y78</f>
        <v>0.25000000000000022</v>
      </c>
      <c r="T78" s="54">
        <f t="shared" si="19"/>
        <v>0.2948136512838459</v>
      </c>
      <c r="U78" s="53">
        <f t="shared" si="11"/>
        <v>-15.980819123696381</v>
      </c>
    </row>
    <row r="79" spans="1:21" ht="15" customHeight="1">
      <c r="A79" s="33" t="s">
        <v>78</v>
      </c>
      <c r="B79" s="51">
        <f>'Расчет субсидий'!AD79</f>
        <v>-12.890909090909091</v>
      </c>
      <c r="C79" s="53">
        <f>'Расчет субсидий'!D79-1</f>
        <v>0</v>
      </c>
      <c r="D79" s="53">
        <f>C79*'Расчет субсидий'!E79</f>
        <v>0</v>
      </c>
      <c r="E79" s="54">
        <f t="shared" si="16"/>
        <v>0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3">
        <f>'Расчет субсидий'!P79-1</f>
        <v>-0.72976418100701079</v>
      </c>
      <c r="M79" s="53">
        <f>L79*'Расчет субсидий'!Q79</f>
        <v>-14.595283620140215</v>
      </c>
      <c r="N79" s="54">
        <f t="shared" si="17"/>
        <v>-12.997774637139688</v>
      </c>
      <c r="O79" s="53">
        <f>'Расчет субсидий'!T79-1</f>
        <v>0</v>
      </c>
      <c r="P79" s="53">
        <f>O79*'Расчет субсидий'!U79</f>
        <v>0</v>
      </c>
      <c r="Q79" s="54">
        <f t="shared" si="18"/>
        <v>0</v>
      </c>
      <c r="R79" s="53">
        <f>'Расчет субсидий'!X79-1</f>
        <v>4.0000000000000036E-3</v>
      </c>
      <c r="S79" s="53">
        <f>R79*'Расчет субсидий'!Y79</f>
        <v>0.12000000000000011</v>
      </c>
      <c r="T79" s="54">
        <f t="shared" si="19"/>
        <v>0.10686554623059664</v>
      </c>
      <c r="U79" s="53">
        <f t="shared" si="11"/>
        <v>-14.475283620140214</v>
      </c>
    </row>
    <row r="80" spans="1:21" ht="15" customHeight="1">
      <c r="A80" s="32" t="s">
        <v>79</v>
      </c>
      <c r="B80" s="55"/>
      <c r="C80" s="56"/>
      <c r="D80" s="56"/>
      <c r="E80" s="57"/>
      <c r="F80" s="56"/>
      <c r="G80" s="56"/>
      <c r="H80" s="57"/>
      <c r="I80" s="57"/>
      <c r="J80" s="57"/>
      <c r="K80" s="57"/>
      <c r="L80" s="56"/>
      <c r="M80" s="56"/>
      <c r="N80" s="57"/>
      <c r="O80" s="56"/>
      <c r="P80" s="56"/>
      <c r="Q80" s="57"/>
      <c r="R80" s="56"/>
      <c r="S80" s="56"/>
      <c r="T80" s="57"/>
      <c r="U80" s="57"/>
    </row>
    <row r="81" spans="1:21" ht="15" customHeight="1">
      <c r="A81" s="33" t="s">
        <v>80</v>
      </c>
      <c r="B81" s="51">
        <f>'Расчет субсидий'!AD81</f>
        <v>15.5</v>
      </c>
      <c r="C81" s="53">
        <f>'Расчет субсидий'!D81-1</f>
        <v>0.21476643241008686</v>
      </c>
      <c r="D81" s="53">
        <f>C81*'Расчет субсидий'!E81</f>
        <v>2.1476643241008686</v>
      </c>
      <c r="E81" s="54">
        <f t="shared" ref="E81:E89" si="20">$B81*D81/$U81</f>
        <v>4.5847381470047415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3">
        <f>'Расчет субсидий'!P81-1</f>
        <v>-0.21591448931116386</v>
      </c>
      <c r="M81" s="53">
        <f>L81*'Расчет субсидий'!Q81</f>
        <v>-4.3182897862232767</v>
      </c>
      <c r="N81" s="54">
        <f t="shared" ref="N81:N89" si="21">$B81*M81/$U81</f>
        <v>-9.2184927088209854</v>
      </c>
      <c r="O81" s="53">
        <f>'Расчет субсидий'!T81-1</f>
        <v>0.18153846153846143</v>
      </c>
      <c r="P81" s="53">
        <f>O81*'Расчет субсидий'!U81</f>
        <v>2.7230769230769214</v>
      </c>
      <c r="Q81" s="54">
        <f t="shared" ref="Q81:Q89" si="22">$B81*P81/$U81</f>
        <v>5.8131033357299922</v>
      </c>
      <c r="R81" s="53">
        <f>'Расчет субсидий'!X81-1</f>
        <v>0.19166666666666665</v>
      </c>
      <c r="S81" s="53">
        <f>R81*'Расчет субсидий'!Y81</f>
        <v>6.708333333333333</v>
      </c>
      <c r="T81" s="54">
        <f t="shared" ref="T81:T89" si="23">$B81*S81/$U81</f>
        <v>14.320651226086252</v>
      </c>
      <c r="U81" s="53">
        <f t="shared" si="11"/>
        <v>7.2607847942878463</v>
      </c>
    </row>
    <row r="82" spans="1:21" ht="15" customHeight="1">
      <c r="A82" s="33" t="s">
        <v>81</v>
      </c>
      <c r="B82" s="51">
        <f>'Расчет субсидий'!AD82</f>
        <v>1.0363636363636317</v>
      </c>
      <c r="C82" s="53">
        <f>'Расчет субсидий'!D82-1</f>
        <v>-5.5380652547223796E-2</v>
      </c>
      <c r="D82" s="53">
        <f>C82*'Расчет субсидий'!E82</f>
        <v>-0.55380652547223796</v>
      </c>
      <c r="E82" s="54">
        <f t="shared" si="20"/>
        <v>-1.3084809442387255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3">
        <f>'Расчет субсидий'!P82-1</f>
        <v>-0.39621127977292359</v>
      </c>
      <c r="M82" s="53">
        <f>L82*'Расчет субсидий'!Q82</f>
        <v>-7.9242255954584717</v>
      </c>
      <c r="N82" s="54">
        <f t="shared" si="21"/>
        <v>-18.722600245030797</v>
      </c>
      <c r="O82" s="53">
        <f>'Расчет субсидий'!T82-1</f>
        <v>0.17666666666666675</v>
      </c>
      <c r="P82" s="53">
        <f>O82*'Расчет субсидий'!U82</f>
        <v>4.4166666666666687</v>
      </c>
      <c r="Q82" s="54">
        <f t="shared" si="22"/>
        <v>10.435276408958476</v>
      </c>
      <c r="R82" s="53">
        <f>'Расчет субсидий'!X82-1</f>
        <v>0.18000000000000016</v>
      </c>
      <c r="S82" s="53">
        <f>R82*'Расчет субсидий'!Y82</f>
        <v>4.5000000000000036</v>
      </c>
      <c r="T82" s="54">
        <f t="shared" si="23"/>
        <v>10.632168416674679</v>
      </c>
      <c r="U82" s="53">
        <f t="shared" si="11"/>
        <v>0.43863454573596261</v>
      </c>
    </row>
    <row r="83" spans="1:21" ht="15" customHeight="1">
      <c r="A83" s="33" t="s">
        <v>82</v>
      </c>
      <c r="B83" s="51">
        <f>'Расчет субсидий'!AD83</f>
        <v>-15.390909090909105</v>
      </c>
      <c r="C83" s="53">
        <f>'Расчет субсидий'!D83-1</f>
        <v>1.7857142857142794E-2</v>
      </c>
      <c r="D83" s="53">
        <f>C83*'Расчет субсидий'!E83</f>
        <v>0.17857142857142794</v>
      </c>
      <c r="E83" s="54">
        <f t="shared" si="20"/>
        <v>0.54996276165876845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3">
        <f>'Расчет субсидий'!P83-1</f>
        <v>-0.71951219512195119</v>
      </c>
      <c r="M83" s="53">
        <f>L83*'Расчет субсидий'!Q83</f>
        <v>-14.390243902439025</v>
      </c>
      <c r="N83" s="54">
        <f t="shared" si="21"/>
        <v>-44.318950354160428</v>
      </c>
      <c r="O83" s="53">
        <f>'Расчет субсидий'!T83-1</f>
        <v>0.18571428571428572</v>
      </c>
      <c r="P83" s="53">
        <f>O83*'Расчет субсидий'!U83</f>
        <v>3.7142857142857144</v>
      </c>
      <c r="Q83" s="54">
        <f t="shared" si="22"/>
        <v>11.439225442502426</v>
      </c>
      <c r="R83" s="53">
        <f>'Расчет субсидий'!X83-1</f>
        <v>0.18333333333333335</v>
      </c>
      <c r="S83" s="53">
        <f>R83*'Расчет субсидий'!Y83</f>
        <v>5.5</v>
      </c>
      <c r="T83" s="54">
        <f t="shared" si="23"/>
        <v>16.938853059090128</v>
      </c>
      <c r="U83" s="53">
        <f t="shared" si="11"/>
        <v>-4.9973867595818824</v>
      </c>
    </row>
    <row r="84" spans="1:21" ht="15" customHeight="1">
      <c r="A84" s="33" t="s">
        <v>83</v>
      </c>
      <c r="B84" s="51">
        <f>'Расчет субсидий'!AD84</f>
        <v>48.190909090909116</v>
      </c>
      <c r="C84" s="53">
        <f>'Расчет субсидий'!D84-1</f>
        <v>0.21523560209424075</v>
      </c>
      <c r="D84" s="53">
        <f>C84*'Расчет субсидий'!E84</f>
        <v>2.1523560209424075</v>
      </c>
      <c r="E84" s="54">
        <f t="shared" si="20"/>
        <v>6.7236736484755832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3">
        <f>'Расчет субсидий'!P84-1</f>
        <v>0.23466237942122192</v>
      </c>
      <c r="M84" s="53">
        <f>L84*'Расчет субсидий'!Q84</f>
        <v>4.6932475884244385</v>
      </c>
      <c r="N84" s="54">
        <f t="shared" si="21"/>
        <v>14.661080615391993</v>
      </c>
      <c r="O84" s="53">
        <f>'Расчет субсидий'!T84-1</f>
        <v>0.16324324324324313</v>
      </c>
      <c r="P84" s="53">
        <f>O84*'Расчет субсидий'!U84</f>
        <v>4.081081081081078</v>
      </c>
      <c r="Q84" s="54">
        <f t="shared" si="22"/>
        <v>12.748753949238642</v>
      </c>
      <c r="R84" s="53">
        <f>'Расчет субсидий'!X84-1</f>
        <v>0.18000000000000016</v>
      </c>
      <c r="S84" s="53">
        <f>R84*'Расчет субсидий'!Y84</f>
        <v>4.5000000000000036</v>
      </c>
      <c r="T84" s="54">
        <f t="shared" si="23"/>
        <v>14.057400877802896</v>
      </c>
      <c r="U84" s="53">
        <f t="shared" si="11"/>
        <v>15.426684690447928</v>
      </c>
    </row>
    <row r="85" spans="1:21">
      <c r="A85" s="33" t="s">
        <v>84</v>
      </c>
      <c r="B85" s="51">
        <f>'Расчет субсидий'!AD85</f>
        <v>-16.427272727272708</v>
      </c>
      <c r="C85" s="53">
        <f>'Расчет субсидий'!D85-1</f>
        <v>1.7241379310344751E-2</v>
      </c>
      <c r="D85" s="53">
        <f>C85*'Расчет субсидий'!E85</f>
        <v>0.17241379310344751</v>
      </c>
      <c r="E85" s="54">
        <f t="shared" si="20"/>
        <v>0.38128259756758837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3">
        <f>'Расчет субсидий'!P85-1</f>
        <v>-0.85086992543496276</v>
      </c>
      <c r="M85" s="53">
        <f>L85*'Расчет субсидий'!Q85</f>
        <v>-17.017398508699255</v>
      </c>
      <c r="N85" s="54">
        <f t="shared" si="21"/>
        <v>-37.632939861990174</v>
      </c>
      <c r="O85" s="53">
        <f>'Расчет субсидий'!T85-1</f>
        <v>0.1875</v>
      </c>
      <c r="P85" s="53">
        <f>O85*'Расчет субсидий'!U85</f>
        <v>3.75</v>
      </c>
      <c r="Q85" s="54">
        <f t="shared" si="22"/>
        <v>8.292896497095084</v>
      </c>
      <c r="R85" s="53">
        <f>'Расчет субсидий'!X85-1</f>
        <v>0.18888888888888888</v>
      </c>
      <c r="S85" s="53">
        <f>R85*'Расчет субсидий'!Y85</f>
        <v>5.6666666666666661</v>
      </c>
      <c r="T85" s="54">
        <f t="shared" si="23"/>
        <v>12.531488040054791</v>
      </c>
      <c r="U85" s="53">
        <f t="shared" si="11"/>
        <v>-7.4283180489291407</v>
      </c>
    </row>
    <row r="86" spans="1:21" ht="15" customHeight="1">
      <c r="A86" s="33" t="s">
        <v>85</v>
      </c>
      <c r="B86" s="51">
        <f>'Расчет субсидий'!AD86</f>
        <v>-8.2818181818181813</v>
      </c>
      <c r="C86" s="53">
        <f>'Расчет субсидий'!D86-1</f>
        <v>2.1276595744680771E-2</v>
      </c>
      <c r="D86" s="53">
        <f>C86*'Расчет субсидий'!E86</f>
        <v>0.21276595744680771</v>
      </c>
      <c r="E86" s="54">
        <f t="shared" si="20"/>
        <v>0.35570156905357586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3">
        <f>'Расчет субсидий'!P86-1</f>
        <v>-0.67143746110765401</v>
      </c>
      <c r="M86" s="53">
        <f>L86*'Расчет субсидий'!Q86</f>
        <v>-13.42874922215308</v>
      </c>
      <c r="N86" s="54">
        <f t="shared" si="21"/>
        <v>-22.450147693110218</v>
      </c>
      <c r="O86" s="53">
        <f>'Расчет субсидий'!T86-1</f>
        <v>0.15688622754491011</v>
      </c>
      <c r="P86" s="53">
        <f>O86*'Расчет субсидий'!U86</f>
        <v>4.7065868263473032</v>
      </c>
      <c r="Q86" s="54">
        <f t="shared" si="22"/>
        <v>7.8684594993875709</v>
      </c>
      <c r="R86" s="53">
        <f>'Расчет субсидий'!X86-1</f>
        <v>0.17777777777777781</v>
      </c>
      <c r="S86" s="53">
        <f>R86*'Расчет субсидий'!Y86</f>
        <v>3.5555555555555562</v>
      </c>
      <c r="T86" s="54">
        <f t="shared" si="23"/>
        <v>5.9441684428508923</v>
      </c>
      <c r="U86" s="53">
        <f t="shared" si="11"/>
        <v>-4.9538408828034131</v>
      </c>
    </row>
    <row r="87" spans="1:21" ht="15" customHeight="1">
      <c r="A87" s="33" t="s">
        <v>86</v>
      </c>
      <c r="B87" s="51">
        <f>'Расчет субсидий'!AD87</f>
        <v>-10.745454545454521</v>
      </c>
      <c r="C87" s="53">
        <f>'Расчет субсидий'!D87-1</f>
        <v>4.0000000000000036E-2</v>
      </c>
      <c r="D87" s="53">
        <f>C87*'Расчет субсидий'!E87</f>
        <v>0.40000000000000036</v>
      </c>
      <c r="E87" s="54">
        <f t="shared" si="20"/>
        <v>0.75598061018002238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3">
        <f>'Расчет субсидий'!P87-1</f>
        <v>-0.77605917955615333</v>
      </c>
      <c r="M87" s="53">
        <f>L87*'Расчет субсидий'!Q87</f>
        <v>-15.521183591123066</v>
      </c>
      <c r="N87" s="54">
        <f t="shared" si="21"/>
        <v>-29.334284604833385</v>
      </c>
      <c r="O87" s="53">
        <f>'Расчет субсидий'!T87-1</f>
        <v>0.18823529411764706</v>
      </c>
      <c r="P87" s="53">
        <f>O87*'Расчет субсидий'!U87</f>
        <v>4.7058823529411766</v>
      </c>
      <c r="Q87" s="54">
        <f t="shared" si="22"/>
        <v>8.8938895315296662</v>
      </c>
      <c r="R87" s="53">
        <f>'Расчет субсидий'!X87-1</f>
        <v>0.18918918918918926</v>
      </c>
      <c r="S87" s="53">
        <f>R87*'Расчет субсидий'!Y87</f>
        <v>4.7297297297297316</v>
      </c>
      <c r="T87" s="54">
        <f t="shared" si="23"/>
        <v>8.9389599176691785</v>
      </c>
      <c r="U87" s="53">
        <f t="shared" si="11"/>
        <v>-5.6855715084521581</v>
      </c>
    </row>
    <row r="88" spans="1:21" ht="15" customHeight="1">
      <c r="A88" s="33" t="s">
        <v>87</v>
      </c>
      <c r="B88" s="51">
        <f>'Расчет субсидий'!AD88</f>
        <v>-16.76363636363638</v>
      </c>
      <c r="C88" s="53">
        <f>'Расчет субсидий'!D88-1</f>
        <v>2.3255813953488413E-2</v>
      </c>
      <c r="D88" s="53">
        <f>C88*'Расчет субсидий'!E88</f>
        <v>0.23255813953488413</v>
      </c>
      <c r="E88" s="54">
        <f t="shared" si="20"/>
        <v>0.38709290144820985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3">
        <f>'Расчет субсидий'!P88-1</f>
        <v>-0.93564633463905988</v>
      </c>
      <c r="M88" s="53">
        <f>L88*'Расчет субсидий'!Q88</f>
        <v>-18.712926692781199</v>
      </c>
      <c r="N88" s="54">
        <f t="shared" si="21"/>
        <v>-31.147656678814155</v>
      </c>
      <c r="O88" s="53">
        <f>'Расчет субсидий'!T88-1</f>
        <v>0.16969696969696968</v>
      </c>
      <c r="P88" s="53">
        <f>O88*'Расчет субсидий'!U88</f>
        <v>4.2424242424242422</v>
      </c>
      <c r="Q88" s="54">
        <f t="shared" si="22"/>
        <v>7.0615129294491483</v>
      </c>
      <c r="R88" s="53">
        <f>'Расчет субсидий'!X88-1</f>
        <v>0.16666666666666674</v>
      </c>
      <c r="S88" s="53">
        <f>R88*'Расчет субсидий'!Y88</f>
        <v>4.1666666666666687</v>
      </c>
      <c r="T88" s="54">
        <f t="shared" si="23"/>
        <v>6.9354144842804164</v>
      </c>
      <c r="U88" s="53">
        <f t="shared" si="11"/>
        <v>-10.071277644155405</v>
      </c>
    </row>
    <row r="89" spans="1:21" ht="15" customHeight="1">
      <c r="A89" s="33" t="s">
        <v>88</v>
      </c>
      <c r="B89" s="51">
        <f>'Расчет субсидий'!AD89</f>
        <v>-10.818181818181813</v>
      </c>
      <c r="C89" s="53">
        <f>'Расчет субсидий'!D89-1</f>
        <v>2.0080321285140812E-3</v>
      </c>
      <c r="D89" s="53">
        <f>C89*'Расчет субсидий'!E89</f>
        <v>2.0080321285140812E-2</v>
      </c>
      <c r="E89" s="54">
        <f t="shared" si="20"/>
        <v>4.3340757291250295E-2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3">
        <f>'Расчет субсидий'!P89-1</f>
        <v>-0.72084481175390269</v>
      </c>
      <c r="M89" s="53">
        <f>L89*'Расчет субсидий'!Q89</f>
        <v>-14.416896235078054</v>
      </c>
      <c r="N89" s="54">
        <f t="shared" si="21"/>
        <v>-31.116992190758985</v>
      </c>
      <c r="O89" s="53">
        <f>'Расчет субсидий'!T89-1</f>
        <v>0.17948717948717952</v>
      </c>
      <c r="P89" s="53">
        <f>O89*'Расчет субсидий'!U89</f>
        <v>5.384615384615385</v>
      </c>
      <c r="Q89" s="54">
        <f t="shared" si="22"/>
        <v>11.621990762868974</v>
      </c>
      <c r="R89" s="53">
        <f>'Расчет субсидий'!X89-1</f>
        <v>0.19999999999999996</v>
      </c>
      <c r="S89" s="53">
        <f>R89*'Расчет субсидий'!Y89</f>
        <v>3.9999999999999991</v>
      </c>
      <c r="T89" s="54">
        <f t="shared" si="23"/>
        <v>8.6334788524169497</v>
      </c>
      <c r="U89" s="53">
        <f t="shared" si="11"/>
        <v>-5.0122005291775293</v>
      </c>
    </row>
    <row r="90" spans="1:21" ht="15" customHeight="1">
      <c r="A90" s="32" t="s">
        <v>89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6"/>
      <c r="S90" s="56"/>
      <c r="T90" s="57"/>
      <c r="U90" s="57"/>
    </row>
    <row r="91" spans="1:21" ht="15" customHeight="1">
      <c r="A91" s="33" t="s">
        <v>90</v>
      </c>
      <c r="B91" s="51">
        <f>'Расчет субсидий'!AD91</f>
        <v>-2.2636363636363654</v>
      </c>
      <c r="C91" s="53">
        <f>'Расчет субсидий'!D91-1</f>
        <v>-1</v>
      </c>
      <c r="D91" s="53">
        <f>C91*'Расчет субсидий'!E91</f>
        <v>0</v>
      </c>
      <c r="E91" s="54">
        <f t="shared" ref="E91:E103" si="24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3">
        <f>'Расчет субсидий'!P91-1</f>
        <v>-0.63501483679525217</v>
      </c>
      <c r="M91" s="53">
        <f>L91*'Расчет субсидий'!Q91</f>
        <v>-12.700296735905043</v>
      </c>
      <c r="N91" s="54">
        <f t="shared" ref="N91:N103" si="25">$B91*M91/$U91</f>
        <v>-8.9831837147553522</v>
      </c>
      <c r="O91" s="53">
        <f>'Расчет субсидий'!T91-1</f>
        <v>0.17500000000000004</v>
      </c>
      <c r="P91" s="53">
        <f>O91*'Расчет субсидий'!U91</f>
        <v>3.5000000000000009</v>
      </c>
      <c r="Q91" s="54">
        <f t="shared" ref="Q91:Q103" si="26">$B91*P91/$U91</f>
        <v>2.4756227083069953</v>
      </c>
      <c r="R91" s="53">
        <f>'Расчет субсидий'!X91-1</f>
        <v>0.19999999999999996</v>
      </c>
      <c r="S91" s="53">
        <f>R91*'Расчет субсидий'!Y91</f>
        <v>5.9999999999999982</v>
      </c>
      <c r="T91" s="54">
        <f t="shared" ref="T91:T103" si="27">$B91*S91/$U91</f>
        <v>4.2439246428119901</v>
      </c>
      <c r="U91" s="53">
        <f t="shared" si="11"/>
        <v>-3.2002967359050434</v>
      </c>
    </row>
    <row r="92" spans="1:21" ht="15" customHeight="1">
      <c r="A92" s="33" t="s">
        <v>91</v>
      </c>
      <c r="B92" s="51">
        <f>'Расчет субсидий'!AD92</f>
        <v>0.58181818181819267</v>
      </c>
      <c r="C92" s="53">
        <f>'Расчет субсидий'!D92-1</f>
        <v>0.21774819197896123</v>
      </c>
      <c r="D92" s="53">
        <f>C92*'Расчет субсидий'!E92</f>
        <v>2.1774819197896123</v>
      </c>
      <c r="E92" s="54">
        <f t="shared" si="24"/>
        <v>3.8415580797218176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3">
        <f>'Расчет субсидий'!P92-1</f>
        <v>-0.4930989971204448</v>
      </c>
      <c r="M92" s="53">
        <f>L92*'Расчет субсидий'!Q92</f>
        <v>-9.8619799424088956</v>
      </c>
      <c r="N92" s="54">
        <f t="shared" si="25"/>
        <v>-17.398706453312766</v>
      </c>
      <c r="O92" s="53">
        <f>'Расчет субсидий'!T92-1</f>
        <v>0.16071428571428581</v>
      </c>
      <c r="P92" s="53">
        <f>O92*'Расчет субсидий'!U92</f>
        <v>3.2142857142857162</v>
      </c>
      <c r="Q92" s="54">
        <f t="shared" si="26"/>
        <v>5.6707085115277351</v>
      </c>
      <c r="R92" s="53">
        <f>'Расчет субсидий'!X92-1</f>
        <v>0.15999999999999992</v>
      </c>
      <c r="S92" s="53">
        <f>R92*'Расчет субсидий'!Y92</f>
        <v>4.7999999999999972</v>
      </c>
      <c r="T92" s="54">
        <f t="shared" si="27"/>
        <v>8.4682580438814075</v>
      </c>
      <c r="U92" s="53">
        <f t="shared" si="11"/>
        <v>0.32978769166642952</v>
      </c>
    </row>
    <row r="93" spans="1:21" ht="15" customHeight="1">
      <c r="A93" s="33" t="s">
        <v>92</v>
      </c>
      <c r="B93" s="51">
        <f>'Расчет субсидий'!AD93</f>
        <v>-15.854545454545459</v>
      </c>
      <c r="C93" s="53">
        <f>'Расчет субсидий'!D93-1</f>
        <v>-1</v>
      </c>
      <c r="D93" s="53">
        <f>C93*'Расчет субсидий'!E93</f>
        <v>0</v>
      </c>
      <c r="E93" s="54">
        <f t="shared" si="24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3">
        <f>'Расчет субсидий'!P93-1</f>
        <v>-0.84621744522529974</v>
      </c>
      <c r="M93" s="53">
        <f>L93*'Расчет субсидий'!Q93</f>
        <v>-16.924348904505994</v>
      </c>
      <c r="N93" s="54">
        <f t="shared" si="25"/>
        <v>-28.088482264405062</v>
      </c>
      <c r="O93" s="53">
        <f>'Расчет субсидий'!T93-1</f>
        <v>0.18106995884773647</v>
      </c>
      <c r="P93" s="53">
        <f>O93*'Расчет субсидий'!U93</f>
        <v>3.6213991769547293</v>
      </c>
      <c r="Q93" s="54">
        <f t="shared" si="26"/>
        <v>6.010252277837516</v>
      </c>
      <c r="R93" s="53">
        <f>'Расчет субсидий'!X93-1</f>
        <v>0.125</v>
      </c>
      <c r="S93" s="53">
        <f>R93*'Расчет субсидий'!Y93</f>
        <v>3.75</v>
      </c>
      <c r="T93" s="54">
        <f t="shared" si="27"/>
        <v>6.2236845320220917</v>
      </c>
      <c r="U93" s="53">
        <f t="shared" si="11"/>
        <v>-9.5529497275512654</v>
      </c>
    </row>
    <row r="94" spans="1:21" ht="15" customHeight="1">
      <c r="A94" s="33" t="s">
        <v>93</v>
      </c>
      <c r="B94" s="51">
        <f>'Расчет субсидий'!AD94</f>
        <v>-9.0727272727272705</v>
      </c>
      <c r="C94" s="53">
        <f>'Расчет субсидий'!D94-1</f>
        <v>-1</v>
      </c>
      <c r="D94" s="53">
        <f>C94*'Расчет субсидий'!E94</f>
        <v>0</v>
      </c>
      <c r="E94" s="54">
        <f t="shared" si="24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3">
        <f>'Расчет субсидий'!P94-1</f>
        <v>-0.94490035169988273</v>
      </c>
      <c r="M94" s="53">
        <f>L94*'Расчет субсидий'!Q94</f>
        <v>-18.898007033997654</v>
      </c>
      <c r="N94" s="54">
        <f t="shared" si="25"/>
        <v>-13.586824335222571</v>
      </c>
      <c r="O94" s="53">
        <f>'Расчет субсидий'!T94-1</f>
        <v>0.16393442622950816</v>
      </c>
      <c r="P94" s="53">
        <f>O94*'Расчет субсидий'!U94</f>
        <v>3.2786885245901631</v>
      </c>
      <c r="Q94" s="54">
        <f t="shared" si="26"/>
        <v>2.3572308420340993</v>
      </c>
      <c r="R94" s="53">
        <f>'Расчет субсидий'!X94-1</f>
        <v>0.10000000000000009</v>
      </c>
      <c r="S94" s="53">
        <f>R94*'Расчет субсидий'!Y94</f>
        <v>3.0000000000000027</v>
      </c>
      <c r="T94" s="54">
        <f t="shared" si="27"/>
        <v>2.1568662204612035</v>
      </c>
      <c r="U94" s="53">
        <f t="shared" si="11"/>
        <v>-12.619318509407488</v>
      </c>
    </row>
    <row r="95" spans="1:21" ht="15" customHeight="1">
      <c r="A95" s="33" t="s">
        <v>94</v>
      </c>
      <c r="B95" s="51">
        <f>'Расчет субсидий'!AD95</f>
        <v>-15.63636363636364</v>
      </c>
      <c r="C95" s="53">
        <f>'Расчет субсидий'!D95-1</f>
        <v>-2.8673835125448077E-2</v>
      </c>
      <c r="D95" s="53">
        <f>C95*'Расчет субсидий'!E95</f>
        <v>-0.28673835125448077</v>
      </c>
      <c r="E95" s="54">
        <f t="shared" si="24"/>
        <v>-0.41071055425229458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3">
        <f>'Расчет субсидий'!P95-1</f>
        <v>-0.93140655105973025</v>
      </c>
      <c r="M95" s="53">
        <f>L95*'Расчет субсидий'!Q95</f>
        <v>-18.628131021194605</v>
      </c>
      <c r="N95" s="54">
        <f t="shared" si="25"/>
        <v>-26.682060432192156</v>
      </c>
      <c r="O95" s="53">
        <f>'Расчет субсидий'!T95-1</f>
        <v>0.18949771689497719</v>
      </c>
      <c r="P95" s="53">
        <f>O95*'Расчет субсидий'!U95</f>
        <v>4.7374429223744299</v>
      </c>
      <c r="Q95" s="54">
        <f t="shared" si="26"/>
        <v>6.7856908567496923</v>
      </c>
      <c r="R95" s="53">
        <f>'Расчет субсидий'!X95-1</f>
        <v>0.13043478260869579</v>
      </c>
      <c r="S95" s="53">
        <f>R95*'Расчет субсидий'!Y95</f>
        <v>3.2608695652173947</v>
      </c>
      <c r="T95" s="54">
        <f t="shared" si="27"/>
        <v>4.6707164933311178</v>
      </c>
      <c r="U95" s="53">
        <f t="shared" si="11"/>
        <v>-10.916556884857261</v>
      </c>
    </row>
    <row r="96" spans="1:21" ht="15" customHeight="1">
      <c r="A96" s="33" t="s">
        <v>95</v>
      </c>
      <c r="B96" s="51">
        <f>'Расчет субсидий'!AD96</f>
        <v>-8.9636363636363683</v>
      </c>
      <c r="C96" s="53">
        <f>'Расчет субсидий'!D96-1</f>
        <v>-1</v>
      </c>
      <c r="D96" s="53">
        <f>C96*'Расчет субсидий'!E96</f>
        <v>0</v>
      </c>
      <c r="E96" s="54">
        <f t="shared" si="24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3">
        <f>'Расчет субсидий'!P96-1</f>
        <v>-0.90161001788908768</v>
      </c>
      <c r="M96" s="53">
        <f>L96*'Расчет субсидий'!Q96</f>
        <v>-18.032200357781754</v>
      </c>
      <c r="N96" s="54">
        <f t="shared" si="25"/>
        <v>-16.056775413886953</v>
      </c>
      <c r="O96" s="53">
        <f>'Расчет субсидий'!T96-1</f>
        <v>0.17048346055979646</v>
      </c>
      <c r="P96" s="53">
        <f>O96*'Расчет субсидий'!U96</f>
        <v>4.2620865139949116</v>
      </c>
      <c r="Q96" s="54">
        <f t="shared" si="26"/>
        <v>3.7951755521748911</v>
      </c>
      <c r="R96" s="53">
        <f>'Расчет субсидий'!X96-1</f>
        <v>0.14814814814814814</v>
      </c>
      <c r="S96" s="53">
        <f>R96*'Расчет субсидий'!Y96</f>
        <v>3.7037037037037033</v>
      </c>
      <c r="T96" s="54">
        <f t="shared" si="27"/>
        <v>3.2979634980756924</v>
      </c>
      <c r="U96" s="53">
        <f t="shared" si="11"/>
        <v>-10.066410140083139</v>
      </c>
    </row>
    <row r="97" spans="1:21" ht="15" customHeight="1">
      <c r="A97" s="33" t="s">
        <v>96</v>
      </c>
      <c r="B97" s="51">
        <f>'Расчет субсидий'!AD97</f>
        <v>-13.509090909090901</v>
      </c>
      <c r="C97" s="53">
        <f>'Расчет субсидий'!D97-1</f>
        <v>1.997336884154377E-3</v>
      </c>
      <c r="D97" s="53">
        <f>C97*'Расчет субсидий'!E97</f>
        <v>1.997336884154377E-2</v>
      </c>
      <c r="E97" s="54">
        <f t="shared" si="24"/>
        <v>2.2760139123774521E-2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3">
        <f>'Расчет субсидий'!P97-1</f>
        <v>-1</v>
      </c>
      <c r="M97" s="53">
        <f>L97*'Расчет субсидий'!Q97</f>
        <v>-20</v>
      </c>
      <c r="N97" s="54">
        <f t="shared" si="25"/>
        <v>-22.790485975940509</v>
      </c>
      <c r="O97" s="53">
        <f>'Расчет субсидий'!T97-1</f>
        <v>0.15625</v>
      </c>
      <c r="P97" s="53">
        <f>O97*'Расчет субсидий'!U97</f>
        <v>3.125</v>
      </c>
      <c r="Q97" s="54">
        <f t="shared" si="26"/>
        <v>3.5610134337407047</v>
      </c>
      <c r="R97" s="53">
        <f>'Расчет субсидий'!X97-1</f>
        <v>0.16666666666666674</v>
      </c>
      <c r="S97" s="53">
        <f>R97*'Расчет субсидий'!Y97</f>
        <v>5.0000000000000018</v>
      </c>
      <c r="T97" s="54">
        <f t="shared" si="27"/>
        <v>5.69762149398513</v>
      </c>
      <c r="U97" s="53">
        <f t="shared" si="11"/>
        <v>-11.855026631158454</v>
      </c>
    </row>
    <row r="98" spans="1:21" ht="15" customHeight="1">
      <c r="A98" s="33" t="s">
        <v>97</v>
      </c>
      <c r="B98" s="51">
        <f>'Расчет субсидий'!AD98</f>
        <v>19.88181818181819</v>
      </c>
      <c r="C98" s="53">
        <f>'Расчет субсидий'!D98-1</f>
        <v>0.23918367346938774</v>
      </c>
      <c r="D98" s="53">
        <f>C98*'Расчет субсидий'!E98</f>
        <v>2.3918367346938774</v>
      </c>
      <c r="E98" s="54">
        <f t="shared" si="24"/>
        <v>2.5951042435950633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3">
        <f>'Расчет субсидий'!P98-1</f>
        <v>0.30000000000000004</v>
      </c>
      <c r="M98" s="53">
        <f>L98*'Расчет субсидий'!Q98</f>
        <v>6.0000000000000009</v>
      </c>
      <c r="N98" s="54">
        <f t="shared" si="25"/>
        <v>6.509903136663385</v>
      </c>
      <c r="O98" s="53">
        <f>'Расчет субсидий'!T98-1</f>
        <v>0.19230769230769229</v>
      </c>
      <c r="P98" s="53">
        <f>O98*'Расчет субсидий'!U98</f>
        <v>4.8076923076923075</v>
      </c>
      <c r="Q98" s="54">
        <f t="shared" si="26"/>
        <v>5.2162685389930967</v>
      </c>
      <c r="R98" s="53">
        <f>'Расчет субсидий'!X98-1</f>
        <v>0.20500000000000007</v>
      </c>
      <c r="S98" s="53">
        <f>R98*'Расчет субсидий'!Y98</f>
        <v>5.1250000000000018</v>
      </c>
      <c r="T98" s="54">
        <f t="shared" si="27"/>
        <v>5.560542262566643</v>
      </c>
      <c r="U98" s="53">
        <f t="shared" si="11"/>
        <v>18.324529042386189</v>
      </c>
    </row>
    <row r="99" spans="1:21" ht="15" customHeight="1">
      <c r="A99" s="33" t="s">
        <v>98</v>
      </c>
      <c r="B99" s="51">
        <f>'Расчет субсидий'!AD99</f>
        <v>-3.0454545454545467</v>
      </c>
      <c r="C99" s="53">
        <f>'Расчет субсидий'!D99-1</f>
        <v>8.9743589743589647E-2</v>
      </c>
      <c r="D99" s="53">
        <f>C99*'Расчет субсидий'!E99</f>
        <v>0.89743589743589647</v>
      </c>
      <c r="E99" s="54">
        <f t="shared" si="24"/>
        <v>0.6553431914253427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3">
        <f>'Расчет субсидий'!P99-1</f>
        <v>-0.63353242320819114</v>
      </c>
      <c r="M99" s="53">
        <f>L99*'Расчет субсидий'!Q99</f>
        <v>-12.670648464163822</v>
      </c>
      <c r="N99" s="54">
        <f t="shared" si="25"/>
        <v>-9.2526087107261734</v>
      </c>
      <c r="O99" s="53">
        <f>'Расчет субсидий'!T99-1</f>
        <v>0.16978066612510156</v>
      </c>
      <c r="P99" s="53">
        <f>O99*'Расчет субсидий'!U99</f>
        <v>4.2445166531275387</v>
      </c>
      <c r="Q99" s="54">
        <f t="shared" si="26"/>
        <v>3.0995139568921748</v>
      </c>
      <c r="R99" s="53">
        <f>'Расчет субсидий'!X99-1</f>
        <v>0.13432835820895517</v>
      </c>
      <c r="S99" s="53">
        <f>R99*'Расчет субсидий'!Y99</f>
        <v>3.358208955223879</v>
      </c>
      <c r="T99" s="54">
        <f t="shared" si="27"/>
        <v>2.452297016954109</v>
      </c>
      <c r="U99" s="53">
        <f t="shared" si="11"/>
        <v>-4.1704869583765083</v>
      </c>
    </row>
    <row r="100" spans="1:21" ht="15" customHeight="1">
      <c r="A100" s="33" t="s">
        <v>99</v>
      </c>
      <c r="B100" s="51">
        <f>'Расчет субсидий'!AD100</f>
        <v>-16.490909090909099</v>
      </c>
      <c r="C100" s="53">
        <f>'Расчет субсидий'!D100-1</f>
        <v>-1</v>
      </c>
      <c r="D100" s="53">
        <f>C100*'Расчет субсидий'!E100</f>
        <v>0</v>
      </c>
      <c r="E100" s="54">
        <f t="shared" si="24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3">
        <f>'Расчет субсидий'!P100-1</f>
        <v>-0.87874837027379404</v>
      </c>
      <c r="M100" s="53">
        <f>L100*'Расчет субсидий'!Q100</f>
        <v>-17.574967405475881</v>
      </c>
      <c r="N100" s="54">
        <f t="shared" si="25"/>
        <v>-29.590753665973789</v>
      </c>
      <c r="O100" s="53">
        <f>'Расчет субсидий'!T100-1</f>
        <v>0.1597222222222221</v>
      </c>
      <c r="P100" s="53">
        <f>O100*'Расчет субсидий'!U100</f>
        <v>2.3958333333333313</v>
      </c>
      <c r="Q100" s="54">
        <f t="shared" si="26"/>
        <v>4.033834735267086</v>
      </c>
      <c r="R100" s="53">
        <f>'Расчет субсидий'!X100-1</f>
        <v>0.15384615384615374</v>
      </c>
      <c r="S100" s="53">
        <f>R100*'Расчет субсидий'!Y100</f>
        <v>5.3846153846153815</v>
      </c>
      <c r="T100" s="54">
        <f t="shared" si="27"/>
        <v>9.0660098397976014</v>
      </c>
      <c r="U100" s="53">
        <f t="shared" si="11"/>
        <v>-9.7945186875271677</v>
      </c>
    </row>
    <row r="101" spans="1:21" ht="15" customHeight="1">
      <c r="A101" s="33" t="s">
        <v>100</v>
      </c>
      <c r="B101" s="51">
        <f>'Расчет субсидий'!AD101</f>
        <v>-1.8636363636363633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24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3">
        <f>'Расчет субсидий'!P101-1</f>
        <v>-0.91906851164360448</v>
      </c>
      <c r="M101" s="53">
        <f>L101*'Расчет субсидий'!Q101</f>
        <v>-18.38137023287209</v>
      </c>
      <c r="N101" s="54">
        <f t="shared" si="25"/>
        <v>-1.9248343694809833</v>
      </c>
      <c r="O101" s="53">
        <f>'Расчет субсидий'!T101-1</f>
        <v>1.9480519480519431E-2</v>
      </c>
      <c r="P101" s="53">
        <f>O101*'Расчет субсидий'!U101</f>
        <v>0.58441558441558294</v>
      </c>
      <c r="Q101" s="54">
        <f t="shared" si="26"/>
        <v>6.1198005844619936E-2</v>
      </c>
      <c r="R101" s="53">
        <f>'Расчет субсидий'!X101-1</f>
        <v>0</v>
      </c>
      <c r="S101" s="53">
        <f>R101*'Расчет субсидий'!Y101</f>
        <v>0</v>
      </c>
      <c r="T101" s="54">
        <f t="shared" si="27"/>
        <v>0</v>
      </c>
      <c r="U101" s="53">
        <f t="shared" si="11"/>
        <v>-17.796954648456506</v>
      </c>
    </row>
    <row r="102" spans="1:21" ht="15" customHeight="1">
      <c r="A102" s="33" t="s">
        <v>101</v>
      </c>
      <c r="B102" s="51">
        <f>'Расчет субсидий'!AD102</f>
        <v>-10.045454545454547</v>
      </c>
      <c r="C102" s="53">
        <f>'Расчет субсидий'!D102-1</f>
        <v>-1</v>
      </c>
      <c r="D102" s="53">
        <f>C102*'Расчет субсидий'!E102</f>
        <v>0</v>
      </c>
      <c r="E102" s="54">
        <f t="shared" si="24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3">
        <f>'Расчет субсидий'!P102-1</f>
        <v>-0.83057324840764335</v>
      </c>
      <c r="M102" s="53">
        <f>L102*'Расчет субсидий'!Q102</f>
        <v>-16.611464968152866</v>
      </c>
      <c r="N102" s="54">
        <f t="shared" si="25"/>
        <v>-18.082232114427701</v>
      </c>
      <c r="O102" s="53">
        <f>'Расчет субсидий'!T102-1</f>
        <v>0.16915422885572129</v>
      </c>
      <c r="P102" s="53">
        <f>O102*'Расчет субсидий'!U102</f>
        <v>3.3830845771144258</v>
      </c>
      <c r="Q102" s="54">
        <f t="shared" si="26"/>
        <v>3.6826204493947059</v>
      </c>
      <c r="R102" s="53">
        <f>'Расчет субсидий'!X102-1</f>
        <v>0.1333333333333333</v>
      </c>
      <c r="S102" s="53">
        <f>R102*'Расчет субсидий'!Y102</f>
        <v>3.9999999999999991</v>
      </c>
      <c r="T102" s="54">
        <f t="shared" si="27"/>
        <v>4.3541571195784483</v>
      </c>
      <c r="U102" s="53">
        <f t="shared" si="11"/>
        <v>-9.2283803910384421</v>
      </c>
    </row>
    <row r="103" spans="1:21" ht="15" customHeight="1">
      <c r="A103" s="33" t="s">
        <v>102</v>
      </c>
      <c r="B103" s="51">
        <f>'Расчет субсидий'!AD103</f>
        <v>-8.7727272727272734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24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3">
        <f>'Расчет субсидий'!P103-1</f>
        <v>-0.90582191780821919</v>
      </c>
      <c r="M103" s="53">
        <f>L103*'Расчет субсидий'!Q103</f>
        <v>-18.116438356164384</v>
      </c>
      <c r="N103" s="54">
        <f t="shared" si="25"/>
        <v>-12.822962834782807</v>
      </c>
      <c r="O103" s="53">
        <f>'Расчет субсидий'!T103-1</f>
        <v>0.14814814814814814</v>
      </c>
      <c r="P103" s="53">
        <f>O103*'Расчет субсидий'!U103</f>
        <v>2.2222222222222223</v>
      </c>
      <c r="Q103" s="54">
        <f t="shared" si="26"/>
        <v>1.5729070143904977</v>
      </c>
      <c r="R103" s="53">
        <f>'Расчет субсидий'!X103-1</f>
        <v>0.10000000000000009</v>
      </c>
      <c r="S103" s="53">
        <f>R103*'Расчет субсидий'!Y103</f>
        <v>3.5000000000000031</v>
      </c>
      <c r="T103" s="54">
        <f t="shared" si="27"/>
        <v>2.477328547665036</v>
      </c>
      <c r="U103" s="53">
        <f t="shared" si="11"/>
        <v>-12.394216133942159</v>
      </c>
    </row>
    <row r="104" spans="1:21" ht="15" customHeight="1">
      <c r="A104" s="32" t="s">
        <v>103</v>
      </c>
      <c r="B104" s="55"/>
      <c r="C104" s="56"/>
      <c r="D104" s="56"/>
      <c r="E104" s="57"/>
      <c r="F104" s="56"/>
      <c r="G104" s="56"/>
      <c r="H104" s="57"/>
      <c r="I104" s="57"/>
      <c r="J104" s="57"/>
      <c r="K104" s="57"/>
      <c r="L104" s="56"/>
      <c r="M104" s="56"/>
      <c r="N104" s="57"/>
      <c r="O104" s="56"/>
      <c r="P104" s="56"/>
      <c r="Q104" s="57"/>
      <c r="R104" s="56"/>
      <c r="S104" s="56"/>
      <c r="T104" s="57"/>
      <c r="U104" s="57"/>
    </row>
    <row r="105" spans="1:21" ht="15" customHeight="1">
      <c r="A105" s="33" t="s">
        <v>104</v>
      </c>
      <c r="B105" s="51">
        <f>'Расчет субсидий'!AD105</f>
        <v>7.2636363636363797</v>
      </c>
      <c r="C105" s="53">
        <f>'Расчет субсидий'!D105-1</f>
        <v>0.21336599201824402</v>
      </c>
      <c r="D105" s="53">
        <f>C105*'Расчет субсидий'!E105</f>
        <v>2.1336599201824402</v>
      </c>
      <c r="E105" s="54">
        <f t="shared" ref="E105:E119" si="28">$B105*D105/$U105</f>
        <v>3.6873441377821718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3">
        <f>'Расчет субсидий'!P105-1</f>
        <v>-0.53852998065764024</v>
      </c>
      <c r="M105" s="53">
        <f>L105*'Расчет субсидий'!Q105</f>
        <v>-10.770599613152804</v>
      </c>
      <c r="N105" s="54">
        <f t="shared" ref="N105:N119" si="29">$B105*M105/$U105</f>
        <v>-18.613513319668144</v>
      </c>
      <c r="O105" s="53">
        <f>'Расчет субсидий'!T105-1</f>
        <v>0.22799999999999998</v>
      </c>
      <c r="P105" s="53">
        <f>O105*'Расчет субсидий'!U105</f>
        <v>6.84</v>
      </c>
      <c r="Q105" s="54">
        <f t="shared" ref="Q105:Q119" si="30">$B105*P105/$U105</f>
        <v>11.820737533596018</v>
      </c>
      <c r="R105" s="53">
        <f>'Расчет субсидий'!X105-1</f>
        <v>0.30000000000000004</v>
      </c>
      <c r="S105" s="53">
        <f>R105*'Расчет субсидий'!Y105</f>
        <v>6.0000000000000009</v>
      </c>
      <c r="T105" s="54">
        <f t="shared" ref="T105:T119" si="31">$B105*S105/$U105</f>
        <v>10.369068011926334</v>
      </c>
      <c r="U105" s="53">
        <f t="shared" si="11"/>
        <v>4.2030603070296371</v>
      </c>
    </row>
    <row r="106" spans="1:21" ht="15" customHeight="1">
      <c r="A106" s="33" t="s">
        <v>105</v>
      </c>
      <c r="B106" s="51">
        <f>'Расчет субсидий'!AD106</f>
        <v>-26.009090909090901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28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3">
        <f>'Расчет субсидий'!P106-1</f>
        <v>-0.92237893283361272</v>
      </c>
      <c r="M106" s="53">
        <f>L106*'Расчет субсидий'!Q106</f>
        <v>-18.447578656672256</v>
      </c>
      <c r="N106" s="54">
        <f t="shared" si="29"/>
        <v>-31.033757592245117</v>
      </c>
      <c r="O106" s="53">
        <f>'Расчет субсидий'!T106-1</f>
        <v>8.0000000000000071E-2</v>
      </c>
      <c r="P106" s="53">
        <f>O106*'Расчет субсидий'!U106</f>
        <v>2.0000000000000018</v>
      </c>
      <c r="Q106" s="54">
        <f t="shared" si="30"/>
        <v>3.3645345191164835</v>
      </c>
      <c r="R106" s="53">
        <f>'Расчет субсидий'!X106-1</f>
        <v>3.9473684210526327E-2</v>
      </c>
      <c r="S106" s="53">
        <f>R106*'Расчет субсидий'!Y106</f>
        <v>0.98684210526315819</v>
      </c>
      <c r="T106" s="54">
        <f t="shared" si="31"/>
        <v>1.6601321640377376</v>
      </c>
      <c r="U106" s="53">
        <f t="shared" si="11"/>
        <v>-15.460736551409099</v>
      </c>
    </row>
    <row r="107" spans="1:21" ht="15" customHeight="1">
      <c r="A107" s="33" t="s">
        <v>106</v>
      </c>
      <c r="B107" s="51">
        <f>'Расчет субсидий'!AD107</f>
        <v>-65.954545454545467</v>
      </c>
      <c r="C107" s="53">
        <f>'Расчет субсидий'!D107-1</f>
        <v>0.21933660007538625</v>
      </c>
      <c r="D107" s="53">
        <f>C107*'Расчет субсидий'!E107</f>
        <v>2.1933660007538625</v>
      </c>
      <c r="E107" s="54">
        <f t="shared" si="28"/>
        <v>5.573941033540005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3">
        <f>'Расчет субсидий'!P107-1</f>
        <v>-0.67400260190806593</v>
      </c>
      <c r="M107" s="53">
        <f>L107*'Расчет субсидий'!Q107</f>
        <v>-13.480052038161318</v>
      </c>
      <c r="N107" s="54">
        <f t="shared" si="29"/>
        <v>-34.256487592101486</v>
      </c>
      <c r="O107" s="53">
        <f>'Расчет субсидий'!T107-1</f>
        <v>-6.6666666666666763E-2</v>
      </c>
      <c r="P107" s="53">
        <f>O107*'Расчет субсидий'!U107</f>
        <v>-1.6666666666666692</v>
      </c>
      <c r="Q107" s="54">
        <f t="shared" si="30"/>
        <v>-4.2354544199981845</v>
      </c>
      <c r="R107" s="53">
        <f>'Расчет субсидий'!X107-1</f>
        <v>-0.52</v>
      </c>
      <c r="S107" s="53">
        <f>R107*'Расчет субсидий'!Y107</f>
        <v>-13</v>
      </c>
      <c r="T107" s="54">
        <f t="shared" si="31"/>
        <v>-33.036544475985792</v>
      </c>
      <c r="U107" s="53">
        <f t="shared" si="11"/>
        <v>-25.953352704074128</v>
      </c>
    </row>
    <row r="108" spans="1:21" ht="15" customHeight="1">
      <c r="A108" s="33" t="s">
        <v>107</v>
      </c>
      <c r="B108" s="51">
        <f>'Расчет субсидий'!AD108</f>
        <v>14.327272727272714</v>
      </c>
      <c r="C108" s="53">
        <f>'Расчет субсидий'!D108-1</f>
        <v>-0.2624222776392352</v>
      </c>
      <c r="D108" s="53">
        <f>C108*'Расчет субсидий'!E108</f>
        <v>-2.6242227763923518</v>
      </c>
      <c r="E108" s="54">
        <f t="shared" si="28"/>
        <v>-4.3248953779012131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3">
        <f>'Расчет субсидий'!P108-1</f>
        <v>0.1758800975949808</v>
      </c>
      <c r="M108" s="53">
        <f>L108*'Расчет субсидий'!Q108</f>
        <v>3.517601951899616</v>
      </c>
      <c r="N108" s="54">
        <f t="shared" si="29"/>
        <v>5.7972442583481243</v>
      </c>
      <c r="O108" s="53">
        <f>'Расчет субсидий'!T108-1</f>
        <v>0</v>
      </c>
      <c r="P108" s="53">
        <f>O108*'Расчет субсидий'!U108</f>
        <v>0</v>
      </c>
      <c r="Q108" s="54">
        <f t="shared" si="30"/>
        <v>0</v>
      </c>
      <c r="R108" s="53">
        <f>'Расчет субсидий'!X108-1</f>
        <v>0.26</v>
      </c>
      <c r="S108" s="53">
        <f>R108*'Расчет субсидий'!Y108</f>
        <v>7.8000000000000007</v>
      </c>
      <c r="T108" s="54">
        <f t="shared" si="31"/>
        <v>12.854923846825805</v>
      </c>
      <c r="U108" s="53">
        <f t="shared" si="11"/>
        <v>8.693379175507264</v>
      </c>
    </row>
    <row r="109" spans="1:21" ht="15" customHeight="1">
      <c r="A109" s="33" t="s">
        <v>108</v>
      </c>
      <c r="B109" s="51">
        <f>'Расчет субсидий'!AD109</f>
        <v>-58.081818181818193</v>
      </c>
      <c r="C109" s="53">
        <f>'Расчет субсидий'!D109-1</f>
        <v>0.21541639344262298</v>
      </c>
      <c r="D109" s="53">
        <f>C109*'Расчет субсидий'!E109</f>
        <v>2.1541639344262298</v>
      </c>
      <c r="E109" s="54">
        <f t="shared" si="28"/>
        <v>4.07212903302546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3">
        <f>'Расчет субсидий'!P109-1</f>
        <v>-0.46044117647058824</v>
      </c>
      <c r="M109" s="53">
        <f>L109*'Расчет субсидий'!Q109</f>
        <v>-9.2088235294117649</v>
      </c>
      <c r="N109" s="54">
        <f t="shared" si="29"/>
        <v>-17.407921957487318</v>
      </c>
      <c r="O109" s="53">
        <f>'Расчет субсидий'!T109-1</f>
        <v>5.317073170731712E-2</v>
      </c>
      <c r="P109" s="53">
        <f>O109*'Расчет субсидий'!U109</f>
        <v>1.329268292682928</v>
      </c>
      <c r="Q109" s="54">
        <f t="shared" si="30"/>
        <v>2.5127855502585494</v>
      </c>
      <c r="R109" s="53">
        <f>'Расчет субсидий'!X109-1</f>
        <v>-1</v>
      </c>
      <c r="S109" s="53">
        <f>R109*'Расчет субсидий'!Y109</f>
        <v>-25</v>
      </c>
      <c r="T109" s="54">
        <f t="shared" si="31"/>
        <v>-47.258810807614879</v>
      </c>
      <c r="U109" s="53">
        <f t="shared" si="11"/>
        <v>-30.725391302302608</v>
      </c>
    </row>
    <row r="110" spans="1:21" ht="15" customHeight="1">
      <c r="A110" s="33" t="s">
        <v>109</v>
      </c>
      <c r="B110" s="51">
        <f>'Расчет субсидий'!AD110</f>
        <v>47.72727272727272</v>
      </c>
      <c r="C110" s="53">
        <f>'Расчет субсидий'!D110-1</f>
        <v>0.23079668852811519</v>
      </c>
      <c r="D110" s="53">
        <f>C110*'Расчет субсидий'!E110</f>
        <v>2.3079668852811519</v>
      </c>
      <c r="E110" s="54">
        <f t="shared" si="28"/>
        <v>5.0288852262654835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3">
        <f>'Расчет субсидий'!P110-1</f>
        <v>0.2298042704626333</v>
      </c>
      <c r="M110" s="53">
        <f>L110*'Расчет субсидий'!Q110</f>
        <v>4.596085409252666</v>
      </c>
      <c r="N110" s="54">
        <f t="shared" si="29"/>
        <v>10.014522374929776</v>
      </c>
      <c r="O110" s="53">
        <f>'Расчет субсидий'!T110-1</f>
        <v>0.30000000000000004</v>
      </c>
      <c r="P110" s="53">
        <f>O110*'Расчет субсидий'!U110</f>
        <v>9.0000000000000018</v>
      </c>
      <c r="Q110" s="54">
        <f t="shared" si="30"/>
        <v>19.610319075646476</v>
      </c>
      <c r="R110" s="53">
        <f>'Расчет субсидий'!X110-1</f>
        <v>0.30000000000000004</v>
      </c>
      <c r="S110" s="53">
        <f>R110*'Расчет субсидий'!Y110</f>
        <v>6.0000000000000009</v>
      </c>
      <c r="T110" s="54">
        <f t="shared" si="31"/>
        <v>13.073546050430986</v>
      </c>
      <c r="U110" s="53">
        <f t="shared" si="11"/>
        <v>21.90405229453382</v>
      </c>
    </row>
    <row r="111" spans="1:21" ht="15" customHeight="1">
      <c r="A111" s="33" t="s">
        <v>110</v>
      </c>
      <c r="B111" s="51">
        <f>'Расчет субсидий'!AD111</f>
        <v>-34.063636363636363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28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3">
        <f>'Расчет субсидий'!P111-1</f>
        <v>-0.85922883869495781</v>
      </c>
      <c r="M111" s="53">
        <f>L111*'Расчет субсидий'!Q111</f>
        <v>-17.184576773899156</v>
      </c>
      <c r="N111" s="54">
        <f t="shared" si="29"/>
        <v>-60.198809301838494</v>
      </c>
      <c r="O111" s="53">
        <f>'Расчет субсидий'!T111-1</f>
        <v>4.4186046511627941E-2</v>
      </c>
      <c r="P111" s="53">
        <f>O111*'Расчет субсидий'!U111</f>
        <v>0.88372093023255882</v>
      </c>
      <c r="Q111" s="54">
        <f t="shared" si="30"/>
        <v>3.0957380245706432</v>
      </c>
      <c r="R111" s="53">
        <f>'Расчет субсидий'!X111-1</f>
        <v>0.21923076923076912</v>
      </c>
      <c r="S111" s="53">
        <f>R111*'Расчет субсидий'!Y111</f>
        <v>6.5769230769230731</v>
      </c>
      <c r="T111" s="54">
        <f t="shared" si="31"/>
        <v>23.039434913631489</v>
      </c>
      <c r="U111" s="53">
        <f t="shared" ref="U111:U173" si="32">D111+M111+P111+S111</f>
        <v>-9.7239327667435234</v>
      </c>
    </row>
    <row r="112" spans="1:21" ht="15" customHeight="1">
      <c r="A112" s="33" t="s">
        <v>111</v>
      </c>
      <c r="B112" s="51">
        <f>'Расчет субсидий'!AD112</f>
        <v>-1.7818181818181813</v>
      </c>
      <c r="C112" s="53">
        <f>'Расчет субсидий'!D112-1</f>
        <v>0</v>
      </c>
      <c r="D112" s="53">
        <f>C112*'Расчет субсидий'!E112</f>
        <v>0</v>
      </c>
      <c r="E112" s="54">
        <f t="shared" si="28"/>
        <v>0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3">
        <f>'Расчет субсидий'!P112-1</f>
        <v>-0.53236283493794234</v>
      </c>
      <c r="M112" s="53">
        <f>L112*'Расчет субсидий'!Q112</f>
        <v>-10.647256698758847</v>
      </c>
      <c r="N112" s="54">
        <f t="shared" si="29"/>
        <v>-22.738079289016163</v>
      </c>
      <c r="O112" s="53">
        <f>'Расчет субсидий'!T112-1</f>
        <v>0.19722222222222219</v>
      </c>
      <c r="P112" s="53">
        <f>O112*'Расчет субсидий'!U112</f>
        <v>4.9305555555555545</v>
      </c>
      <c r="Q112" s="54">
        <f t="shared" si="30"/>
        <v>10.529600847717909</v>
      </c>
      <c r="R112" s="53">
        <f>'Расчет субсидий'!X112-1</f>
        <v>0.19529411764705884</v>
      </c>
      <c r="S112" s="53">
        <f>R112*'Расчет субсидий'!Y112</f>
        <v>4.882352941176471</v>
      </c>
      <c r="T112" s="54">
        <f t="shared" si="31"/>
        <v>10.426660259480073</v>
      </c>
      <c r="U112" s="53">
        <f t="shared" si="32"/>
        <v>-0.83434820202682136</v>
      </c>
    </row>
    <row r="113" spans="1:21" ht="15" customHeight="1">
      <c r="A113" s="33" t="s">
        <v>112</v>
      </c>
      <c r="B113" s="51">
        <f>'Расчет субсидий'!AD113</f>
        <v>7.4272727272727366</v>
      </c>
      <c r="C113" s="53">
        <f>'Расчет субсидий'!D113-1</f>
        <v>0.27554999999999996</v>
      </c>
      <c r="D113" s="53">
        <f>C113*'Расчет субсидий'!E113</f>
        <v>2.7554999999999996</v>
      </c>
      <c r="E113" s="54">
        <f t="shared" si="28"/>
        <v>12.224882183591079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3">
        <f>'Расчет субсидий'!P113-1</f>
        <v>-0.50606928532460449</v>
      </c>
      <c r="M113" s="53">
        <f>L113*'Расчет субсидий'!Q113</f>
        <v>-10.12138570649209</v>
      </c>
      <c r="N113" s="54">
        <f t="shared" si="29"/>
        <v>-44.903918634203798</v>
      </c>
      <c r="O113" s="53">
        <f>'Расчет субсидий'!T113-1</f>
        <v>8.0000000000000071E-2</v>
      </c>
      <c r="P113" s="53">
        <f>O113*'Расчет субсидий'!U113</f>
        <v>1.6000000000000014</v>
      </c>
      <c r="Q113" s="54">
        <f t="shared" si="30"/>
        <v>7.0984618013956613</v>
      </c>
      <c r="R113" s="53">
        <f>'Расчет субсидий'!X113-1</f>
        <v>0.248</v>
      </c>
      <c r="S113" s="53">
        <f>R113*'Расчет субсидий'!Y113</f>
        <v>7.4399999999999995</v>
      </c>
      <c r="T113" s="54">
        <f t="shared" si="31"/>
        <v>33.007847376489792</v>
      </c>
      <c r="U113" s="53">
        <f t="shared" si="32"/>
        <v>1.6741142935079107</v>
      </c>
    </row>
    <row r="114" spans="1:21" ht="15" customHeight="1">
      <c r="A114" s="33" t="s">
        <v>113</v>
      </c>
      <c r="B114" s="51">
        <f>'Расчет субсидий'!AD114</f>
        <v>0</v>
      </c>
      <c r="C114" s="53">
        <f>'Расчет субсидий'!D114-1</f>
        <v>0.30000000000000004</v>
      </c>
      <c r="D114" s="53">
        <f>C114*'Расчет субсидий'!E114</f>
        <v>3.0000000000000004</v>
      </c>
      <c r="E114" s="54">
        <f t="shared" si="28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3">
        <f>'Расчет субсидий'!P114-1</f>
        <v>-0.44067596312928381</v>
      </c>
      <c r="M114" s="53">
        <f>L114*'Расчет субсидий'!Q114</f>
        <v>-8.8135192625856753</v>
      </c>
      <c r="N114" s="54">
        <f t="shared" si="29"/>
        <v>0</v>
      </c>
      <c r="O114" s="53">
        <f>'Расчет субсидий'!T114-1</f>
        <v>-1</v>
      </c>
      <c r="P114" s="53">
        <f>O114*'Расчет субсидий'!U114</f>
        <v>0</v>
      </c>
      <c r="Q114" s="54">
        <f t="shared" si="30"/>
        <v>0</v>
      </c>
      <c r="R114" s="53">
        <f>'Расчет субсидий'!X114-1</f>
        <v>-1</v>
      </c>
      <c r="S114" s="53">
        <f>R114*'Расчет субсидий'!Y114</f>
        <v>0</v>
      </c>
      <c r="T114" s="54">
        <f t="shared" si="31"/>
        <v>0</v>
      </c>
      <c r="U114" s="53">
        <f t="shared" si="32"/>
        <v>-5.8135192625856753</v>
      </c>
    </row>
    <row r="115" spans="1:21" ht="15" customHeight="1">
      <c r="A115" s="33" t="s">
        <v>114</v>
      </c>
      <c r="B115" s="51">
        <f>'Расчет субсидий'!AD115</f>
        <v>19.690909090909116</v>
      </c>
      <c r="C115" s="53">
        <f>'Расчет субсидий'!D115-1</f>
        <v>0.19503838273904628</v>
      </c>
      <c r="D115" s="53">
        <f>C115*'Расчет субсидий'!E115</f>
        <v>1.9503838273904628</v>
      </c>
      <c r="E115" s="54">
        <f t="shared" si="28"/>
        <v>5.958715674537407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3">
        <f>'Расчет субсидий'!P115-1</f>
        <v>0.10473842868806127</v>
      </c>
      <c r="M115" s="53">
        <f>L115*'Расчет субсидий'!Q115</f>
        <v>2.0947685737612254</v>
      </c>
      <c r="N115" s="54">
        <f t="shared" si="29"/>
        <v>6.3998327712243102</v>
      </c>
      <c r="O115" s="53">
        <f>'Расчет субсидий'!T115-1</f>
        <v>8.0000000000000071E-2</v>
      </c>
      <c r="P115" s="53">
        <f>O115*'Расчет субсидий'!U115</f>
        <v>2.4000000000000021</v>
      </c>
      <c r="Q115" s="54">
        <f t="shared" si="30"/>
        <v>7.3323606451474008</v>
      </c>
      <c r="R115" s="53">
        <f>'Расчет субсидий'!X115-1</f>
        <v>0</v>
      </c>
      <c r="S115" s="53">
        <f>R115*'Расчет субсидий'!Y115</f>
        <v>0</v>
      </c>
      <c r="T115" s="54">
        <f t="shared" si="31"/>
        <v>0</v>
      </c>
      <c r="U115" s="53">
        <f t="shared" si="32"/>
        <v>6.4451524011516899</v>
      </c>
    </row>
    <row r="116" spans="1:21" ht="15" customHeight="1">
      <c r="A116" s="33" t="s">
        <v>115</v>
      </c>
      <c r="B116" s="51">
        <f>'Расчет субсидий'!AD116</f>
        <v>-22.318181818181813</v>
      </c>
      <c r="C116" s="53">
        <f>'Расчет субсидий'!D116-1</f>
        <v>-0.43441138421733505</v>
      </c>
      <c r="D116" s="53">
        <f>C116*'Расчет субсидий'!E116</f>
        <v>-4.3441138421733507</v>
      </c>
      <c r="E116" s="54">
        <f t="shared" si="28"/>
        <v>-10.528602292970545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3">
        <f>'Расчет субсидий'!P116-1</f>
        <v>-0.88280306081353199</v>
      </c>
      <c r="M116" s="53">
        <f>L116*'Расчет субсидий'!Q116</f>
        <v>-17.65606121627064</v>
      </c>
      <c r="N116" s="54">
        <f t="shared" si="29"/>
        <v>-42.792075290884448</v>
      </c>
      <c r="O116" s="53">
        <f>'Расчет субсидий'!T116-1</f>
        <v>0.21166666666666667</v>
      </c>
      <c r="P116" s="53">
        <f>O116*'Расчет субсидий'!U116</f>
        <v>5.291666666666667</v>
      </c>
      <c r="Q116" s="54">
        <f t="shared" si="30"/>
        <v>12.825136684822455</v>
      </c>
      <c r="R116" s="53">
        <f>'Расчет субсидий'!X116-1</f>
        <v>0.30000000000000004</v>
      </c>
      <c r="S116" s="53">
        <f>R116*'Расчет субсидий'!Y116</f>
        <v>7.5000000000000009</v>
      </c>
      <c r="T116" s="54">
        <f t="shared" si="31"/>
        <v>18.177359080850728</v>
      </c>
      <c r="U116" s="53">
        <f t="shared" si="32"/>
        <v>-9.2085083917773218</v>
      </c>
    </row>
    <row r="117" spans="1:21" ht="15" customHeight="1">
      <c r="A117" s="33" t="s">
        <v>116</v>
      </c>
      <c r="B117" s="51">
        <f>'Расчет субсидий'!AD117</f>
        <v>-24.072727272727292</v>
      </c>
      <c r="C117" s="53">
        <f>'Расчет субсидий'!D117-1</f>
        <v>0.21875</v>
      </c>
      <c r="D117" s="53">
        <f>C117*'Расчет субсидий'!E117</f>
        <v>2.1875</v>
      </c>
      <c r="E117" s="54">
        <f t="shared" si="28"/>
        <v>5.6096446328105776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3">
        <f>'Расчет субсидий'!P117-1</f>
        <v>-0.8420704262642309</v>
      </c>
      <c r="M117" s="53">
        <f>L117*'Расчет субсидий'!Q117</f>
        <v>-16.841408525284617</v>
      </c>
      <c r="N117" s="54">
        <f t="shared" si="29"/>
        <v>-43.188259173866584</v>
      </c>
      <c r="O117" s="53">
        <f>'Расчет субсидий'!T117-1</f>
        <v>3.3333333333333437E-2</v>
      </c>
      <c r="P117" s="53">
        <f>O117*'Расчет субсидий'!U117</f>
        <v>1.0000000000000031</v>
      </c>
      <c r="Q117" s="54">
        <f t="shared" si="30"/>
        <v>2.5644089749991292</v>
      </c>
      <c r="R117" s="53">
        <f>'Расчет субсидий'!X117-1</f>
        <v>0.21333333333333337</v>
      </c>
      <c r="S117" s="53">
        <f>R117*'Расчет субсидий'!Y117</f>
        <v>4.2666666666666675</v>
      </c>
      <c r="T117" s="54">
        <f t="shared" si="31"/>
        <v>10.941478293329586</v>
      </c>
      <c r="U117" s="53">
        <f t="shared" si="32"/>
        <v>-9.387241858617946</v>
      </c>
    </row>
    <row r="118" spans="1:21" ht="15" customHeight="1">
      <c r="A118" s="33" t="s">
        <v>117</v>
      </c>
      <c r="B118" s="51">
        <f>'Расчет субсидий'!AD118</f>
        <v>-28.090909090909093</v>
      </c>
      <c r="C118" s="53">
        <f>'Расчет субсидий'!D118-1</f>
        <v>-1</v>
      </c>
      <c r="D118" s="53">
        <f>C118*'Расчет субсидий'!E118</f>
        <v>0</v>
      </c>
      <c r="E118" s="54">
        <f t="shared" si="28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3">
        <f>'Расчет субсидий'!P118-1</f>
        <v>-0.83644486995372591</v>
      </c>
      <c r="M118" s="53">
        <f>L118*'Расчет субсидий'!Q118</f>
        <v>-16.728897399074519</v>
      </c>
      <c r="N118" s="54">
        <f t="shared" si="29"/>
        <v>-32.029566381136974</v>
      </c>
      <c r="O118" s="53">
        <f>'Расчет субсидий'!T118-1</f>
        <v>2.8571428571428692E-2</v>
      </c>
      <c r="P118" s="53">
        <f>O118*'Расчет субсидий'!U118</f>
        <v>0.85714285714286076</v>
      </c>
      <c r="Q118" s="54">
        <f t="shared" si="30"/>
        <v>1.6411072042616197</v>
      </c>
      <c r="R118" s="53">
        <f>'Расчет субсидий'!X118-1</f>
        <v>6.0000000000000053E-2</v>
      </c>
      <c r="S118" s="53">
        <f>R118*'Расчет субсидий'!Y118</f>
        <v>1.2000000000000011</v>
      </c>
      <c r="T118" s="54">
        <f t="shared" si="31"/>
        <v>2.2975500859662596</v>
      </c>
      <c r="U118" s="53">
        <f t="shared" si="32"/>
        <v>-14.671754541931657</v>
      </c>
    </row>
    <row r="119" spans="1:21" ht="15" customHeight="1">
      <c r="A119" s="33" t="s">
        <v>118</v>
      </c>
      <c r="B119" s="51">
        <f>'Расчет субсидий'!AD119</f>
        <v>15.518181818181802</v>
      </c>
      <c r="C119" s="53">
        <f>'Расчет субсидий'!D119-1</f>
        <v>0.11108376989191204</v>
      </c>
      <c r="D119" s="53">
        <f>C119*'Расчет субсидий'!E119</f>
        <v>1.1108376989191204</v>
      </c>
      <c r="E119" s="54">
        <f t="shared" si="28"/>
        <v>3.0559094631053236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3">
        <f>'Расчет субсидий'!P119-1</f>
        <v>-0.32946744331183686</v>
      </c>
      <c r="M119" s="53">
        <f>L119*'Расчет субсидий'!Q119</f>
        <v>-6.5893488662367368</v>
      </c>
      <c r="N119" s="54">
        <f t="shared" si="29"/>
        <v>-18.127268795098125</v>
      </c>
      <c r="O119" s="53">
        <f>'Расчет субсидий'!T119-1</f>
        <v>4.8888888888888982E-2</v>
      </c>
      <c r="P119" s="53">
        <f>O119*'Расчет субсидий'!U119</f>
        <v>0.24444444444444491</v>
      </c>
      <c r="Q119" s="54">
        <f t="shared" si="30"/>
        <v>0.67246555613673986</v>
      </c>
      <c r="R119" s="53">
        <f>'Расчет субсидий'!X119-1</f>
        <v>0.2416666666666667</v>
      </c>
      <c r="S119" s="53">
        <f>R119*'Расчет субсидий'!Y119</f>
        <v>10.875000000000002</v>
      </c>
      <c r="T119" s="54">
        <f t="shared" si="31"/>
        <v>29.917075594037865</v>
      </c>
      <c r="U119" s="53">
        <f t="shared" si="32"/>
        <v>5.6409332771268303</v>
      </c>
    </row>
    <row r="120" spans="1:21" ht="15" customHeight="1">
      <c r="A120" s="32" t="s">
        <v>119</v>
      </c>
      <c r="B120" s="55"/>
      <c r="C120" s="56"/>
      <c r="D120" s="56"/>
      <c r="E120" s="57"/>
      <c r="F120" s="56"/>
      <c r="G120" s="56"/>
      <c r="H120" s="57"/>
      <c r="I120" s="57"/>
      <c r="J120" s="57"/>
      <c r="K120" s="57"/>
      <c r="L120" s="56"/>
      <c r="M120" s="56"/>
      <c r="N120" s="57"/>
      <c r="O120" s="56"/>
      <c r="P120" s="56"/>
      <c r="Q120" s="57"/>
      <c r="R120" s="56"/>
      <c r="S120" s="56"/>
      <c r="T120" s="57"/>
      <c r="U120" s="57"/>
    </row>
    <row r="121" spans="1:21" ht="15" customHeight="1">
      <c r="A121" s="33" t="s">
        <v>120</v>
      </c>
      <c r="B121" s="51">
        <f>'Расчет субсидий'!AD121</f>
        <v>-12.045454545454547</v>
      </c>
      <c r="C121" s="53">
        <f>'Расчет субсидий'!D121-1</f>
        <v>-0.1875</v>
      </c>
      <c r="D121" s="53">
        <f>C121*'Расчет субсидий'!E121</f>
        <v>-1.875</v>
      </c>
      <c r="E121" s="54">
        <f t="shared" ref="E121:E127" si="33">$B121*D121/$U121</f>
        <v>-1.4917837228586039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3">
        <f>'Расчет субсидий'!P121-1</f>
        <v>-0.99448732083792724</v>
      </c>
      <c r="M121" s="53">
        <f>L121*'Расчет субсидий'!Q121</f>
        <v>-19.889746416758545</v>
      </c>
      <c r="N121" s="54">
        <f t="shared" ref="N121:N127" si="34">$B121*M121/$U121</f>
        <v>-15.824639976696341</v>
      </c>
      <c r="O121" s="53">
        <f>'Расчет субсидий'!T121-1</f>
        <v>0.21499999999999986</v>
      </c>
      <c r="P121" s="53">
        <f>O121*'Расчет субсидий'!U121</f>
        <v>5.3749999999999964</v>
      </c>
      <c r="Q121" s="54">
        <f t="shared" ref="Q121:Q127" si="35">$B121*P121/$U121</f>
        <v>4.2764466721946617</v>
      </c>
      <c r="R121" s="53">
        <f>'Расчет субсидий'!X121-1</f>
        <v>5.0000000000000044E-2</v>
      </c>
      <c r="S121" s="53">
        <f>R121*'Расчет субсидий'!Y121</f>
        <v>1.2500000000000011</v>
      </c>
      <c r="T121" s="54">
        <f t="shared" ref="T121:T127" si="36">$B121*S121/$U121</f>
        <v>0.994522481905737</v>
      </c>
      <c r="U121" s="53">
        <f t="shared" si="32"/>
        <v>-15.139746416758546</v>
      </c>
    </row>
    <row r="122" spans="1:21" ht="15" customHeight="1">
      <c r="A122" s="33" t="s">
        <v>121</v>
      </c>
      <c r="B122" s="51">
        <f>'Расчет субсидий'!AD122</f>
        <v>3.0181818181818159</v>
      </c>
      <c r="C122" s="53">
        <f>'Расчет субсидий'!D122-1</f>
        <v>0.20643867532035287</v>
      </c>
      <c r="D122" s="53">
        <f>C122*'Расчет субсидий'!E122</f>
        <v>2.0643867532035287</v>
      </c>
      <c r="E122" s="54">
        <f t="shared" si="33"/>
        <v>1.8148244494965549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3">
        <f>'Расчет субсидий'!P122-1</f>
        <v>-0.58155825589706933</v>
      </c>
      <c r="M122" s="53">
        <f>L122*'Расчет субсидий'!Q122</f>
        <v>-11.631165117941386</v>
      </c>
      <c r="N122" s="54">
        <f t="shared" si="34"/>
        <v>-10.225081516055635</v>
      </c>
      <c r="O122" s="53">
        <f>'Расчет субсидий'!T122-1</f>
        <v>0.30000000000000004</v>
      </c>
      <c r="P122" s="53">
        <f>O122*'Расчет субсидий'!U122</f>
        <v>9.0000000000000018</v>
      </c>
      <c r="Q122" s="54">
        <f t="shared" si="35"/>
        <v>7.9119961509744678</v>
      </c>
      <c r="R122" s="53">
        <f>'Расчет субсидий'!X122-1</f>
        <v>0.19999999999999996</v>
      </c>
      <c r="S122" s="53">
        <f>R122*'Расчет субсидий'!Y122</f>
        <v>3.9999999999999991</v>
      </c>
      <c r="T122" s="54">
        <f t="shared" si="36"/>
        <v>3.5164427337664281</v>
      </c>
      <c r="U122" s="53">
        <f t="shared" si="32"/>
        <v>3.4332216352621439</v>
      </c>
    </row>
    <row r="123" spans="1:21" ht="15" customHeight="1">
      <c r="A123" s="33" t="s">
        <v>122</v>
      </c>
      <c r="B123" s="51">
        <f>'Расчет субсидий'!AD123</f>
        <v>-11.690909090909088</v>
      </c>
      <c r="C123" s="53">
        <f>'Расчет субсидий'!D123-1</f>
        <v>0.21199999999999997</v>
      </c>
      <c r="D123" s="53">
        <f>C123*'Расчет субсидий'!E123</f>
        <v>2.1199999999999997</v>
      </c>
      <c r="E123" s="54">
        <f t="shared" si="33"/>
        <v>2.065610130749203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3">
        <f>'Расчет субсидий'!P123-1</f>
        <v>-0.76593720266412935</v>
      </c>
      <c r="M123" s="53">
        <f>L123*'Расчет субсидий'!Q123</f>
        <v>-15.318744053282586</v>
      </c>
      <c r="N123" s="54">
        <f t="shared" si="34"/>
        <v>-14.925732503214444</v>
      </c>
      <c r="O123" s="53">
        <f>'Расчет субсидий'!T123-1</f>
        <v>8.0000000000000071E-2</v>
      </c>
      <c r="P123" s="53">
        <f>O123*'Расчет субсидий'!U123</f>
        <v>1.2000000000000011</v>
      </c>
      <c r="Q123" s="54">
        <f t="shared" si="35"/>
        <v>1.1692132815561538</v>
      </c>
      <c r="R123" s="53">
        <f>'Расчет субсидий'!X123-1</f>
        <v>0</v>
      </c>
      <c r="S123" s="53">
        <f>R123*'Расчет субсидий'!Y123</f>
        <v>0</v>
      </c>
      <c r="T123" s="54">
        <f t="shared" si="36"/>
        <v>0</v>
      </c>
      <c r="U123" s="53">
        <f t="shared" si="32"/>
        <v>-11.998744053282586</v>
      </c>
    </row>
    <row r="124" spans="1:21" ht="15" customHeight="1">
      <c r="A124" s="33" t="s">
        <v>123</v>
      </c>
      <c r="B124" s="51">
        <f>'Расчет субсидий'!AD124</f>
        <v>-13.227272727272734</v>
      </c>
      <c r="C124" s="53">
        <f>'Расчет субсидий'!D124-1</f>
        <v>0.12753623188405783</v>
      </c>
      <c r="D124" s="53">
        <f>C124*'Расчет субсидий'!E124</f>
        <v>1.2753623188405783</v>
      </c>
      <c r="E124" s="54">
        <f t="shared" si="33"/>
        <v>1.2868386649459889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3">
        <f>'Расчет субсидий'!P124-1</f>
        <v>-0.92613009922822487</v>
      </c>
      <c r="M124" s="53">
        <f>L124*'Расчет субсидий'!Q124</f>
        <v>-18.522601984564496</v>
      </c>
      <c r="N124" s="54">
        <f t="shared" si="34"/>
        <v>-18.68927759353252</v>
      </c>
      <c r="O124" s="53">
        <f>'Расчет субсидий'!T124-1</f>
        <v>7.1264367816092022E-2</v>
      </c>
      <c r="P124" s="53">
        <f>O124*'Расчет субсидий'!U124</f>
        <v>2.1379310344827607</v>
      </c>
      <c r="Q124" s="54">
        <f t="shared" si="35"/>
        <v>2.1571692040121282</v>
      </c>
      <c r="R124" s="53">
        <f>'Расчет субсидий'!X124-1</f>
        <v>0.10000000000000009</v>
      </c>
      <c r="S124" s="53">
        <f>R124*'Расчет субсидий'!Y124</f>
        <v>2.0000000000000018</v>
      </c>
      <c r="T124" s="54">
        <f t="shared" si="36"/>
        <v>2.0179969973016685</v>
      </c>
      <c r="U124" s="53">
        <f t="shared" si="32"/>
        <v>-13.109308631241154</v>
      </c>
    </row>
    <row r="125" spans="1:21" ht="15" customHeight="1">
      <c r="A125" s="33" t="s">
        <v>124</v>
      </c>
      <c r="B125" s="51">
        <f>'Расчет субсидий'!AD125</f>
        <v>-7.6181818181818173</v>
      </c>
      <c r="C125" s="53">
        <f>'Расчет субсидий'!D125-1</f>
        <v>0.30000000000000004</v>
      </c>
      <c r="D125" s="53">
        <f>C125*'Расчет субсидий'!E125</f>
        <v>3.0000000000000004</v>
      </c>
      <c r="E125" s="54">
        <f t="shared" si="33"/>
        <v>2.1738051002748651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3">
        <f>'Расчет субсидий'!P125-1</f>
        <v>-0.92568064753495216</v>
      </c>
      <c r="M125" s="53">
        <f>L125*'Расчет субсидий'!Q125</f>
        <v>-18.513612950699041</v>
      </c>
      <c r="N125" s="54">
        <f t="shared" si="34"/>
        <v>-13.41499541891479</v>
      </c>
      <c r="O125" s="53">
        <f>'Расчет субсидий'!T125-1</f>
        <v>7.7777777777777724E-2</v>
      </c>
      <c r="P125" s="53">
        <f>O125*'Расчет субсидий'!U125</f>
        <v>2.3333333333333317</v>
      </c>
      <c r="Q125" s="54">
        <f t="shared" si="35"/>
        <v>1.6907373002137829</v>
      </c>
      <c r="R125" s="53">
        <f>'Расчет субсидий'!X125-1</f>
        <v>0.1333333333333333</v>
      </c>
      <c r="S125" s="53">
        <f>R125*'Расчет субсидий'!Y125</f>
        <v>2.6666666666666661</v>
      </c>
      <c r="T125" s="54">
        <f t="shared" si="36"/>
        <v>1.9322712002443241</v>
      </c>
      <c r="U125" s="53">
        <f t="shared" si="32"/>
        <v>-10.513612950699043</v>
      </c>
    </row>
    <row r="126" spans="1:21" ht="15" customHeight="1">
      <c r="A126" s="33" t="s">
        <v>125</v>
      </c>
      <c r="B126" s="51">
        <f>'Расчет субсидий'!AD126</f>
        <v>-10.027272727272731</v>
      </c>
      <c r="C126" s="53">
        <f>'Расчет субсидий'!D126-1</f>
        <v>0.21677083333333336</v>
      </c>
      <c r="D126" s="53">
        <f>C126*'Расчет субсидий'!E126</f>
        <v>2.1677083333333336</v>
      </c>
      <c r="E126" s="54">
        <f t="shared" si="33"/>
        <v>2.3660526788119043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3">
        <f>'Расчет субсидий'!P126-1</f>
        <v>-0.86554621848739499</v>
      </c>
      <c r="M126" s="53">
        <f>L126*'Расчет субсидий'!Q126</f>
        <v>-17.310924369747902</v>
      </c>
      <c r="N126" s="54">
        <f t="shared" si="34"/>
        <v>-18.894866227122634</v>
      </c>
      <c r="O126" s="53">
        <f>'Расчет субсидий'!T126-1</f>
        <v>6.5217391304347894E-2</v>
      </c>
      <c r="P126" s="53">
        <f>O126*'Расчет субсидий'!U126</f>
        <v>1.9565217391304368</v>
      </c>
      <c r="Q126" s="54">
        <f t="shared" si="35"/>
        <v>2.1355426054504387</v>
      </c>
      <c r="R126" s="53">
        <f>'Расчет субсидий'!X126-1</f>
        <v>0.19999999999999996</v>
      </c>
      <c r="S126" s="53">
        <f>R126*'Расчет субсидий'!Y126</f>
        <v>3.9999999999999991</v>
      </c>
      <c r="T126" s="54">
        <f t="shared" si="36"/>
        <v>4.3659982155875587</v>
      </c>
      <c r="U126" s="53">
        <f t="shared" si="32"/>
        <v>-9.1866942972841308</v>
      </c>
    </row>
    <row r="127" spans="1:21" ht="15" customHeight="1">
      <c r="A127" s="33" t="s">
        <v>126</v>
      </c>
      <c r="B127" s="51">
        <f>'Расчет субсидий'!AD127</f>
        <v>-2.2272727272727266</v>
      </c>
      <c r="C127" s="53">
        <f>'Расчет субсидий'!D127-1</f>
        <v>0.21275590551181089</v>
      </c>
      <c r="D127" s="53">
        <f>C127*'Расчет субсидий'!E127</f>
        <v>2.1275590551181089</v>
      </c>
      <c r="E127" s="54">
        <f t="shared" si="33"/>
        <v>1.6981238429199812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3">
        <f>'Расчет субсидий'!P127-1</f>
        <v>-0.64307078763708869</v>
      </c>
      <c r="M127" s="53">
        <f>L127*'Расчет субсидий'!Q127</f>
        <v>-12.861415752741774</v>
      </c>
      <c r="N127" s="54">
        <f t="shared" si="34"/>
        <v>-10.265415049654171</v>
      </c>
      <c r="O127" s="53">
        <f>'Расчет субсидий'!T127-1</f>
        <v>0.21266666666666656</v>
      </c>
      <c r="P127" s="53">
        <f>O127*'Расчет субсидий'!U127</f>
        <v>7.4433333333333298</v>
      </c>
      <c r="Q127" s="54">
        <f t="shared" si="35"/>
        <v>5.9409405222985496</v>
      </c>
      <c r="R127" s="53">
        <f>'Расчет субсидий'!X127-1</f>
        <v>3.3333333333333437E-2</v>
      </c>
      <c r="S127" s="53">
        <f>R127*'Расчет субсидий'!Y127</f>
        <v>0.50000000000000155</v>
      </c>
      <c r="T127" s="54">
        <f t="shared" si="36"/>
        <v>0.3990779571629135</v>
      </c>
      <c r="U127" s="53">
        <f t="shared" si="32"/>
        <v>-2.7905233642903333</v>
      </c>
    </row>
    <row r="128" spans="1:21" ht="15" customHeight="1">
      <c r="A128" s="32" t="s">
        <v>127</v>
      </c>
      <c r="B128" s="55"/>
      <c r="C128" s="56"/>
      <c r="D128" s="56"/>
      <c r="E128" s="57"/>
      <c r="F128" s="56"/>
      <c r="G128" s="56"/>
      <c r="H128" s="57"/>
      <c r="I128" s="57"/>
      <c r="J128" s="57"/>
      <c r="K128" s="57"/>
      <c r="L128" s="56"/>
      <c r="M128" s="56"/>
      <c r="N128" s="57"/>
      <c r="O128" s="56"/>
      <c r="P128" s="56"/>
      <c r="Q128" s="57"/>
      <c r="R128" s="56"/>
      <c r="S128" s="56"/>
      <c r="T128" s="57"/>
      <c r="U128" s="57"/>
    </row>
    <row r="129" spans="1:21" ht="15" customHeight="1">
      <c r="A129" s="33" t="s">
        <v>128</v>
      </c>
      <c r="B129" s="51">
        <f>'Расчет субсидий'!AD129</f>
        <v>-26.609090909090909</v>
      </c>
      <c r="C129" s="53">
        <f>'Расчет субсидий'!D129-1</f>
        <v>-0.29670736219015903</v>
      </c>
      <c r="D129" s="53">
        <f>C129*'Расчет субсидий'!E129</f>
        <v>-2.9670736219015903</v>
      </c>
      <c r="E129" s="54">
        <f t="shared" ref="E129:E136" si="37">$B129*D129/$U129</f>
        <v>-2.6272807921612338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3">
        <f>'Расчет субсидий'!P129-1</f>
        <v>-0.6989674344718031</v>
      </c>
      <c r="M129" s="53">
        <f>L129*'Расчет субсидий'!Q129</f>
        <v>-13.979348689436062</v>
      </c>
      <c r="N129" s="54">
        <f t="shared" ref="N129:N136" si="38">$B129*M129/$U129</f>
        <v>-12.378416911387932</v>
      </c>
      <c r="O129" s="53">
        <f>'Расчет субсидий'!T129-1</f>
        <v>6.3197026022304925E-2</v>
      </c>
      <c r="P129" s="53">
        <f>O129*'Расчет субсидий'!U129</f>
        <v>1.8959107806691478</v>
      </c>
      <c r="Q129" s="54">
        <f t="shared" ref="Q129:Q136" si="39">$B129*P129/$U129</f>
        <v>1.6787888042060424</v>
      </c>
      <c r="R129" s="53">
        <f>'Расчет субсидий'!X129-1</f>
        <v>-0.75</v>
      </c>
      <c r="S129" s="53">
        <f>R129*'Расчет субсидий'!Y129</f>
        <v>-15</v>
      </c>
      <c r="T129" s="54">
        <f t="shared" ref="T129:T136" si="40">$B129*S129/$U129</f>
        <v>-13.282182009747785</v>
      </c>
      <c r="U129" s="53">
        <f t="shared" si="32"/>
        <v>-30.050511530668505</v>
      </c>
    </row>
    <row r="130" spans="1:21" ht="15" customHeight="1">
      <c r="A130" s="33" t="s">
        <v>129</v>
      </c>
      <c r="B130" s="51">
        <f>'Расчет субсидий'!AD130</f>
        <v>1.5727272727272634</v>
      </c>
      <c r="C130" s="53">
        <f>'Расчет субсидий'!D130-1</f>
        <v>-1</v>
      </c>
      <c r="D130" s="53">
        <f>C130*'Расчет субсидий'!E130</f>
        <v>0</v>
      </c>
      <c r="E130" s="54">
        <f t="shared" si="37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3">
        <f>'Расчет субсидий'!P130-1</f>
        <v>0.30000000000000004</v>
      </c>
      <c r="M130" s="53">
        <f>L130*'Расчет субсидий'!Q130</f>
        <v>6.0000000000000009</v>
      </c>
      <c r="N130" s="54">
        <f t="shared" si="38"/>
        <v>10.153049482163352</v>
      </c>
      <c r="O130" s="53">
        <f>'Расчет субсидий'!T130-1</f>
        <v>-0.11176470588235299</v>
      </c>
      <c r="P130" s="53">
        <f>O130*'Расчет субсидий'!U130</f>
        <v>-4.4705882352941195</v>
      </c>
      <c r="Q130" s="54">
        <f t="shared" si="39"/>
        <v>-7.5650172612197544</v>
      </c>
      <c r="R130" s="53">
        <f>'Расчет субсидий'!X130-1</f>
        <v>-5.9999999999999942E-2</v>
      </c>
      <c r="S130" s="53">
        <f>R130*'Расчет субсидий'!Y130</f>
        <v>-0.59999999999999942</v>
      </c>
      <c r="T130" s="54">
        <f t="shared" si="40"/>
        <v>-1.0153049482163341</v>
      </c>
      <c r="U130" s="53">
        <f t="shared" si="32"/>
        <v>0.92941176470588194</v>
      </c>
    </row>
    <row r="131" spans="1:21" ht="15" customHeight="1">
      <c r="A131" s="33" t="s">
        <v>130</v>
      </c>
      <c r="B131" s="51">
        <f>'Расчет субсидий'!AD131</f>
        <v>-9.6090909090909093</v>
      </c>
      <c r="C131" s="53">
        <f>'Расчет субсидий'!D131-1</f>
        <v>0.11680610236220468</v>
      </c>
      <c r="D131" s="53">
        <f>C131*'Расчет субсидий'!E131</f>
        <v>1.1680610236220468</v>
      </c>
      <c r="E131" s="54">
        <f t="shared" si="37"/>
        <v>1.9032031792847246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3">
        <f>'Расчет субсидий'!P131-1</f>
        <v>-0.37577447335811653</v>
      </c>
      <c r="M131" s="53">
        <f>L131*'Расчет субсидий'!Q131</f>
        <v>-7.5154894671623307</v>
      </c>
      <c r="N131" s="54">
        <f t="shared" si="38"/>
        <v>-12.245510430123245</v>
      </c>
      <c r="O131" s="53">
        <f>'Расчет субсидий'!T131-1</f>
        <v>-2.750000000000008E-2</v>
      </c>
      <c r="P131" s="53">
        <f>O131*'Расчет субсидий'!U131</f>
        <v>-0.5500000000000016</v>
      </c>
      <c r="Q131" s="54">
        <f t="shared" si="39"/>
        <v>-0.89615330658041503</v>
      </c>
      <c r="R131" s="53">
        <f>'Расчет субсидий'!X131-1</f>
        <v>3.3333333333333437E-2</v>
      </c>
      <c r="S131" s="53">
        <f>R131*'Расчет субсидий'!Y131</f>
        <v>1.0000000000000031</v>
      </c>
      <c r="T131" s="54">
        <f t="shared" si="40"/>
        <v>1.6293696483280278</v>
      </c>
      <c r="U131" s="53">
        <f t="shared" si="32"/>
        <v>-5.8974284435402833</v>
      </c>
    </row>
    <row r="132" spans="1:21" ht="15" customHeight="1">
      <c r="A132" s="33" t="s">
        <v>131</v>
      </c>
      <c r="B132" s="51">
        <f>'Расчет субсидий'!AD132</f>
        <v>-53.4</v>
      </c>
      <c r="C132" s="53">
        <f>'Расчет субсидий'!D132-1</f>
        <v>-1</v>
      </c>
      <c r="D132" s="53">
        <f>C132*'Расчет субсидий'!E132</f>
        <v>0</v>
      </c>
      <c r="E132" s="54">
        <f t="shared" si="37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3">
        <f>'Расчет субсидий'!P132-1</f>
        <v>-0.72100567721005682</v>
      </c>
      <c r="M132" s="53">
        <f>L132*'Расчет субсидий'!Q132</f>
        <v>-14.420113544201136</v>
      </c>
      <c r="N132" s="54">
        <f t="shared" si="38"/>
        <v>-31.735308034036066</v>
      </c>
      <c r="O132" s="53">
        <f>'Расчет субсидий'!T132-1</f>
        <v>-9.2207792207792183E-2</v>
      </c>
      <c r="P132" s="53">
        <f>O132*'Расчет субсидий'!U132</f>
        <v>-1.8441558441558437</v>
      </c>
      <c r="Q132" s="54">
        <f t="shared" si="39"/>
        <v>-4.0585570701409992</v>
      </c>
      <c r="R132" s="53">
        <f>'Расчет субсидий'!X132-1</f>
        <v>-0.8</v>
      </c>
      <c r="S132" s="53">
        <f>R132*'Расчет субсидий'!Y132</f>
        <v>-8</v>
      </c>
      <c r="T132" s="54">
        <f t="shared" si="40"/>
        <v>-17.606134895822933</v>
      </c>
      <c r="U132" s="53">
        <f t="shared" si="32"/>
        <v>-24.264269388356979</v>
      </c>
    </row>
    <row r="133" spans="1:21" ht="15" customHeight="1">
      <c r="A133" s="33" t="s">
        <v>132</v>
      </c>
      <c r="B133" s="51">
        <f>'Расчет субсидий'!AD133</f>
        <v>-51.854545454545473</v>
      </c>
      <c r="C133" s="53">
        <f>'Расчет субсидий'!D133-1</f>
        <v>-1</v>
      </c>
      <c r="D133" s="53">
        <f>C133*'Расчет субсидий'!E133</f>
        <v>0</v>
      </c>
      <c r="E133" s="54">
        <f t="shared" si="37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3">
        <f>'Расчет субсидий'!P133-1</f>
        <v>-0.91037446286065071</v>
      </c>
      <c r="M133" s="53">
        <f>L133*'Расчет субсидий'!Q133</f>
        <v>-18.207489257213012</v>
      </c>
      <c r="N133" s="54">
        <f t="shared" si="38"/>
        <v>-45.133552092541919</v>
      </c>
      <c r="O133" s="53">
        <f>'Расчет субсидий'!T133-1</f>
        <v>-9.1752577319587636E-2</v>
      </c>
      <c r="P133" s="53">
        <f>O133*'Расчет субсидий'!U133</f>
        <v>-3.2113402061855671</v>
      </c>
      <c r="Q133" s="54">
        <f t="shared" si="39"/>
        <v>-7.96041609225896</v>
      </c>
      <c r="R133" s="53">
        <f>'Расчет субсидий'!X133-1</f>
        <v>3.3333333333333437E-2</v>
      </c>
      <c r="S133" s="53">
        <f>R133*'Расчет субсидий'!Y133</f>
        <v>0.50000000000000155</v>
      </c>
      <c r="T133" s="54">
        <f t="shared" si="40"/>
        <v>1.2394227302554117</v>
      </c>
      <c r="U133" s="53">
        <f t="shared" si="32"/>
        <v>-20.918829463398581</v>
      </c>
    </row>
    <row r="134" spans="1:21" ht="15" customHeight="1">
      <c r="A134" s="33" t="s">
        <v>133</v>
      </c>
      <c r="B134" s="51">
        <f>'Расчет субсидий'!AD134</f>
        <v>-1.1545454545454561</v>
      </c>
      <c r="C134" s="53">
        <f>'Расчет субсидий'!D134-1</f>
        <v>-0.2406779661016949</v>
      </c>
      <c r="D134" s="53">
        <f>C134*'Расчет субсидий'!E134</f>
        <v>-2.406779661016949</v>
      </c>
      <c r="E134" s="54">
        <f t="shared" si="37"/>
        <v>-1.7500294616104524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3">
        <f>'Расчет субсидий'!P134-1</f>
        <v>0.13907284768211903</v>
      </c>
      <c r="M134" s="53">
        <f>L134*'Расчет субсидий'!Q134</f>
        <v>2.7814569536423805</v>
      </c>
      <c r="N134" s="54">
        <f t="shared" si="38"/>
        <v>2.0224666569679579</v>
      </c>
      <c r="O134" s="53">
        <f>'Расчет субсидий'!T134-1</f>
        <v>-0.14607142857142863</v>
      </c>
      <c r="P134" s="53">
        <f>O134*'Расчет субсидий'!U134</f>
        <v>-5.1125000000000025</v>
      </c>
      <c r="Q134" s="54">
        <f t="shared" si="39"/>
        <v>-3.7174261389191767</v>
      </c>
      <c r="R134" s="53">
        <f>'Расчет субсидий'!X134-1</f>
        <v>0.20999999999999996</v>
      </c>
      <c r="S134" s="53">
        <f>R134*'Расчет субсидий'!Y134</f>
        <v>3.1499999999999995</v>
      </c>
      <c r="T134" s="54">
        <f t="shared" si="40"/>
        <v>2.2904434890162153</v>
      </c>
      <c r="U134" s="53">
        <f t="shared" si="32"/>
        <v>-1.5878227073745714</v>
      </c>
    </row>
    <row r="135" spans="1:21" ht="15" customHeight="1">
      <c r="A135" s="33" t="s">
        <v>134</v>
      </c>
      <c r="B135" s="51">
        <f>'Расчет субсидий'!AD135</f>
        <v>-28.690909090909088</v>
      </c>
      <c r="C135" s="53">
        <f>'Расчет субсидий'!D135-1</f>
        <v>-1</v>
      </c>
      <c r="D135" s="53">
        <f>C135*'Расчет субсидий'!E135</f>
        <v>0</v>
      </c>
      <c r="E135" s="54">
        <f t="shared" si="37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3">
        <f>'Расчет субсидий'!P135-1</f>
        <v>-0.58460814309249232</v>
      </c>
      <c r="M135" s="53">
        <f>L135*'Расчет субсидий'!Q135</f>
        <v>-11.692162861849846</v>
      </c>
      <c r="N135" s="54">
        <f t="shared" si="38"/>
        <v>-18.359749022226609</v>
      </c>
      <c r="O135" s="53">
        <f>'Расчет субсидий'!T135-1</f>
        <v>0.20432876712328762</v>
      </c>
      <c r="P135" s="53">
        <f>O135*'Расчет субсидий'!U135</f>
        <v>7.1515068493150666</v>
      </c>
      <c r="Q135" s="54">
        <f t="shared" si="39"/>
        <v>11.229733320990187</v>
      </c>
      <c r="R135" s="53">
        <f>'Расчет субсидий'!X135-1</f>
        <v>-0.91538461538461535</v>
      </c>
      <c r="S135" s="53">
        <f>R135*'Расчет субсидий'!Y135</f>
        <v>-13.73076923076923</v>
      </c>
      <c r="T135" s="54">
        <f t="shared" si="40"/>
        <v>-21.560893389672664</v>
      </c>
      <c r="U135" s="53">
        <f t="shared" si="32"/>
        <v>-18.271425243304009</v>
      </c>
    </row>
    <row r="136" spans="1:21" ht="15" customHeight="1">
      <c r="A136" s="33" t="s">
        <v>135</v>
      </c>
      <c r="B136" s="51">
        <f>'Расчет субсидий'!AD136</f>
        <v>-9.0909090909090935</v>
      </c>
      <c r="C136" s="53">
        <f>'Расчет субсидий'!D136-1</f>
        <v>-1</v>
      </c>
      <c r="D136" s="53">
        <f>C136*'Расчет субсидий'!E136</f>
        <v>0</v>
      </c>
      <c r="E136" s="54">
        <f t="shared" si="37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3">
        <f>'Расчет субсидий'!P136-1</f>
        <v>-0.30203442879499209</v>
      </c>
      <c r="M136" s="53">
        <f>L136*'Расчет субсидий'!Q136</f>
        <v>-6.0406885758998419</v>
      </c>
      <c r="N136" s="54">
        <f t="shared" si="38"/>
        <v>-5.3364116778936399</v>
      </c>
      <c r="O136" s="53">
        <f>'Расчет субсидий'!T136-1</f>
        <v>-0.16999999999999993</v>
      </c>
      <c r="P136" s="53">
        <f>O136*'Расчет субсидий'!U136</f>
        <v>-4.2499999999999982</v>
      </c>
      <c r="Q136" s="54">
        <f t="shared" si="39"/>
        <v>-3.754497413015454</v>
      </c>
      <c r="R136" s="53">
        <f>'Расчет субсидий'!X136-1</f>
        <v>0</v>
      </c>
      <c r="S136" s="53">
        <f>R136*'Расчет субсидий'!Y136</f>
        <v>0</v>
      </c>
      <c r="T136" s="54">
        <f t="shared" si="40"/>
        <v>0</v>
      </c>
      <c r="U136" s="53">
        <f t="shared" si="32"/>
        <v>-10.290688575899839</v>
      </c>
    </row>
    <row r="137" spans="1:21" ht="15" customHeight="1">
      <c r="A137" s="32" t="s">
        <v>136</v>
      </c>
      <c r="B137" s="55"/>
      <c r="C137" s="56"/>
      <c r="D137" s="56"/>
      <c r="E137" s="57"/>
      <c r="F137" s="56"/>
      <c r="G137" s="56"/>
      <c r="H137" s="57"/>
      <c r="I137" s="57"/>
      <c r="J137" s="57"/>
      <c r="K137" s="57"/>
      <c r="L137" s="56"/>
      <c r="M137" s="56"/>
      <c r="N137" s="57"/>
      <c r="O137" s="56"/>
      <c r="P137" s="56"/>
      <c r="Q137" s="57"/>
      <c r="R137" s="56"/>
      <c r="S137" s="56"/>
      <c r="T137" s="57"/>
      <c r="U137" s="57"/>
    </row>
    <row r="138" spans="1:21" ht="15" customHeight="1">
      <c r="A138" s="33" t="s">
        <v>137</v>
      </c>
      <c r="B138" s="51">
        <f>'Расчет субсидий'!AD138</f>
        <v>7.0090909090909008</v>
      </c>
      <c r="C138" s="53">
        <f>'Расчет субсидий'!D138-1</f>
        <v>-1</v>
      </c>
      <c r="D138" s="53">
        <f>C138*'Расчет субсидий'!E138</f>
        <v>0</v>
      </c>
      <c r="E138" s="54">
        <f t="shared" ref="E138:E143" si="41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3">
        <f>'Расчет субсидий'!P138-1</f>
        <v>0.28343511450381675</v>
      </c>
      <c r="M138" s="53">
        <f>L138*'Расчет субсидий'!Q138</f>
        <v>5.6687022900763351</v>
      </c>
      <c r="N138" s="54">
        <f t="shared" ref="N138:N143" si="42">$B138*M138/$U138</f>
        <v>7.0090909090909008</v>
      </c>
      <c r="O138" s="53">
        <f>'Расчет субсидий'!T138-1</f>
        <v>0</v>
      </c>
      <c r="P138" s="53">
        <f>O138*'Расчет субсидий'!U138</f>
        <v>0</v>
      </c>
      <c r="Q138" s="54">
        <f t="shared" ref="Q138:Q143" si="43">$B138*P138/$U138</f>
        <v>0</v>
      </c>
      <c r="R138" s="53">
        <f>'Расчет субсидий'!X138-1</f>
        <v>0</v>
      </c>
      <c r="S138" s="53">
        <f>R138*'Расчет субсидий'!Y138</f>
        <v>0</v>
      </c>
      <c r="T138" s="54">
        <f t="shared" ref="T138:T143" si="44">$B138*S138/$U138</f>
        <v>0</v>
      </c>
      <c r="U138" s="53">
        <f t="shared" si="32"/>
        <v>5.6687022900763351</v>
      </c>
    </row>
    <row r="139" spans="1:21" ht="15" customHeight="1">
      <c r="A139" s="33" t="s">
        <v>138</v>
      </c>
      <c r="B139" s="51">
        <f>'Расчет субсидий'!AD139</f>
        <v>-5.9272727272727366</v>
      </c>
      <c r="C139" s="53">
        <f>'Расчет субсидий'!D139-1</f>
        <v>-1</v>
      </c>
      <c r="D139" s="53">
        <f>C139*'Расчет субсидий'!E139</f>
        <v>0</v>
      </c>
      <c r="E139" s="54">
        <f t="shared" si="41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3">
        <f>'Расчет субсидий'!P139-1</f>
        <v>-0.59805825242718447</v>
      </c>
      <c r="M139" s="53">
        <f>L139*'Расчет субсидий'!Q139</f>
        <v>-11.961165048543689</v>
      </c>
      <c r="N139" s="54">
        <f t="shared" si="42"/>
        <v>-16.835504322766585</v>
      </c>
      <c r="O139" s="53">
        <f>'Расчет субсидий'!T139-1</f>
        <v>0.14999999999999991</v>
      </c>
      <c r="P139" s="53">
        <f>O139*'Расчет субсидий'!U139</f>
        <v>5.2499999999999964</v>
      </c>
      <c r="Q139" s="54">
        <f t="shared" si="43"/>
        <v>7.3894472098506698</v>
      </c>
      <c r="R139" s="53">
        <f>'Расчет субсидий'!X139-1</f>
        <v>0.16666666666666674</v>
      </c>
      <c r="S139" s="53">
        <f>R139*'Расчет субсидий'!Y139</f>
        <v>2.5000000000000009</v>
      </c>
      <c r="T139" s="54">
        <f t="shared" si="44"/>
        <v>3.5187843856431797</v>
      </c>
      <c r="U139" s="53">
        <f t="shared" si="32"/>
        <v>-4.211165048543692</v>
      </c>
    </row>
    <row r="140" spans="1:21" ht="15" customHeight="1">
      <c r="A140" s="33" t="s">
        <v>139</v>
      </c>
      <c r="B140" s="51">
        <f>'Расчет субсидий'!AD140</f>
        <v>-26.136363636363626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41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3">
        <f>'Расчет субсидий'!P140-1</f>
        <v>-0.87801127626858022</v>
      </c>
      <c r="M140" s="53">
        <f>L140*'Расчет субсидий'!Q140</f>
        <v>-17.560225525371603</v>
      </c>
      <c r="N140" s="54">
        <f t="shared" si="42"/>
        <v>-36.230140257916453</v>
      </c>
      <c r="O140" s="53">
        <f>'Расчет субсидий'!T140-1</f>
        <v>0.1630769230769229</v>
      </c>
      <c r="P140" s="53">
        <f>O140*'Расчет субсидий'!U140</f>
        <v>4.8923076923076874</v>
      </c>
      <c r="Q140" s="54">
        <f t="shared" si="43"/>
        <v>10.093776621552825</v>
      </c>
      <c r="R140" s="53">
        <f>'Расчет субсидий'!X140-1</f>
        <v>0</v>
      </c>
      <c r="S140" s="53">
        <f>R140*'Расчет субсидий'!Y140</f>
        <v>0</v>
      </c>
      <c r="T140" s="54">
        <f t="shared" si="44"/>
        <v>0</v>
      </c>
      <c r="U140" s="53">
        <f t="shared" si="32"/>
        <v>-12.667917833063916</v>
      </c>
    </row>
    <row r="141" spans="1:21" ht="15" customHeight="1">
      <c r="A141" s="33" t="s">
        <v>140</v>
      </c>
      <c r="B141" s="51">
        <f>'Расчет субсидий'!AD141</f>
        <v>-15.081818181818193</v>
      </c>
      <c r="C141" s="53">
        <f>'Расчет субсидий'!D141-1</f>
        <v>0.10525394045534164</v>
      </c>
      <c r="D141" s="53">
        <f>C141*'Расчет субсидий'!E141</f>
        <v>1.0525394045534164</v>
      </c>
      <c r="E141" s="54">
        <f t="shared" si="41"/>
        <v>1.8967294082909969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3">
        <f>'Расчет субсидий'!P141-1</f>
        <v>-0.47108961068878141</v>
      </c>
      <c r="M141" s="53">
        <f>L141*'Расчет субсидий'!Q141</f>
        <v>-9.4217922137756283</v>
      </c>
      <c r="N141" s="54">
        <f t="shared" si="42"/>
        <v>-16.978547590109187</v>
      </c>
      <c r="O141" s="53">
        <f>'Расчет субсидий'!T141-1</f>
        <v>0</v>
      </c>
      <c r="P141" s="53">
        <f>O141*'Расчет субсидий'!U141</f>
        <v>0</v>
      </c>
      <c r="Q141" s="54">
        <f t="shared" si="43"/>
        <v>0</v>
      </c>
      <c r="R141" s="53">
        <f>'Расчет субсидий'!X141-1</f>
        <v>0</v>
      </c>
      <c r="S141" s="53">
        <f>R141*'Расчет субсидий'!Y141</f>
        <v>0</v>
      </c>
      <c r="T141" s="54">
        <f t="shared" si="44"/>
        <v>0</v>
      </c>
      <c r="U141" s="53">
        <f t="shared" si="32"/>
        <v>-8.3692528092222123</v>
      </c>
    </row>
    <row r="142" spans="1:21" ht="15" customHeight="1">
      <c r="A142" s="33" t="s">
        <v>141</v>
      </c>
      <c r="B142" s="51">
        <f>'Расчет субсидий'!AD142</f>
        <v>-5.4272727272727259</v>
      </c>
      <c r="C142" s="53">
        <f>'Расчет субсидий'!D142-1</f>
        <v>-5.3191489361702482E-3</v>
      </c>
      <c r="D142" s="53">
        <f>C142*'Расчет субсидий'!E142</f>
        <v>-5.3191489361702482E-2</v>
      </c>
      <c r="E142" s="54">
        <f t="shared" si="41"/>
        <v>-9.8398767689737363E-3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3">
        <f>'Расчет субсидий'!P142-1</f>
        <v>3.5747303543913755E-2</v>
      </c>
      <c r="M142" s="53">
        <f>L142*'Расчет субсидий'!Q142</f>
        <v>0.71494607087827511</v>
      </c>
      <c r="N142" s="54">
        <f t="shared" si="42"/>
        <v>0.13225764719739788</v>
      </c>
      <c r="O142" s="53">
        <f>'Расчет субсидий'!T142-1</f>
        <v>-1</v>
      </c>
      <c r="P142" s="53">
        <f>O142*'Расчет субсидий'!U142</f>
        <v>-30</v>
      </c>
      <c r="Q142" s="54">
        <f t="shared" si="43"/>
        <v>-5.5496904977011505</v>
      </c>
      <c r="R142" s="53">
        <f>'Расчет субсидий'!X142-1</f>
        <v>0</v>
      </c>
      <c r="S142" s="53">
        <f>R142*'Расчет субсидий'!Y142</f>
        <v>0</v>
      </c>
      <c r="T142" s="54">
        <f t="shared" si="44"/>
        <v>0</v>
      </c>
      <c r="U142" s="53">
        <f t="shared" si="32"/>
        <v>-29.338245418483428</v>
      </c>
    </row>
    <row r="143" spans="1:21" ht="15" customHeight="1">
      <c r="A143" s="33" t="s">
        <v>142</v>
      </c>
      <c r="B143" s="51">
        <f>'Расчет субсидий'!AD143</f>
        <v>-15.854545454545459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41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3">
        <f>'Расчет субсидий'!P143-1</f>
        <v>-0.77001862197392923</v>
      </c>
      <c r="M143" s="53">
        <f>L143*'Расчет субсидий'!Q143</f>
        <v>-15.400372439478584</v>
      </c>
      <c r="N143" s="54">
        <f t="shared" si="42"/>
        <v>-19.690207374844711</v>
      </c>
      <c r="O143" s="53">
        <f>'Расчет субсидий'!T143-1</f>
        <v>0</v>
      </c>
      <c r="P143" s="53">
        <f>O143*'Расчет субсидий'!U143</f>
        <v>0</v>
      </c>
      <c r="Q143" s="54">
        <f t="shared" si="43"/>
        <v>0</v>
      </c>
      <c r="R143" s="53">
        <f>'Расчет субсидий'!X143-1</f>
        <v>0.19999999999999996</v>
      </c>
      <c r="S143" s="53">
        <f>R143*'Расчет субсидий'!Y143</f>
        <v>2.9999999999999991</v>
      </c>
      <c r="T143" s="54">
        <f t="shared" si="44"/>
        <v>3.8356619202992532</v>
      </c>
      <c r="U143" s="53">
        <f t="shared" si="32"/>
        <v>-12.400372439478584</v>
      </c>
    </row>
    <row r="144" spans="1:21" ht="15" customHeight="1">
      <c r="A144" s="32" t="s">
        <v>143</v>
      </c>
      <c r="B144" s="55"/>
      <c r="C144" s="56"/>
      <c r="D144" s="56"/>
      <c r="E144" s="57"/>
      <c r="F144" s="56"/>
      <c r="G144" s="56"/>
      <c r="H144" s="57"/>
      <c r="I144" s="57"/>
      <c r="J144" s="57"/>
      <c r="K144" s="57"/>
      <c r="L144" s="56"/>
      <c r="M144" s="56"/>
      <c r="N144" s="57"/>
      <c r="O144" s="56"/>
      <c r="P144" s="56"/>
      <c r="Q144" s="57"/>
      <c r="R144" s="56"/>
      <c r="S144" s="56"/>
      <c r="T144" s="57"/>
      <c r="U144" s="57"/>
    </row>
    <row r="145" spans="1:21" ht="15" customHeight="1">
      <c r="A145" s="33" t="s">
        <v>144</v>
      </c>
      <c r="B145" s="51">
        <f>'Расчет субсидий'!AD145</f>
        <v>-1.7727272727272663</v>
      </c>
      <c r="C145" s="53">
        <f>'Расчет субсидий'!D145-1</f>
        <v>0.19008849557522112</v>
      </c>
      <c r="D145" s="53">
        <f>C145*'Расчет субсидий'!E145</f>
        <v>1.9008849557522112</v>
      </c>
      <c r="E145" s="54">
        <f t="shared" ref="E145:E156" si="45">$B145*D145/$U145</f>
        <v>2.4956821296335701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3">
        <f>'Расчет субсидий'!P145-1</f>
        <v>-0.68541300527240767</v>
      </c>
      <c r="M145" s="53">
        <f>L145*'Расчет субсидий'!Q145</f>
        <v>-13.708260105448154</v>
      </c>
      <c r="N145" s="54">
        <f t="shared" ref="N145:N156" si="46">$B145*M145/$U145</f>
        <v>-17.99764876354536</v>
      </c>
      <c r="O145" s="53">
        <f>'Расчет субсидий'!T145-1</f>
        <v>0.22285714285714286</v>
      </c>
      <c r="P145" s="53">
        <f>O145*'Расчет субсидий'!U145</f>
        <v>4.4571428571428573</v>
      </c>
      <c r="Q145" s="54">
        <f t="shared" ref="Q145:Q156" si="47">$B145*P145/$U145</f>
        <v>5.8518069408327493</v>
      </c>
      <c r="R145" s="53">
        <f>'Расчет субсидий'!X145-1</f>
        <v>0.19999999999999996</v>
      </c>
      <c r="S145" s="53">
        <f>R145*'Расчет субсидий'!Y145</f>
        <v>5.9999999999999982</v>
      </c>
      <c r="T145" s="54">
        <f t="shared" ref="T145:T156" si="48">$B145*S145/$U145</f>
        <v>7.8774324203517745</v>
      </c>
      <c r="U145" s="53">
        <f t="shared" si="32"/>
        <v>-1.3502322925530876</v>
      </c>
    </row>
    <row r="146" spans="1:21" ht="15" customHeight="1">
      <c r="A146" s="33" t="s">
        <v>145</v>
      </c>
      <c r="B146" s="51">
        <f>'Расчет субсидий'!AD146</f>
        <v>-8.5</v>
      </c>
      <c r="C146" s="53">
        <f>'Расчет субсидий'!D146-1</f>
        <v>9.9009900990099098E-3</v>
      </c>
      <c r="D146" s="53">
        <f>C146*'Расчет субсидий'!E146</f>
        <v>9.9009900990099098E-2</v>
      </c>
      <c r="E146" s="54">
        <f t="shared" si="45"/>
        <v>6.6651403068184956E-2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3">
        <f>'Расчет субсидий'!P146-1</f>
        <v>-0.86128315998597638</v>
      </c>
      <c r="M146" s="53">
        <f>L146*'Расчет субсидий'!Q146</f>
        <v>-17.225663199719527</v>
      </c>
      <c r="N146" s="54">
        <f t="shared" si="46"/>
        <v>-11.595957672517187</v>
      </c>
      <c r="O146" s="53">
        <f>'Расчет субсидий'!T146-1</f>
        <v>0.30000000000000004</v>
      </c>
      <c r="P146" s="53">
        <f>O146*'Расчет субсидий'!U146</f>
        <v>4.5000000000000009</v>
      </c>
      <c r="Q146" s="54">
        <f t="shared" si="47"/>
        <v>3.0293062694490041</v>
      </c>
      <c r="R146" s="53">
        <f>'Расчет субсидий'!X146-1</f>
        <v>0</v>
      </c>
      <c r="S146" s="53">
        <f>R146*'Расчет субсидий'!Y146</f>
        <v>0</v>
      </c>
      <c r="T146" s="54">
        <f t="shared" si="48"/>
        <v>0</v>
      </c>
      <c r="U146" s="53">
        <f t="shared" si="32"/>
        <v>-12.62665329872943</v>
      </c>
    </row>
    <row r="147" spans="1:21" ht="15" customHeight="1">
      <c r="A147" s="33" t="s">
        <v>146</v>
      </c>
      <c r="B147" s="51">
        <f>'Расчет субсидий'!AD147</f>
        <v>-22.536363636363632</v>
      </c>
      <c r="C147" s="53">
        <f>'Расчет субсидий'!D147-1</f>
        <v>1.3175230566535578E-3</v>
      </c>
      <c r="D147" s="53">
        <f>C147*'Расчет субсидий'!E147</f>
        <v>1.3175230566535578E-2</v>
      </c>
      <c r="E147" s="54">
        <f t="shared" si="45"/>
        <v>2.879968538707682E-2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3">
        <f>'Расчет субсидий'!P147-1</f>
        <v>-0.58521021021021014</v>
      </c>
      <c r="M147" s="53">
        <f>L147*'Расчет субсидий'!Q147</f>
        <v>-11.704204204204203</v>
      </c>
      <c r="N147" s="54">
        <f t="shared" si="46"/>
        <v>-25.584174567945887</v>
      </c>
      <c r="O147" s="53">
        <f>'Расчет субсидий'!T147-1</f>
        <v>-0.2618867924528302</v>
      </c>
      <c r="P147" s="53">
        <f>O147*'Расчет субсидий'!U147</f>
        <v>-2.6188679245283017</v>
      </c>
      <c r="Q147" s="54">
        <f t="shared" si="47"/>
        <v>-5.7245732373209055</v>
      </c>
      <c r="R147" s="53">
        <f>'Расчет субсидий'!X147-1</f>
        <v>0.10000000000000009</v>
      </c>
      <c r="S147" s="53">
        <f>R147*'Расчет субсидий'!Y147</f>
        <v>4.0000000000000036</v>
      </c>
      <c r="T147" s="54">
        <f t="shared" si="48"/>
        <v>8.7435844835160896</v>
      </c>
      <c r="U147" s="53">
        <f t="shared" si="32"/>
        <v>-10.309896898165967</v>
      </c>
    </row>
    <row r="148" spans="1:21" ht="15" customHeight="1">
      <c r="A148" s="33" t="s">
        <v>147</v>
      </c>
      <c r="B148" s="51">
        <f>'Расчет субсидий'!AD148</f>
        <v>-14.327272727272771</v>
      </c>
      <c r="C148" s="53">
        <f>'Расчет субсидий'!D148-1</f>
        <v>1.7263357743422914E-2</v>
      </c>
      <c r="D148" s="53">
        <f>C148*'Расчет субсидий'!E148</f>
        <v>0.17263357743422914</v>
      </c>
      <c r="E148" s="54">
        <f t="shared" si="45"/>
        <v>0.83355649618017891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3">
        <f>'Расчет субсидий'!P148-1</f>
        <v>-0.55540313976527966</v>
      </c>
      <c r="M148" s="53">
        <f>L148*'Расчет субсидий'!Q148</f>
        <v>-11.108062795305592</v>
      </c>
      <c r="N148" s="54">
        <f t="shared" si="46"/>
        <v>-53.634976698156834</v>
      </c>
      <c r="O148" s="53">
        <f>'Расчет субсидий'!T148-1</f>
        <v>9.0909090909090828E-2</v>
      </c>
      <c r="P148" s="53">
        <f>O148*'Расчет субсидий'!U148</f>
        <v>1.8181818181818166</v>
      </c>
      <c r="Q148" s="54">
        <f t="shared" si="47"/>
        <v>8.7790410666751502</v>
      </c>
      <c r="R148" s="53">
        <f>'Расчет субсидий'!X148-1</f>
        <v>0.20500000000000007</v>
      </c>
      <c r="S148" s="53">
        <f>R148*'Расчет субсидий'!Y148</f>
        <v>6.1500000000000021</v>
      </c>
      <c r="T148" s="54">
        <f t="shared" si="48"/>
        <v>29.695106408028732</v>
      </c>
      <c r="U148" s="53">
        <f t="shared" si="32"/>
        <v>-2.9672473996895441</v>
      </c>
    </row>
    <row r="149" spans="1:21" ht="15" customHeight="1">
      <c r="A149" s="33" t="s">
        <v>148</v>
      </c>
      <c r="B149" s="51">
        <f>'Расчет субсидий'!AD149</f>
        <v>-4.818181818181813</v>
      </c>
      <c r="C149" s="53">
        <f>'Расчет субсидий'!D149-1</f>
        <v>0.21082840236686384</v>
      </c>
      <c r="D149" s="53">
        <f>C149*'Расчет субсидий'!E149</f>
        <v>2.1082840236686384</v>
      </c>
      <c r="E149" s="54">
        <f t="shared" si="45"/>
        <v>3.748756446602894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3">
        <f>'Расчет субсидий'!P149-1</f>
        <v>-0.77423374034388237</v>
      </c>
      <c r="M149" s="53">
        <f>L149*'Расчет субсидий'!Q149</f>
        <v>-15.484674806877647</v>
      </c>
      <c r="N149" s="54">
        <f t="shared" si="46"/>
        <v>-27.533422372959894</v>
      </c>
      <c r="O149" s="53">
        <f>'Расчет субсидий'!T149-1</f>
        <v>0.21333333333333337</v>
      </c>
      <c r="P149" s="53">
        <f>O149*'Расчет субсидий'!U149</f>
        <v>7.4666666666666686</v>
      </c>
      <c r="Q149" s="54">
        <f t="shared" si="47"/>
        <v>13.276538875722633</v>
      </c>
      <c r="R149" s="53">
        <f>'Расчет субсидий'!X149-1</f>
        <v>0.21333333333333337</v>
      </c>
      <c r="S149" s="53">
        <f>R149*'Расчет субсидий'!Y149</f>
        <v>3.2000000000000006</v>
      </c>
      <c r="T149" s="54">
        <f t="shared" si="48"/>
        <v>5.6899452324525566</v>
      </c>
      <c r="U149" s="53">
        <f t="shared" si="32"/>
        <v>-2.7097241165423402</v>
      </c>
    </row>
    <row r="150" spans="1:21" ht="15" customHeight="1">
      <c r="A150" s="33" t="s">
        <v>149</v>
      </c>
      <c r="B150" s="51">
        <f>'Расчет субсидий'!AD150</f>
        <v>-12.427272727272737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45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3">
        <f>'Расчет субсидий'!P150-1</f>
        <v>-0.9086785347483739</v>
      </c>
      <c r="M150" s="53">
        <f>L150*'Расчет субсидий'!Q150</f>
        <v>-18.173570694967477</v>
      </c>
      <c r="N150" s="54">
        <f t="shared" si="46"/>
        <v>-19.369142399879653</v>
      </c>
      <c r="O150" s="53">
        <f>'Расчет субсидий'!T150-1</f>
        <v>0.2006349206349205</v>
      </c>
      <c r="P150" s="53">
        <f>O150*'Расчет субсидий'!U150</f>
        <v>1.0031746031746025</v>
      </c>
      <c r="Q150" s="54">
        <f t="shared" si="47"/>
        <v>1.0691697337283452</v>
      </c>
      <c r="R150" s="53">
        <f>'Расчет субсидий'!X150-1</f>
        <v>0.12244897959183665</v>
      </c>
      <c r="S150" s="53">
        <f>R150*'Расчет субсидий'!Y150</f>
        <v>5.510204081632649</v>
      </c>
      <c r="T150" s="54">
        <f t="shared" si="48"/>
        <v>5.8726999388785694</v>
      </c>
      <c r="U150" s="53">
        <f t="shared" si="32"/>
        <v>-11.660192010160225</v>
      </c>
    </row>
    <row r="151" spans="1:21" ht="15" customHeight="1">
      <c r="A151" s="33" t="s">
        <v>150</v>
      </c>
      <c r="B151" s="51">
        <f>'Расчет субсидий'!AD151</f>
        <v>-5.3090909090909122</v>
      </c>
      <c r="C151" s="53">
        <f>'Расчет субсидий'!D151-1</f>
        <v>-0.10714094438989552</v>
      </c>
      <c r="D151" s="53">
        <f>C151*'Расчет субсидий'!E151</f>
        <v>-1.0714094438989552</v>
      </c>
      <c r="E151" s="54">
        <f t="shared" si="45"/>
        <v>-2.9198483893684704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3">
        <f>'Расчет субсидий'!P151-1</f>
        <v>-0.4338354437976355</v>
      </c>
      <c r="M151" s="53">
        <f>L151*'Расчет субсидий'!Q151</f>
        <v>-8.6767088759527091</v>
      </c>
      <c r="N151" s="54">
        <f t="shared" si="46"/>
        <v>-23.646118279744176</v>
      </c>
      <c r="O151" s="53">
        <f>'Расчет субсидий'!T151-1</f>
        <v>0</v>
      </c>
      <c r="P151" s="53">
        <f>O151*'Расчет субсидий'!U151</f>
        <v>0</v>
      </c>
      <c r="Q151" s="54">
        <f t="shared" si="47"/>
        <v>0</v>
      </c>
      <c r="R151" s="53">
        <f>'Расчет субсидий'!X151-1</f>
        <v>0.22285714285714286</v>
      </c>
      <c r="S151" s="53">
        <f>R151*'Расчет субсидий'!Y151</f>
        <v>7.8000000000000007</v>
      </c>
      <c r="T151" s="54">
        <f t="shared" si="48"/>
        <v>21.256875760021739</v>
      </c>
      <c r="U151" s="53">
        <f t="shared" si="32"/>
        <v>-1.9481183198516643</v>
      </c>
    </row>
    <row r="152" spans="1:21" ht="15" customHeight="1">
      <c r="A152" s="33" t="s">
        <v>151</v>
      </c>
      <c r="B152" s="51">
        <f>'Расчет субсидий'!AD152</f>
        <v>-31.127272727272725</v>
      </c>
      <c r="C152" s="53">
        <f>'Расчет субсидий'!D152-1</f>
        <v>-6.0294117647058831E-2</v>
      </c>
      <c r="D152" s="53">
        <f>C152*'Расчет субсидий'!E152</f>
        <v>-0.60294117647058831</v>
      </c>
      <c r="E152" s="54">
        <f t="shared" si="45"/>
        <v>-1.3603120834970055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3">
        <f>'Расчет субсидий'!P152-1</f>
        <v>-0.74339839265212393</v>
      </c>
      <c r="M152" s="53">
        <f>L152*'Расчет субсидий'!Q152</f>
        <v>-14.867967853042479</v>
      </c>
      <c r="N152" s="54">
        <f t="shared" si="46"/>
        <v>-33.544029031039813</v>
      </c>
      <c r="O152" s="53">
        <f>'Расчет субсидий'!T152-1</f>
        <v>6.8965517241381669E-4</v>
      </c>
      <c r="P152" s="53">
        <f>O152*'Расчет субсидий'!U152</f>
        <v>2.4137931034483584E-2</v>
      </c>
      <c r="Q152" s="54">
        <f t="shared" si="47"/>
        <v>5.4458246572295768E-2</v>
      </c>
      <c r="R152" s="53">
        <f>'Расчет субсидий'!X152-1</f>
        <v>0.10999999999999988</v>
      </c>
      <c r="S152" s="53">
        <f>R152*'Расчет субсидий'!Y152</f>
        <v>1.6499999999999981</v>
      </c>
      <c r="T152" s="54">
        <f t="shared" si="48"/>
        <v>3.7226101406918004</v>
      </c>
      <c r="U152" s="53">
        <f t="shared" si="32"/>
        <v>-13.796771098478587</v>
      </c>
    </row>
    <row r="153" spans="1:21" ht="15" customHeight="1">
      <c r="A153" s="33" t="s">
        <v>152</v>
      </c>
      <c r="B153" s="51">
        <f>'Расчет субсидий'!AD153</f>
        <v>-9</v>
      </c>
      <c r="C153" s="53">
        <f>'Расчет субсидий'!D153-1</f>
        <v>0.21495914830403562</v>
      </c>
      <c r="D153" s="53">
        <f>C153*'Расчет субсидий'!E153</f>
        <v>2.1495914830403562</v>
      </c>
      <c r="E153" s="54">
        <f t="shared" si="45"/>
        <v>6.9423955760518981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3">
        <f>'Расчет субсидий'!P153-1</f>
        <v>-0.60043490078825767</v>
      </c>
      <c r="M153" s="53">
        <f>L153*'Расчет субсидий'!Q153</f>
        <v>-12.008698015765153</v>
      </c>
      <c r="N153" s="54">
        <f t="shared" si="46"/>
        <v>-38.783709666022176</v>
      </c>
      <c r="O153" s="53">
        <f>'Расчет субсидий'!T153-1</f>
        <v>8.6206896551723755E-3</v>
      </c>
      <c r="P153" s="53">
        <f>O153*'Расчет субсидий'!U153</f>
        <v>0.17241379310344751</v>
      </c>
      <c r="Q153" s="54">
        <f t="shared" si="47"/>
        <v>0.55683359556241296</v>
      </c>
      <c r="R153" s="53">
        <f>'Расчет субсидий'!X153-1</f>
        <v>0.22999999999999998</v>
      </c>
      <c r="S153" s="53">
        <f>R153*'Расчет субсидий'!Y153</f>
        <v>6.8999999999999995</v>
      </c>
      <c r="T153" s="54">
        <f t="shared" si="48"/>
        <v>22.284480494407862</v>
      </c>
      <c r="U153" s="53">
        <f t="shared" si="32"/>
        <v>-2.7866927396213503</v>
      </c>
    </row>
    <row r="154" spans="1:21" ht="15" customHeight="1">
      <c r="A154" s="33" t="s">
        <v>153</v>
      </c>
      <c r="B154" s="51">
        <f>'Расчет субсидий'!AD154</f>
        <v>-16.863636363636374</v>
      </c>
      <c r="C154" s="53">
        <f>'Расчет субсидий'!D154-1</f>
        <v>0.30000000000000004</v>
      </c>
      <c r="D154" s="53">
        <f>C154*'Расчет субсидий'!E154</f>
        <v>3.0000000000000004</v>
      </c>
      <c r="E154" s="54">
        <f t="shared" si="45"/>
        <v>6.3407377215101972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3">
        <f>'Расчет субсидий'!P154-1</f>
        <v>-0.7264061010486178</v>
      </c>
      <c r="M154" s="53">
        <f>L154*'Расчет субсидий'!Q154</f>
        <v>-14.528122020972356</v>
      </c>
      <c r="N154" s="54">
        <f t="shared" si="46"/>
        <v>-30.706337107027455</v>
      </c>
      <c r="O154" s="53">
        <f>'Расчет субсидий'!T154-1</f>
        <v>6.6666666666659324E-4</v>
      </c>
      <c r="P154" s="53">
        <f>O154*'Расчет субсидий'!U154</f>
        <v>1.9999999999997797E-2</v>
      </c>
      <c r="Q154" s="54">
        <f t="shared" si="47"/>
        <v>4.2271584810063316E-2</v>
      </c>
      <c r="R154" s="53">
        <f>'Расчет субсидий'!X154-1</f>
        <v>0.17647058823529416</v>
      </c>
      <c r="S154" s="53">
        <f>R154*'Расчет субсидий'!Y154</f>
        <v>3.5294117647058831</v>
      </c>
      <c r="T154" s="54">
        <f t="shared" si="48"/>
        <v>7.4596914370708198</v>
      </c>
      <c r="U154" s="53">
        <f t="shared" si="32"/>
        <v>-7.9787102562664751</v>
      </c>
    </row>
    <row r="155" spans="1:21" ht="15" customHeight="1">
      <c r="A155" s="33" t="s">
        <v>154</v>
      </c>
      <c r="B155" s="51">
        <f>'Расчет субсидий'!AD155</f>
        <v>-20.790909090909096</v>
      </c>
      <c r="C155" s="53">
        <f>'Расчет субсидий'!D155-1</f>
        <v>0.10096774193548397</v>
      </c>
      <c r="D155" s="53">
        <f>C155*'Расчет субсидий'!E155</f>
        <v>1.0096774193548397</v>
      </c>
      <c r="E155" s="54">
        <f t="shared" si="45"/>
        <v>1.5251563221540545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3">
        <f>'Расчет субсидий'!P155-1</f>
        <v>-0.7442762902599922</v>
      </c>
      <c r="M155" s="53">
        <f>L155*'Расчет субсидий'!Q155</f>
        <v>-14.885525805199844</v>
      </c>
      <c r="N155" s="54">
        <f t="shared" si="46"/>
        <v>-22.485155511246742</v>
      </c>
      <c r="O155" s="53">
        <f>'Расчет субсидий'!T155-1</f>
        <v>7.4626865671640896E-3</v>
      </c>
      <c r="P155" s="53">
        <f>O155*'Расчет субсидий'!U155</f>
        <v>0.11194029850746134</v>
      </c>
      <c r="Q155" s="54">
        <f t="shared" si="47"/>
        <v>0.16909009818359308</v>
      </c>
      <c r="R155" s="53">
        <f>'Расчет субсидий'!X155-1</f>
        <v>0</v>
      </c>
      <c r="S155" s="53">
        <f>R155*'Расчет субсидий'!Y155</f>
        <v>0</v>
      </c>
      <c r="T155" s="54">
        <f t="shared" si="48"/>
        <v>0</v>
      </c>
      <c r="U155" s="53">
        <f t="shared" si="32"/>
        <v>-13.763908087337542</v>
      </c>
    </row>
    <row r="156" spans="1:21" ht="15" customHeight="1">
      <c r="A156" s="33" t="s">
        <v>155</v>
      </c>
      <c r="B156" s="51">
        <f>'Расчет субсидий'!AD156</f>
        <v>9.3090909090909122</v>
      </c>
      <c r="C156" s="53">
        <f>'Расчет субсидий'!D156-1</f>
        <v>0.12330742357834312</v>
      </c>
      <c r="D156" s="53">
        <f>C156*'Расчет субсидий'!E156</f>
        <v>1.2330742357834312</v>
      </c>
      <c r="E156" s="54">
        <f t="shared" si="45"/>
        <v>2.1509997335579727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3">
        <f>'Расчет субсидий'!P156-1</f>
        <v>0.18229871720492485</v>
      </c>
      <c r="M156" s="53">
        <f>L156*'Расчет субсидий'!Q156</f>
        <v>3.6459743440984971</v>
      </c>
      <c r="N156" s="54">
        <f t="shared" si="46"/>
        <v>6.3601116746489801</v>
      </c>
      <c r="O156" s="53">
        <f>'Расчет субсидий'!T156-1</f>
        <v>0</v>
      </c>
      <c r="P156" s="53">
        <f>O156*'Расчет субсидий'!U156</f>
        <v>0</v>
      </c>
      <c r="Q156" s="54">
        <f t="shared" si="47"/>
        <v>0</v>
      </c>
      <c r="R156" s="53">
        <f>'Расчет субсидий'!X156-1</f>
        <v>1.524822695035466E-2</v>
      </c>
      <c r="S156" s="53">
        <f>R156*'Расчет субсидий'!Y156</f>
        <v>0.45744680851063979</v>
      </c>
      <c r="T156" s="54">
        <f t="shared" si="48"/>
        <v>0.79797950088395853</v>
      </c>
      <c r="U156" s="53">
        <f t="shared" si="32"/>
        <v>5.3364953883925681</v>
      </c>
    </row>
    <row r="157" spans="1:21" ht="15" customHeight="1">
      <c r="A157" s="32" t="s">
        <v>156</v>
      </c>
      <c r="B157" s="55"/>
      <c r="C157" s="56"/>
      <c r="D157" s="56"/>
      <c r="E157" s="57"/>
      <c r="F157" s="56"/>
      <c r="G157" s="56"/>
      <c r="H157" s="57"/>
      <c r="I157" s="57"/>
      <c r="J157" s="57"/>
      <c r="K157" s="57"/>
      <c r="L157" s="56"/>
      <c r="M157" s="56"/>
      <c r="N157" s="57"/>
      <c r="O157" s="56"/>
      <c r="P157" s="56"/>
      <c r="Q157" s="57"/>
      <c r="R157" s="56"/>
      <c r="S157" s="56"/>
      <c r="T157" s="57"/>
      <c r="U157" s="57"/>
    </row>
    <row r="158" spans="1:21" ht="15" customHeight="1">
      <c r="A158" s="33" t="s">
        <v>71</v>
      </c>
      <c r="B158" s="51">
        <f>'Расчет субсидий'!AD158</f>
        <v>-39.090909090909093</v>
      </c>
      <c r="C158" s="53">
        <f>'Расчет субсидий'!D158-1</f>
        <v>-1</v>
      </c>
      <c r="D158" s="53">
        <f>C158*'Расчет субсидий'!E158</f>
        <v>0</v>
      </c>
      <c r="E158" s="54">
        <f t="shared" ref="E158:E170" si="49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3">
        <f>'Расчет субсидий'!P158-1</f>
        <v>-0.79587155963302758</v>
      </c>
      <c r="M158" s="53">
        <f>L158*'Расчет субсидий'!Q158</f>
        <v>-15.917431192660551</v>
      </c>
      <c r="N158" s="54">
        <f t="shared" ref="N158:N170" si="50">$B158*M158/$U158</f>
        <v>-39.090909090909093</v>
      </c>
      <c r="O158" s="53">
        <f>'Расчет субсидий'!T158-1</f>
        <v>0</v>
      </c>
      <c r="P158" s="53">
        <f>O158*'Расчет субсидий'!U158</f>
        <v>0</v>
      </c>
      <c r="Q158" s="54">
        <f t="shared" ref="Q158:Q170" si="51">$B158*P158/$U158</f>
        <v>0</v>
      </c>
      <c r="R158" s="53">
        <f>'Расчет субсидий'!X158-1</f>
        <v>0</v>
      </c>
      <c r="S158" s="53">
        <f>R158*'Расчет субсидий'!Y158</f>
        <v>0</v>
      </c>
      <c r="T158" s="54">
        <f t="shared" ref="T158:T170" si="52">$B158*S158/$U158</f>
        <v>0</v>
      </c>
      <c r="U158" s="53">
        <f t="shared" si="32"/>
        <v>-15.917431192660551</v>
      </c>
    </row>
    <row r="159" spans="1:21" ht="15" customHeight="1">
      <c r="A159" s="33" t="s">
        <v>157</v>
      </c>
      <c r="B159" s="51">
        <f>'Расчет субсидий'!AD159</f>
        <v>-28.61818181818181</v>
      </c>
      <c r="C159" s="53">
        <f>'Расчет субсидий'!D159-1</f>
        <v>-1</v>
      </c>
      <c r="D159" s="53">
        <f>C159*'Расчет субсидий'!E159</f>
        <v>0</v>
      </c>
      <c r="E159" s="54">
        <f t="shared" si="49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3">
        <f>'Расчет субсидий'!P159-1</f>
        <v>-0.76608695652173919</v>
      </c>
      <c r="M159" s="53">
        <f>L159*'Расчет субсидий'!Q159</f>
        <v>-15.321739130434784</v>
      </c>
      <c r="N159" s="54">
        <f t="shared" si="50"/>
        <v>-28.61818181818181</v>
      </c>
      <c r="O159" s="53">
        <f>'Расчет субсидий'!T159-1</f>
        <v>0</v>
      </c>
      <c r="P159" s="53">
        <f>O159*'Расчет субсидий'!U159</f>
        <v>0</v>
      </c>
      <c r="Q159" s="54">
        <f t="shared" si="51"/>
        <v>0</v>
      </c>
      <c r="R159" s="53">
        <f>'Расчет субсидий'!X159-1</f>
        <v>0</v>
      </c>
      <c r="S159" s="53">
        <f>R159*'Расчет субсидий'!Y159</f>
        <v>0</v>
      </c>
      <c r="T159" s="54">
        <f t="shared" si="52"/>
        <v>0</v>
      </c>
      <c r="U159" s="53">
        <f t="shared" si="32"/>
        <v>-15.321739130434784</v>
      </c>
    </row>
    <row r="160" spans="1:21" ht="15" customHeight="1">
      <c r="A160" s="33" t="s">
        <v>158</v>
      </c>
      <c r="B160" s="51">
        <f>'Расчет субсидий'!AD160</f>
        <v>-27.400000000000006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49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3">
        <f>'Расчет субсидий'!P160-1</f>
        <v>-0.88470496894409933</v>
      </c>
      <c r="M160" s="53">
        <f>L160*'Расчет субсидий'!Q160</f>
        <v>-17.694099378881987</v>
      </c>
      <c r="N160" s="54">
        <f t="shared" si="50"/>
        <v>-49.00075331931324</v>
      </c>
      <c r="O160" s="53">
        <f>'Расчет субсидий'!T160-1</f>
        <v>0</v>
      </c>
      <c r="P160" s="53">
        <f>O160*'Расчет субсидий'!U160</f>
        <v>0</v>
      </c>
      <c r="Q160" s="54">
        <f t="shared" si="51"/>
        <v>0</v>
      </c>
      <c r="R160" s="53">
        <f>'Расчет субсидий'!X160-1</f>
        <v>0.26</v>
      </c>
      <c r="S160" s="53">
        <f>R160*'Расчет субсидий'!Y160</f>
        <v>7.8000000000000007</v>
      </c>
      <c r="T160" s="54">
        <f t="shared" si="52"/>
        <v>21.600753319313235</v>
      </c>
      <c r="U160" s="53">
        <f t="shared" si="32"/>
        <v>-9.894099378881986</v>
      </c>
    </row>
    <row r="161" spans="1:21" ht="15" customHeight="1">
      <c r="A161" s="33" t="s">
        <v>159</v>
      </c>
      <c r="B161" s="51">
        <f>'Расчет субсидий'!AD161</f>
        <v>-52.790909090909082</v>
      </c>
      <c r="C161" s="53">
        <f>'Расчет субсидий'!D161-1</f>
        <v>-1</v>
      </c>
      <c r="D161" s="53">
        <f>C161*'Расчет субсидий'!E161</f>
        <v>0</v>
      </c>
      <c r="E161" s="54">
        <f t="shared" si="49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3">
        <f>'Расчет субсидий'!P161-1</f>
        <v>-0.93334852455280848</v>
      </c>
      <c r="M161" s="53">
        <f>L161*'Расчет субсидий'!Q161</f>
        <v>-18.666970491056169</v>
      </c>
      <c r="N161" s="54">
        <f t="shared" si="50"/>
        <v>-52.790909090909082</v>
      </c>
      <c r="O161" s="53">
        <f>'Расчет субсидий'!T161-1</f>
        <v>0</v>
      </c>
      <c r="P161" s="53">
        <f>O161*'Расчет субсидий'!U161</f>
        <v>0</v>
      </c>
      <c r="Q161" s="54">
        <f t="shared" si="51"/>
        <v>0</v>
      </c>
      <c r="R161" s="53">
        <f>'Расчет субсидий'!X161-1</f>
        <v>0</v>
      </c>
      <c r="S161" s="53">
        <f>R161*'Расчет субсидий'!Y161</f>
        <v>0</v>
      </c>
      <c r="T161" s="54">
        <f t="shared" si="52"/>
        <v>0</v>
      </c>
      <c r="U161" s="53">
        <f t="shared" si="32"/>
        <v>-18.666970491056169</v>
      </c>
    </row>
    <row r="162" spans="1:21" ht="15" customHeight="1">
      <c r="A162" s="33" t="s">
        <v>160</v>
      </c>
      <c r="B162" s="51">
        <f>'Расчет субсидий'!AD162</f>
        <v>-6.2363636363636488</v>
      </c>
      <c r="C162" s="53">
        <f>'Расчет субсидий'!D162-1</f>
        <v>-7.387700534759345E-3</v>
      </c>
      <c r="D162" s="53">
        <f>C162*'Расчет субсидий'!E162</f>
        <v>-7.387700534759345E-2</v>
      </c>
      <c r="E162" s="54">
        <f t="shared" si="49"/>
        <v>-0.264398130288378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3">
        <f>'Расчет субсидий'!P162-1</f>
        <v>-0.34706942860296564</v>
      </c>
      <c r="M162" s="53">
        <f>L162*'Расчет субсидий'!Q162</f>
        <v>-6.9413885720593127</v>
      </c>
      <c r="N162" s="54">
        <f t="shared" si="50"/>
        <v>-24.842508862162223</v>
      </c>
      <c r="O162" s="53">
        <f>'Расчет субсидий'!T162-1</f>
        <v>7.7575757575757631E-2</v>
      </c>
      <c r="P162" s="53">
        <f>O162*'Расчет субсидий'!U162</f>
        <v>1.9393939393939408</v>
      </c>
      <c r="Q162" s="54">
        <f t="shared" si="51"/>
        <v>6.9408895102848591</v>
      </c>
      <c r="R162" s="53">
        <f>'Расчет субсидий'!X162-1</f>
        <v>0.1333333333333333</v>
      </c>
      <c r="S162" s="53">
        <f>R162*'Расчет субсидий'!Y162</f>
        <v>3.3333333333333326</v>
      </c>
      <c r="T162" s="54">
        <f t="shared" si="52"/>
        <v>11.92965384580209</v>
      </c>
      <c r="U162" s="53">
        <f t="shared" si="32"/>
        <v>-1.7425383046796319</v>
      </c>
    </row>
    <row r="163" spans="1:21" ht="15" customHeight="1">
      <c r="A163" s="33" t="s">
        <v>161</v>
      </c>
      <c r="B163" s="51">
        <f>'Расчет субсидий'!AD163</f>
        <v>-8.5363636363636317</v>
      </c>
      <c r="C163" s="53">
        <f>'Расчет субсидий'!D163-1</f>
        <v>-1</v>
      </c>
      <c r="D163" s="53">
        <f>C163*'Расчет субсидий'!E163</f>
        <v>0</v>
      </c>
      <c r="E163" s="54">
        <f t="shared" si="49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3">
        <f>'Расчет субсидий'!P163-1</f>
        <v>-0.47898799313893647</v>
      </c>
      <c r="M163" s="53">
        <f>L163*'Расчет субсидий'!Q163</f>
        <v>-9.5797598627787295</v>
      </c>
      <c r="N163" s="54">
        <f t="shared" si="50"/>
        <v>-18.887032151764238</v>
      </c>
      <c r="O163" s="53">
        <f>'Расчет субсидий'!T163-1</f>
        <v>0</v>
      </c>
      <c r="P163" s="53">
        <f>O163*'Расчет субсидий'!U163</f>
        <v>0</v>
      </c>
      <c r="Q163" s="54">
        <f t="shared" si="51"/>
        <v>0</v>
      </c>
      <c r="R163" s="53">
        <f>'Расчет субсидий'!X163-1</f>
        <v>0.20999999999999996</v>
      </c>
      <c r="S163" s="53">
        <f>R163*'Расчет субсидий'!Y163</f>
        <v>5.2499999999999991</v>
      </c>
      <c r="T163" s="54">
        <f t="shared" si="52"/>
        <v>10.350668515400608</v>
      </c>
      <c r="U163" s="53">
        <f t="shared" si="32"/>
        <v>-4.3297598627787304</v>
      </c>
    </row>
    <row r="164" spans="1:21" ht="15" customHeight="1">
      <c r="A164" s="33" t="s">
        <v>162</v>
      </c>
      <c r="B164" s="51">
        <f>'Расчет субсидий'!AD164</f>
        <v>-25.345454545454544</v>
      </c>
      <c r="C164" s="53">
        <f>'Расчет субсидий'!D164-1</f>
        <v>-0.33922809457579972</v>
      </c>
      <c r="D164" s="53">
        <f>C164*'Расчет субсидий'!E164</f>
        <v>-3.3922809457579972</v>
      </c>
      <c r="E164" s="54">
        <f t="shared" si="49"/>
        <v>-9.71445594677391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3">
        <f>'Расчет субсидий'!P164-1</f>
        <v>-0.2729166666666667</v>
      </c>
      <c r="M164" s="53">
        <f>L164*'Расчет субсидий'!Q164</f>
        <v>-5.4583333333333339</v>
      </c>
      <c r="N164" s="54">
        <f t="shared" si="50"/>
        <v>-15.630998598680632</v>
      </c>
      <c r="O164" s="53">
        <f>'Расчет субсидий'!T164-1</f>
        <v>0</v>
      </c>
      <c r="P164" s="53">
        <f>O164*'Расчет субсидий'!U164</f>
        <v>0</v>
      </c>
      <c r="Q164" s="54">
        <f t="shared" si="51"/>
        <v>0</v>
      </c>
      <c r="R164" s="53">
        <f>'Расчет субсидий'!X164-1</f>
        <v>0</v>
      </c>
      <c r="S164" s="53">
        <f>R164*'Расчет субсидий'!Y164</f>
        <v>0</v>
      </c>
      <c r="T164" s="54">
        <f t="shared" si="52"/>
        <v>0</v>
      </c>
      <c r="U164" s="53">
        <f t="shared" si="32"/>
        <v>-8.8506142790913316</v>
      </c>
    </row>
    <row r="165" spans="1:21" ht="15" customHeight="1">
      <c r="A165" s="33" t="s">
        <v>163</v>
      </c>
      <c r="B165" s="51">
        <f>'Расчет субсидий'!AD165</f>
        <v>-18.572727272727263</v>
      </c>
      <c r="C165" s="53">
        <f>'Расчет субсидий'!D165-1</f>
        <v>-1</v>
      </c>
      <c r="D165" s="53">
        <f>C165*'Расчет субсидий'!E165</f>
        <v>0</v>
      </c>
      <c r="E165" s="54">
        <f t="shared" si="49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3">
        <f>'Расчет субсидий'!P165-1</f>
        <v>-0.65371900826446283</v>
      </c>
      <c r="M165" s="53">
        <f>L165*'Расчет субсидий'!Q165</f>
        <v>-13.074380165289256</v>
      </c>
      <c r="N165" s="54">
        <f t="shared" si="50"/>
        <v>-18.572727272727263</v>
      </c>
      <c r="O165" s="53">
        <f>'Расчет субсидий'!T165-1</f>
        <v>0</v>
      </c>
      <c r="P165" s="53">
        <f>O165*'Расчет субсидий'!U165</f>
        <v>0</v>
      </c>
      <c r="Q165" s="54">
        <f t="shared" si="51"/>
        <v>0</v>
      </c>
      <c r="R165" s="53">
        <f>'Расчет субсидий'!X165-1</f>
        <v>0</v>
      </c>
      <c r="S165" s="53">
        <f>R165*'Расчет субсидий'!Y165</f>
        <v>0</v>
      </c>
      <c r="T165" s="54">
        <f t="shared" si="52"/>
        <v>0</v>
      </c>
      <c r="U165" s="53">
        <f t="shared" si="32"/>
        <v>-13.074380165289256</v>
      </c>
    </row>
    <row r="166" spans="1:21" ht="15" customHeight="1">
      <c r="A166" s="33" t="s">
        <v>164</v>
      </c>
      <c r="B166" s="51">
        <f>'Расчет субсидий'!AD166</f>
        <v>11.663636363636385</v>
      </c>
      <c r="C166" s="53">
        <f>'Расчет субсидий'!D166-1</f>
        <v>-1</v>
      </c>
      <c r="D166" s="53">
        <f>C166*'Расчет субсидий'!E166</f>
        <v>0</v>
      </c>
      <c r="E166" s="54">
        <f t="shared" si="49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3">
        <f>'Расчет субсидий'!P166-1</f>
        <v>0.2582643312101911</v>
      </c>
      <c r="M166" s="53">
        <f>L166*'Расчет субсидий'!Q166</f>
        <v>5.165286624203822</v>
      </c>
      <c r="N166" s="54">
        <f t="shared" si="50"/>
        <v>11.663636363636385</v>
      </c>
      <c r="O166" s="53">
        <f>'Расчет субсидий'!T166-1</f>
        <v>0</v>
      </c>
      <c r="P166" s="53">
        <f>O166*'Расчет субсидий'!U166</f>
        <v>0</v>
      </c>
      <c r="Q166" s="54">
        <f t="shared" si="51"/>
        <v>0</v>
      </c>
      <c r="R166" s="53">
        <f>'Расчет субсидий'!X166-1</f>
        <v>0</v>
      </c>
      <c r="S166" s="53">
        <f>R166*'Расчет субсидий'!Y166</f>
        <v>0</v>
      </c>
      <c r="T166" s="54">
        <f t="shared" si="52"/>
        <v>0</v>
      </c>
      <c r="U166" s="53">
        <f t="shared" si="32"/>
        <v>5.165286624203822</v>
      </c>
    </row>
    <row r="167" spans="1:21" ht="15" customHeight="1">
      <c r="A167" s="33" t="s">
        <v>99</v>
      </c>
      <c r="B167" s="51">
        <f>'Расчет субсидий'!AD167</f>
        <v>-23.781818181818181</v>
      </c>
      <c r="C167" s="53">
        <f>'Расчет субсидий'!D167-1</f>
        <v>0.18959369817578775</v>
      </c>
      <c r="D167" s="53">
        <f>C167*'Расчет субсидий'!E167</f>
        <v>1.8959369817578775</v>
      </c>
      <c r="E167" s="54">
        <f t="shared" si="49"/>
        <v>3.5133905774426304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3">
        <f>'Расчет субсидий'!P167-1</f>
        <v>-0.73646801530891204</v>
      </c>
      <c r="M167" s="53">
        <f>L167*'Расчет субсидий'!Q167</f>
        <v>-14.72936030617824</v>
      </c>
      <c r="N167" s="54">
        <f t="shared" si="50"/>
        <v>-27.295208759260809</v>
      </c>
      <c r="O167" s="53">
        <f>'Расчет субсидий'!T167-1</f>
        <v>0</v>
      </c>
      <c r="P167" s="53">
        <f>O167*'Расчет субсидий'!U167</f>
        <v>0</v>
      </c>
      <c r="Q167" s="54">
        <f t="shared" si="51"/>
        <v>0</v>
      </c>
      <c r="R167" s="53">
        <f>'Расчет субсидий'!X167-1</f>
        <v>0</v>
      </c>
      <c r="S167" s="53">
        <f>R167*'Расчет субсидий'!Y167</f>
        <v>0</v>
      </c>
      <c r="T167" s="54">
        <f t="shared" si="52"/>
        <v>0</v>
      </c>
      <c r="U167" s="53">
        <f t="shared" si="32"/>
        <v>-12.833423324420362</v>
      </c>
    </row>
    <row r="168" spans="1:21" ht="15" customHeight="1">
      <c r="A168" s="33" t="s">
        <v>165</v>
      </c>
      <c r="B168" s="51">
        <f>'Расчет субсидий'!AD168</f>
        <v>20.390909090909105</v>
      </c>
      <c r="C168" s="53">
        <f>'Расчет субсидий'!D168-1</f>
        <v>0.20177237507539547</v>
      </c>
      <c r="D168" s="53">
        <f>C168*'Расчет субсидий'!E168</f>
        <v>2.0177237507539547</v>
      </c>
      <c r="E168" s="54">
        <f t="shared" si="49"/>
        <v>4.3135549473863781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3">
        <f>'Расчет субсидий'!P168-1</f>
        <v>-0.10558048233314643</v>
      </c>
      <c r="M168" s="53">
        <f>L168*'Расчет субсидий'!Q168</f>
        <v>-2.1116096466629286</v>
      </c>
      <c r="N168" s="54">
        <f t="shared" si="50"/>
        <v>-4.5142672454086563</v>
      </c>
      <c r="O168" s="53">
        <f>'Расчет субсидий'!T168-1</f>
        <v>4.9019607843137081E-3</v>
      </c>
      <c r="P168" s="53">
        <f>O168*'Расчет субсидий'!U168</f>
        <v>2.450980392156854E-2</v>
      </c>
      <c r="Q168" s="54">
        <f t="shared" si="51"/>
        <v>5.2397849768010325E-2</v>
      </c>
      <c r="R168" s="53">
        <f>'Расчет субсидий'!X168-1</f>
        <v>0.21350000000000002</v>
      </c>
      <c r="S168" s="53">
        <f>R168*'Расчет субсидий'!Y168</f>
        <v>9.6075000000000017</v>
      </c>
      <c r="T168" s="54">
        <f t="shared" si="52"/>
        <v>20.539223539163373</v>
      </c>
      <c r="U168" s="53">
        <f t="shared" si="32"/>
        <v>9.5381239080125972</v>
      </c>
    </row>
    <row r="169" spans="1:21" ht="15" customHeight="1">
      <c r="A169" s="33" t="s">
        <v>166</v>
      </c>
      <c r="B169" s="51">
        <f>'Расчет субсидий'!AD169</f>
        <v>-10.009090909090958</v>
      </c>
      <c r="C169" s="53">
        <f>'Расчет субсидий'!D169-1</f>
        <v>0.20390060975609758</v>
      </c>
      <c r="D169" s="53">
        <f>C169*'Расчет субсидий'!E169</f>
        <v>2.0390060975609758</v>
      </c>
      <c r="E169" s="54">
        <f t="shared" si="49"/>
        <v>7.2775701407850431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3">
        <f>'Расчет субсидий'!P169-1</f>
        <v>-0.25323161686798057</v>
      </c>
      <c r="M169" s="53">
        <f>L169*'Расчет субсидий'!Q169</f>
        <v>-5.0646323373596118</v>
      </c>
      <c r="N169" s="54">
        <f t="shared" si="50"/>
        <v>-18.076560495092114</v>
      </c>
      <c r="O169" s="53">
        <f>'Расчет субсидий'!T169-1</f>
        <v>4.9180327868851847E-3</v>
      </c>
      <c r="P169" s="53">
        <f>O169*'Расчет субсидий'!U169</f>
        <v>0.22131147540983331</v>
      </c>
      <c r="Q169" s="54">
        <f t="shared" si="51"/>
        <v>0.78989944521611288</v>
      </c>
      <c r="R169" s="53">
        <f>'Расчет субсидий'!X169-1</f>
        <v>0</v>
      </c>
      <c r="S169" s="53">
        <f>R169*'Расчет субсидий'!Y169</f>
        <v>0</v>
      </c>
      <c r="T169" s="54">
        <f t="shared" si="52"/>
        <v>0</v>
      </c>
      <c r="U169" s="53">
        <f t="shared" si="32"/>
        <v>-2.8043147643888027</v>
      </c>
    </row>
    <row r="170" spans="1:21" ht="15" customHeight="1">
      <c r="A170" s="33" t="s">
        <v>167</v>
      </c>
      <c r="B170" s="51">
        <f>'Расчет субсидий'!AD170</f>
        <v>-26.409090909090907</v>
      </c>
      <c r="C170" s="53">
        <f>'Расчет субсидий'!D170-1</f>
        <v>-0.14416666666666667</v>
      </c>
      <c r="D170" s="53">
        <f>C170*'Расчет субсидий'!E170</f>
        <v>-1.4416666666666667</v>
      </c>
      <c r="E170" s="54">
        <f t="shared" si="49"/>
        <v>-3.4172420813463051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3">
        <f>'Расчет субсидий'!P170-1</f>
        <v>-0.48499025341130608</v>
      </c>
      <c r="M170" s="53">
        <f>L170*'Расчет субсидий'!Q170</f>
        <v>-9.6998050682261212</v>
      </c>
      <c r="N170" s="54">
        <f t="shared" si="50"/>
        <v>-22.991848827744604</v>
      </c>
      <c r="O170" s="53">
        <f>'Расчет субсидий'!T170-1</f>
        <v>0</v>
      </c>
      <c r="P170" s="53">
        <f>O170*'Расчет субсидий'!U170</f>
        <v>0</v>
      </c>
      <c r="Q170" s="54">
        <f t="shared" si="51"/>
        <v>0</v>
      </c>
      <c r="R170" s="53">
        <f>'Расчет субсидий'!X170-1</f>
        <v>0</v>
      </c>
      <c r="S170" s="53">
        <f>R170*'Расчет субсидий'!Y170</f>
        <v>0</v>
      </c>
      <c r="T170" s="54">
        <f t="shared" si="52"/>
        <v>0</v>
      </c>
      <c r="U170" s="53">
        <f t="shared" si="32"/>
        <v>-11.141471734892788</v>
      </c>
    </row>
    <row r="171" spans="1:21" ht="15" customHeight="1">
      <c r="A171" s="32" t="s">
        <v>168</v>
      </c>
      <c r="B171" s="55"/>
      <c r="C171" s="56"/>
      <c r="D171" s="56"/>
      <c r="E171" s="57"/>
      <c r="F171" s="56"/>
      <c r="G171" s="56"/>
      <c r="H171" s="57"/>
      <c r="I171" s="57"/>
      <c r="J171" s="57"/>
      <c r="K171" s="57"/>
      <c r="L171" s="56"/>
      <c r="M171" s="56"/>
      <c r="N171" s="57"/>
      <c r="O171" s="56"/>
      <c r="P171" s="56"/>
      <c r="Q171" s="57"/>
      <c r="R171" s="56"/>
      <c r="S171" s="56"/>
      <c r="T171" s="57"/>
      <c r="U171" s="57"/>
    </row>
    <row r="172" spans="1:21" ht="15" customHeight="1">
      <c r="A172" s="33" t="s">
        <v>169</v>
      </c>
      <c r="B172" s="51">
        <f>'Расчет субсидий'!AD172</f>
        <v>-35.090909090909093</v>
      </c>
      <c r="C172" s="53">
        <f>'Расчет субсидий'!D172-1</f>
        <v>-1</v>
      </c>
      <c r="D172" s="53">
        <f>C172*'Расчет субсидий'!E172</f>
        <v>0</v>
      </c>
      <c r="E172" s="54">
        <f t="shared" ref="E172:E177" si="53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3">
        <f>'Расчет субсидий'!P172-1</f>
        <v>-0.6914285714285715</v>
      </c>
      <c r="M172" s="53">
        <f>L172*'Расчет субсидий'!Q172</f>
        <v>-13.828571428571429</v>
      </c>
      <c r="N172" s="54">
        <f t="shared" ref="N172:N177" si="54">$B172*M172/$U172</f>
        <v>-21.350094280326839</v>
      </c>
      <c r="O172" s="53">
        <f>'Расчет субсидий'!T172-1</f>
        <v>-0.3828571428571429</v>
      </c>
      <c r="P172" s="53">
        <f>O172*'Расчет субсидий'!U172</f>
        <v>-13.400000000000002</v>
      </c>
      <c r="Q172" s="54">
        <f t="shared" ref="Q172:Q177" si="55">$B172*P172/$U172</f>
        <v>-20.688417804696876</v>
      </c>
      <c r="R172" s="53">
        <f>'Расчет субсидий'!X172-1</f>
        <v>0.30000000000000004</v>
      </c>
      <c r="S172" s="53">
        <f>R172*'Расчет субсидий'!Y172</f>
        <v>4.5000000000000009</v>
      </c>
      <c r="T172" s="54">
        <f t="shared" ref="T172:T177" si="56">$B172*S172/$U172</f>
        <v>6.9476029941146233</v>
      </c>
      <c r="U172" s="53">
        <f t="shared" si="32"/>
        <v>-22.728571428571431</v>
      </c>
    </row>
    <row r="173" spans="1:21" ht="15" customHeight="1">
      <c r="A173" s="33" t="s">
        <v>170</v>
      </c>
      <c r="B173" s="51">
        <f>'Расчет субсидий'!AD173</f>
        <v>-51.854545454545473</v>
      </c>
      <c r="C173" s="53">
        <f>'Расчет субсидий'!D173-1</f>
        <v>-2.3262711864406871E-3</v>
      </c>
      <c r="D173" s="53">
        <f>C173*'Расчет субсидий'!E173</f>
        <v>-2.3262711864406871E-2</v>
      </c>
      <c r="E173" s="54">
        <f t="shared" si="53"/>
        <v>-5.6550406873250567E-2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3">
        <f>'Расчет субсидий'!P173-1</f>
        <v>-0.4125749132583324</v>
      </c>
      <c r="M173" s="53">
        <f>L173*'Расчет субсидий'!Q173</f>
        <v>-8.2514982651666475</v>
      </c>
      <c r="N173" s="54">
        <f t="shared" si="54"/>
        <v>-20.058950432303465</v>
      </c>
      <c r="O173" s="53">
        <f>'Расчет субсидий'!T173-1</f>
        <v>0.2277499999999999</v>
      </c>
      <c r="P173" s="53">
        <f>O173*'Расчет субсидий'!U173</f>
        <v>5.6937499999999979</v>
      </c>
      <c r="Q173" s="54">
        <f t="shared" si="55"/>
        <v>13.841201361704607</v>
      </c>
      <c r="R173" s="53">
        <f>'Расчет субсидий'!X173-1</f>
        <v>-0.75</v>
      </c>
      <c r="S173" s="53">
        <f>R173*'Расчет субсидий'!Y173</f>
        <v>-18.75</v>
      </c>
      <c r="T173" s="54">
        <f t="shared" si="56"/>
        <v>-45.580245977073368</v>
      </c>
      <c r="U173" s="53">
        <f t="shared" si="32"/>
        <v>-21.331010977031056</v>
      </c>
    </row>
    <row r="174" spans="1:21" ht="15" customHeight="1">
      <c r="A174" s="33" t="s">
        <v>171</v>
      </c>
      <c r="B174" s="51">
        <f>'Расчет субсидий'!AD174</f>
        <v>-34.454545454545453</v>
      </c>
      <c r="C174" s="53">
        <f>'Расчет субсидий'!D174-1</f>
        <v>-1</v>
      </c>
      <c r="D174" s="53">
        <f>C174*'Расчет субсидий'!E174</f>
        <v>0</v>
      </c>
      <c r="E174" s="54">
        <f t="shared" si="53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3">
        <f>'Расчет субсидий'!P174-1</f>
        <v>-0.22419928825622781</v>
      </c>
      <c r="M174" s="53">
        <f>L174*'Расчет субсидий'!Q174</f>
        <v>-4.4839857651245563</v>
      </c>
      <c r="N174" s="54">
        <f t="shared" si="54"/>
        <v>-6.3099894291754763</v>
      </c>
      <c r="O174" s="53">
        <f>'Расчет субсидий'!T174-1</f>
        <v>-1</v>
      </c>
      <c r="P174" s="53">
        <f>O174*'Расчет субсидий'!U174</f>
        <v>-20</v>
      </c>
      <c r="Q174" s="54">
        <f t="shared" si="55"/>
        <v>-28.144556025369972</v>
      </c>
      <c r="R174" s="53">
        <f>'Расчет субсидий'!X174-1</f>
        <v>0</v>
      </c>
      <c r="S174" s="53">
        <f>R174*'Расчет субсидий'!Y174</f>
        <v>0</v>
      </c>
      <c r="T174" s="54">
        <f t="shared" si="56"/>
        <v>0</v>
      </c>
      <c r="U174" s="53">
        <f t="shared" ref="U174:U232" si="57">D174+M174+P174+S174</f>
        <v>-24.483985765124558</v>
      </c>
    </row>
    <row r="175" spans="1:21" ht="15" customHeight="1">
      <c r="A175" s="33" t="s">
        <v>172</v>
      </c>
      <c r="B175" s="51">
        <f>'Расчет субсидий'!AD175</f>
        <v>-8.4636363636363683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53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3">
        <f>'Расчет субсидий'!P175-1</f>
        <v>-0.46877912395153776</v>
      </c>
      <c r="M175" s="53">
        <f>L175*'Расчет субсидий'!Q175</f>
        <v>-9.3755824790307543</v>
      </c>
      <c r="N175" s="54">
        <f t="shared" si="54"/>
        <v>-7.1810076340241427</v>
      </c>
      <c r="O175" s="53">
        <f>'Расчет субсидий'!T175-1</f>
        <v>-0.14641744548286617</v>
      </c>
      <c r="P175" s="53">
        <f>O175*'Расчет субсидий'!U175</f>
        <v>-5.124610591900316</v>
      </c>
      <c r="Q175" s="54">
        <f t="shared" si="55"/>
        <v>-3.925075360826169</v>
      </c>
      <c r="R175" s="53">
        <f>'Расчет субсидий'!X175-1</f>
        <v>0.22999999999999998</v>
      </c>
      <c r="S175" s="53">
        <f>R175*'Расчет субсидий'!Y175</f>
        <v>3.4499999999999997</v>
      </c>
      <c r="T175" s="54">
        <f t="shared" si="56"/>
        <v>2.6424466312139434</v>
      </c>
      <c r="U175" s="53">
        <f t="shared" si="57"/>
        <v>-11.050193070931071</v>
      </c>
    </row>
    <row r="176" spans="1:21" ht="15" customHeight="1">
      <c r="A176" s="33" t="s">
        <v>173</v>
      </c>
      <c r="B176" s="51">
        <f>'Расчет субсидий'!AD176</f>
        <v>-36.854545454545452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53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3">
        <f>'Расчет субсидий'!P176-1</f>
        <v>-0.69043353636689364</v>
      </c>
      <c r="M176" s="53">
        <f>L176*'Расчет субсидий'!Q176</f>
        <v>-13.808670727337873</v>
      </c>
      <c r="N176" s="54">
        <f t="shared" si="54"/>
        <v>-12.319744838720489</v>
      </c>
      <c r="O176" s="53">
        <f>'Расчет субсидий'!T176-1</f>
        <v>-1</v>
      </c>
      <c r="P176" s="53">
        <f>O176*'Расчет субсидий'!U176</f>
        <v>-20</v>
      </c>
      <c r="Q176" s="54">
        <f t="shared" si="55"/>
        <v>-17.843491356963611</v>
      </c>
      <c r="R176" s="53">
        <f>'Расчет субсидий'!X176-1</f>
        <v>-0.25000000000000011</v>
      </c>
      <c r="S176" s="53">
        <f>R176*'Расчет субсидий'!Y176</f>
        <v>-7.5000000000000036</v>
      </c>
      <c r="T176" s="54">
        <f t="shared" si="56"/>
        <v>-6.6913092588613567</v>
      </c>
      <c r="U176" s="53">
        <f t="shared" si="57"/>
        <v>-41.308670727337869</v>
      </c>
    </row>
    <row r="177" spans="1:21" ht="15" customHeight="1">
      <c r="A177" s="33" t="s">
        <v>174</v>
      </c>
      <c r="B177" s="51">
        <f>'Расчет субсидий'!AD177</f>
        <v>-54.027272727272731</v>
      </c>
      <c r="C177" s="53">
        <f>'Расчет субсидий'!D177-1</f>
        <v>-1</v>
      </c>
      <c r="D177" s="53">
        <f>C177*'Расчет субсидий'!E177</f>
        <v>0</v>
      </c>
      <c r="E177" s="54">
        <f t="shared" si="53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3">
        <f>'Расчет субсидий'!P177-1</f>
        <v>-0.50492927561080159</v>
      </c>
      <c r="M177" s="53">
        <f>L177*'Расчет субсидий'!Q177</f>
        <v>-10.098585512216031</v>
      </c>
      <c r="N177" s="54">
        <f t="shared" si="54"/>
        <v>-18.267319331211521</v>
      </c>
      <c r="O177" s="53">
        <f>'Расчет субсидий'!T177-1</f>
        <v>0.1044117647058822</v>
      </c>
      <c r="P177" s="53">
        <f>O177*'Расчет субсидий'!U177</f>
        <v>2.0882352941176441</v>
      </c>
      <c r="Q177" s="54">
        <f t="shared" si="55"/>
        <v>3.7774063417305821</v>
      </c>
      <c r="R177" s="53">
        <f>'Расчет субсидий'!X177-1</f>
        <v>-0.72857142857142865</v>
      </c>
      <c r="S177" s="53">
        <f>R177*'Расчет субсидий'!Y177</f>
        <v>-21.857142857142861</v>
      </c>
      <c r="T177" s="54">
        <f t="shared" si="56"/>
        <v>-39.537359737791789</v>
      </c>
      <c r="U177" s="53">
        <f t="shared" si="57"/>
        <v>-29.867493075241249</v>
      </c>
    </row>
    <row r="178" spans="1:21" ht="15" customHeight="1">
      <c r="A178" s="32" t="s">
        <v>175</v>
      </c>
      <c r="B178" s="55"/>
      <c r="C178" s="56"/>
      <c r="D178" s="56"/>
      <c r="E178" s="57"/>
      <c r="F178" s="56"/>
      <c r="G178" s="56"/>
      <c r="H178" s="57"/>
      <c r="I178" s="57"/>
      <c r="J178" s="57"/>
      <c r="K178" s="57"/>
      <c r="L178" s="56"/>
      <c r="M178" s="56"/>
      <c r="N178" s="57"/>
      <c r="O178" s="56"/>
      <c r="P178" s="56"/>
      <c r="Q178" s="57"/>
      <c r="R178" s="56"/>
      <c r="S178" s="56"/>
      <c r="T178" s="57"/>
      <c r="U178" s="57"/>
    </row>
    <row r="179" spans="1:21" ht="15" customHeight="1">
      <c r="A179" s="33" t="s">
        <v>176</v>
      </c>
      <c r="B179" s="51">
        <f>'Расчет субсидий'!AD179</f>
        <v>-11.200000000000003</v>
      </c>
      <c r="C179" s="53">
        <f>'Расчет субсидий'!D179-1</f>
        <v>-1</v>
      </c>
      <c r="D179" s="53">
        <f>C179*'Расчет субсидий'!E179</f>
        <v>0</v>
      </c>
      <c r="E179" s="54">
        <f t="shared" ref="E179:E191" si="58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3">
        <f>'Расчет субсидий'!P179-1</f>
        <v>-0.9363369245837414</v>
      </c>
      <c r="M179" s="53">
        <f>L179*'Расчет субсидий'!Q179</f>
        <v>-18.72673849167483</v>
      </c>
      <c r="N179" s="54">
        <f t="shared" ref="N179:N191" si="59">$B179*M179/$U179</f>
        <v>-25.427658377172826</v>
      </c>
      <c r="O179" s="53">
        <f>'Расчет субсидий'!T179-1</f>
        <v>0.21913043478260863</v>
      </c>
      <c r="P179" s="53">
        <f>O179*'Расчет субсидий'!U179</f>
        <v>5.478260869565216</v>
      </c>
      <c r="Q179" s="54">
        <f t="shared" ref="Q179:Q191" si="60">$B179*P179/$U179</f>
        <v>7.438526786405709</v>
      </c>
      <c r="R179" s="53">
        <f>'Расчет субсидий'!X179-1</f>
        <v>0.19999999999999996</v>
      </c>
      <c r="S179" s="53">
        <f>R179*'Расчет субсидий'!Y179</f>
        <v>4.9999999999999991</v>
      </c>
      <c r="T179" s="54">
        <f t="shared" ref="T179:T191" si="61">$B179*S179/$U179</f>
        <v>6.7891315907671164</v>
      </c>
      <c r="U179" s="53">
        <f t="shared" si="57"/>
        <v>-8.2484776221096148</v>
      </c>
    </row>
    <row r="180" spans="1:21" ht="15" customHeight="1">
      <c r="A180" s="33" t="s">
        <v>177</v>
      </c>
      <c r="B180" s="51">
        <f>'Расчет субсидий'!AD180</f>
        <v>-8.818181818181813</v>
      </c>
      <c r="C180" s="53">
        <f>'Расчет субсидий'!D180-1</f>
        <v>-1</v>
      </c>
      <c r="D180" s="53">
        <f>C180*'Расчет субсидий'!E180</f>
        <v>0</v>
      </c>
      <c r="E180" s="54">
        <f t="shared" si="58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3">
        <f>'Расчет субсидий'!P180-1</f>
        <v>-0.72406807131280393</v>
      </c>
      <c r="M180" s="53">
        <f>L180*'Расчет субсидий'!Q180</f>
        <v>-14.481361426256079</v>
      </c>
      <c r="N180" s="54">
        <f t="shared" si="59"/>
        <v>-16.918230358902004</v>
      </c>
      <c r="O180" s="53">
        <f>'Расчет субсидий'!T180-1</f>
        <v>1.6666666666666607E-2</v>
      </c>
      <c r="P180" s="53">
        <f>O180*'Расчет субсидий'!U180</f>
        <v>0.33333333333333215</v>
      </c>
      <c r="Q180" s="54">
        <f t="shared" si="60"/>
        <v>0.38942541061154623</v>
      </c>
      <c r="R180" s="53">
        <f>'Расчет субсидий'!X180-1</f>
        <v>0.21999999999999997</v>
      </c>
      <c r="S180" s="53">
        <f>R180*'Расчет субсидий'!Y180</f>
        <v>6.6</v>
      </c>
      <c r="T180" s="54">
        <f t="shared" si="61"/>
        <v>7.7106231301086421</v>
      </c>
      <c r="U180" s="53">
        <f t="shared" si="57"/>
        <v>-7.5480280929227472</v>
      </c>
    </row>
    <row r="181" spans="1:21" ht="15" customHeight="1">
      <c r="A181" s="33" t="s">
        <v>178</v>
      </c>
      <c r="B181" s="51">
        <f>'Расчет субсидий'!AD181</f>
        <v>-29.063636363636377</v>
      </c>
      <c r="C181" s="53">
        <f>'Расчет субсидий'!D181-1</f>
        <v>-1</v>
      </c>
      <c r="D181" s="53">
        <f>C181*'Расчет субсидий'!E181</f>
        <v>0</v>
      </c>
      <c r="E181" s="54">
        <f t="shared" si="58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3">
        <f>'Расчет субсидий'!P181-1</f>
        <v>-1</v>
      </c>
      <c r="M181" s="53">
        <f>L181*'Расчет субсидий'!Q181</f>
        <v>-20</v>
      </c>
      <c r="N181" s="54">
        <f t="shared" si="59"/>
        <v>-44.131335042397964</v>
      </c>
      <c r="O181" s="53">
        <f>'Расчет субсидий'!T181-1</f>
        <v>9.4285714285714306E-2</v>
      </c>
      <c r="P181" s="53">
        <f>O181*'Расчет субсидий'!U181</f>
        <v>2.8285714285714292</v>
      </c>
      <c r="Q181" s="54">
        <f t="shared" si="60"/>
        <v>6.2414316702820001</v>
      </c>
      <c r="R181" s="53">
        <f>'Расчет субсидий'!X181-1</f>
        <v>0.19999999999999996</v>
      </c>
      <c r="S181" s="53">
        <f>R181*'Расчет субсидий'!Y181</f>
        <v>3.9999999999999991</v>
      </c>
      <c r="T181" s="54">
        <f t="shared" si="61"/>
        <v>8.8262670084795918</v>
      </c>
      <c r="U181" s="53">
        <f t="shared" si="57"/>
        <v>-13.171428571428571</v>
      </c>
    </row>
    <row r="182" spans="1:21" ht="15" customHeight="1">
      <c r="A182" s="33" t="s">
        <v>179</v>
      </c>
      <c r="B182" s="51">
        <f>'Расчет субсидий'!AD182</f>
        <v>6.5272727272727238</v>
      </c>
      <c r="C182" s="53">
        <f>'Расчет субсидий'!D182-1</f>
        <v>-0.11295365195666118</v>
      </c>
      <c r="D182" s="53">
        <f>C182*'Расчет субсидий'!E182</f>
        <v>-1.1295365195666118</v>
      </c>
      <c r="E182" s="54">
        <f t="shared" si="58"/>
        <v>-0.88287303922609606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3">
        <f>'Расчет субсидий'!P182-1</f>
        <v>-5.3977695167286233E-2</v>
      </c>
      <c r="M182" s="53">
        <f>L182*'Расчет субсидий'!Q182</f>
        <v>-1.0795539033457247</v>
      </c>
      <c r="N182" s="54">
        <f t="shared" si="59"/>
        <v>-0.84380541854541402</v>
      </c>
      <c r="O182" s="53">
        <f>'Расчет субсидий'!T182-1</f>
        <v>4.0000000000000036E-2</v>
      </c>
      <c r="P182" s="53">
        <f>O182*'Расчет субсидий'!U182</f>
        <v>0.40000000000000036</v>
      </c>
      <c r="Q182" s="54">
        <f t="shared" si="60"/>
        <v>0.31264966610016059</v>
      </c>
      <c r="R182" s="53">
        <f>'Расчет субсидий'!X182-1</f>
        <v>0.254</v>
      </c>
      <c r="S182" s="53">
        <f>R182*'Расчет субсидий'!Y182</f>
        <v>10.16</v>
      </c>
      <c r="T182" s="54">
        <f t="shared" si="61"/>
        <v>7.9413015189440737</v>
      </c>
      <c r="U182" s="53">
        <f t="shared" si="57"/>
        <v>8.3509095770876645</v>
      </c>
    </row>
    <row r="183" spans="1:21" ht="15" customHeight="1">
      <c r="A183" s="33" t="s">
        <v>180</v>
      </c>
      <c r="B183" s="51">
        <f>'Расчет субсидий'!AD183</f>
        <v>-14.809090909090912</v>
      </c>
      <c r="C183" s="53">
        <f>'Расчет субсидий'!D183-1</f>
        <v>-1</v>
      </c>
      <c r="D183" s="53">
        <f>C183*'Расчет субсидий'!E183</f>
        <v>0</v>
      </c>
      <c r="E183" s="54">
        <f t="shared" si="58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3">
        <f>'Расчет субсидий'!P183-1</f>
        <v>-0.52157311951126384</v>
      </c>
      <c r="M183" s="53">
        <f>L183*'Расчет субсидий'!Q183</f>
        <v>-10.431462390225278</v>
      </c>
      <c r="N183" s="54">
        <f t="shared" si="59"/>
        <v>-13.69937392648216</v>
      </c>
      <c r="O183" s="53">
        <f>'Расчет субсидий'!T183-1</f>
        <v>-2.9500000000000082E-2</v>
      </c>
      <c r="P183" s="53">
        <f>O183*'Расчет субсидий'!U183</f>
        <v>-1.0325000000000029</v>
      </c>
      <c r="Q183" s="54">
        <f t="shared" si="60"/>
        <v>-1.3559559580396863</v>
      </c>
      <c r="R183" s="53">
        <f>'Расчет субсидий'!X183-1</f>
        <v>1.2499999999999956E-2</v>
      </c>
      <c r="S183" s="53">
        <f>R183*'Расчет субсидий'!Y183</f>
        <v>0.18749999999999933</v>
      </c>
      <c r="T183" s="54">
        <f t="shared" si="61"/>
        <v>0.2462389754309342</v>
      </c>
      <c r="U183" s="53">
        <f t="shared" si="57"/>
        <v>-11.27646239022528</v>
      </c>
    </row>
    <row r="184" spans="1:21" ht="15" customHeight="1">
      <c r="A184" s="33" t="s">
        <v>181</v>
      </c>
      <c r="B184" s="51">
        <f>'Расчет субсидий'!AD184</f>
        <v>-9.5545454545454476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58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3">
        <f>'Расчет субсидий'!P184-1</f>
        <v>-0.63955009155113784</v>
      </c>
      <c r="M184" s="53">
        <f>L184*'Расчет субсидий'!Q184</f>
        <v>-12.791001831022758</v>
      </c>
      <c r="N184" s="54">
        <f t="shared" si="59"/>
        <v>-15.602882777399898</v>
      </c>
      <c r="O184" s="53">
        <f>'Расчет субсидий'!T184-1</f>
        <v>9.8333333333333384E-2</v>
      </c>
      <c r="P184" s="53">
        <f>O184*'Расчет субсидий'!U184</f>
        <v>2.4583333333333348</v>
      </c>
      <c r="Q184" s="54">
        <f t="shared" si="60"/>
        <v>2.9987554793984241</v>
      </c>
      <c r="R184" s="53">
        <f>'Расчет субсидий'!X184-1</f>
        <v>0.10000000000000009</v>
      </c>
      <c r="S184" s="53">
        <f>R184*'Расчет субсидий'!Y184</f>
        <v>2.5000000000000022</v>
      </c>
      <c r="T184" s="54">
        <f t="shared" si="61"/>
        <v>3.0495818434560253</v>
      </c>
      <c r="U184" s="53">
        <f t="shared" si="57"/>
        <v>-7.8326684976894203</v>
      </c>
    </row>
    <row r="185" spans="1:21" ht="15" customHeight="1">
      <c r="A185" s="33" t="s">
        <v>182</v>
      </c>
      <c r="B185" s="51">
        <f>'Расчет субсидий'!AD185</f>
        <v>-11.109090909090909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58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3">
        <f>'Расчет субсидий'!P185-1</f>
        <v>-0.69777217318200924</v>
      </c>
      <c r="M185" s="53">
        <f>L185*'Расчет субсидий'!Q185</f>
        <v>-13.955443463640185</v>
      </c>
      <c r="N185" s="54">
        <f t="shared" si="59"/>
        <v>-22.697251055443928</v>
      </c>
      <c r="O185" s="53">
        <f>'Расчет субсидий'!T185-1</f>
        <v>8.4999999999999964E-2</v>
      </c>
      <c r="P185" s="53">
        <f>O185*'Расчет субсидий'!U185</f>
        <v>2.1249999999999991</v>
      </c>
      <c r="Q185" s="54">
        <f t="shared" si="60"/>
        <v>3.4561179383859884</v>
      </c>
      <c r="R185" s="53">
        <f>'Расчет субсидий'!X185-1</f>
        <v>0.19999999999999996</v>
      </c>
      <c r="S185" s="53">
        <f>R185*'Расчет субсидий'!Y185</f>
        <v>4.9999999999999991</v>
      </c>
      <c r="T185" s="54">
        <f t="shared" si="61"/>
        <v>8.132042207967034</v>
      </c>
      <c r="U185" s="53">
        <f t="shared" si="57"/>
        <v>-6.8304434636401874</v>
      </c>
    </row>
    <row r="186" spans="1:21" ht="15" customHeight="1">
      <c r="A186" s="33" t="s">
        <v>183</v>
      </c>
      <c r="B186" s="51">
        <f>'Расчет субсидий'!AD186</f>
        <v>-5.2999999999999972</v>
      </c>
      <c r="C186" s="53">
        <f>'Расчет субсидий'!D186-1</f>
        <v>-7.5048107761385485E-2</v>
      </c>
      <c r="D186" s="53">
        <f>C186*'Расчет субсидий'!E186</f>
        <v>-0.75048107761385485</v>
      </c>
      <c r="E186" s="54">
        <f t="shared" si="58"/>
        <v>-0.68025770222114712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3">
        <f>'Расчет субсидий'!P186-1</f>
        <v>-0.32122093023255804</v>
      </c>
      <c r="M186" s="53">
        <f>L186*'Расчет субсидий'!Q186</f>
        <v>-6.4244186046511604</v>
      </c>
      <c r="N186" s="54">
        <f t="shared" si="59"/>
        <v>-5.8232783856482753</v>
      </c>
      <c r="O186" s="53">
        <f>'Расчет субсидий'!T186-1</f>
        <v>2.2222222222221255E-3</v>
      </c>
      <c r="P186" s="53">
        <f>O186*'Расчет субсидий'!U186</f>
        <v>7.7777777777774393E-2</v>
      </c>
      <c r="Q186" s="54">
        <f t="shared" si="60"/>
        <v>7.0500021883561803E-2</v>
      </c>
      <c r="R186" s="53">
        <f>'Расчет субсидий'!X186-1</f>
        <v>8.3333333333333259E-2</v>
      </c>
      <c r="S186" s="53">
        <f>R186*'Расчет субсидий'!Y186</f>
        <v>1.2499999999999989</v>
      </c>
      <c r="T186" s="54">
        <f t="shared" si="61"/>
        <v>1.1330360659858629</v>
      </c>
      <c r="U186" s="53">
        <f t="shared" si="57"/>
        <v>-5.8471219044872411</v>
      </c>
    </row>
    <row r="187" spans="1:21" ht="15" customHeight="1">
      <c r="A187" s="33" t="s">
        <v>184</v>
      </c>
      <c r="B187" s="51">
        <f>'Расчет субсидий'!AD187</f>
        <v>-23.72727272727272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58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3">
        <f>'Расчет субсидий'!P187-1</f>
        <v>-0.82001924927815206</v>
      </c>
      <c r="M187" s="53">
        <f>L187*'Расчет субсидий'!Q187</f>
        <v>-16.40038498556304</v>
      </c>
      <c r="N187" s="54">
        <f t="shared" si="59"/>
        <v>-36.00422136392001</v>
      </c>
      <c r="O187" s="53">
        <f>'Расчет субсидий'!T187-1</f>
        <v>0.10307692307692307</v>
      </c>
      <c r="P187" s="53">
        <f>O187*'Расчет субсидий'!U187</f>
        <v>3.092307692307692</v>
      </c>
      <c r="Q187" s="54">
        <f t="shared" si="60"/>
        <v>6.7886290948173436</v>
      </c>
      <c r="R187" s="53">
        <f>'Расчет субсидий'!X187-1</f>
        <v>0.125</v>
      </c>
      <c r="S187" s="53">
        <f>R187*'Расчет субсидий'!Y187</f>
        <v>2.5</v>
      </c>
      <c r="T187" s="54">
        <f t="shared" si="61"/>
        <v>5.4883195418299424</v>
      </c>
      <c r="U187" s="53">
        <f t="shared" si="57"/>
        <v>-10.808077293255348</v>
      </c>
    </row>
    <row r="188" spans="1:21" ht="15" customHeight="1">
      <c r="A188" s="33" t="s">
        <v>185</v>
      </c>
      <c r="B188" s="51">
        <f>'Расчет субсидий'!AD188</f>
        <v>-14.527272727272731</v>
      </c>
      <c r="C188" s="53">
        <f>'Расчет субсидий'!D188-1</f>
        <v>-1</v>
      </c>
      <c r="D188" s="53">
        <f>C188*'Расчет субсидий'!E188</f>
        <v>0</v>
      </c>
      <c r="E188" s="54">
        <f t="shared" si="58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3">
        <f>'Расчет субсидий'!P188-1</f>
        <v>-0.69921104536489154</v>
      </c>
      <c r="M188" s="53">
        <f>L188*'Расчет субсидий'!Q188</f>
        <v>-13.98422090729783</v>
      </c>
      <c r="N188" s="54">
        <f t="shared" si="59"/>
        <v>-21.548023534065802</v>
      </c>
      <c r="O188" s="53">
        <f>'Расчет субсидий'!T188-1</f>
        <v>0.1296551724137931</v>
      </c>
      <c r="P188" s="53">
        <f>O188*'Расчет субсидий'!U188</f>
        <v>3.8896551724137929</v>
      </c>
      <c r="Q188" s="54">
        <f t="shared" si="60"/>
        <v>5.9934966524187026</v>
      </c>
      <c r="R188" s="53">
        <f>'Расчет субсидий'!X188-1</f>
        <v>3.3333333333333437E-2</v>
      </c>
      <c r="S188" s="53">
        <f>R188*'Расчет субсидий'!Y188</f>
        <v>0.66666666666666874</v>
      </c>
      <c r="T188" s="54">
        <f t="shared" si="61"/>
        <v>1.0272541543743674</v>
      </c>
      <c r="U188" s="53">
        <f t="shared" si="57"/>
        <v>-9.4278990682173678</v>
      </c>
    </row>
    <row r="189" spans="1:21" ht="15" customHeight="1">
      <c r="A189" s="33" t="s">
        <v>186</v>
      </c>
      <c r="B189" s="51">
        <f>'Расчет субсидий'!AD189</f>
        <v>-14.454545454545453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58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3">
        <f>'Расчет субсидий'!P189-1</f>
        <v>-0.91049913941480209</v>
      </c>
      <c r="M189" s="53">
        <f>L189*'Расчет субсидий'!Q189</f>
        <v>-18.209982788296042</v>
      </c>
      <c r="N189" s="54">
        <f t="shared" si="59"/>
        <v>-27.107877498730993</v>
      </c>
      <c r="O189" s="53">
        <f>'Расчет субсидий'!T189-1</f>
        <v>0.19000000000000017</v>
      </c>
      <c r="P189" s="53">
        <f>O189*'Расчет субсидий'!U189</f>
        <v>4.7500000000000044</v>
      </c>
      <c r="Q189" s="54">
        <f t="shared" si="60"/>
        <v>7.0709796717507496</v>
      </c>
      <c r="R189" s="53">
        <f>'Расчет субсидий'!X189-1</f>
        <v>0.14999999999999991</v>
      </c>
      <c r="S189" s="53">
        <f>R189*'Расчет субсидий'!Y189</f>
        <v>3.7499999999999978</v>
      </c>
      <c r="T189" s="54">
        <f t="shared" si="61"/>
        <v>5.5823523724347943</v>
      </c>
      <c r="U189" s="53">
        <f t="shared" si="57"/>
        <v>-9.7099827882960401</v>
      </c>
    </row>
    <row r="190" spans="1:21" ht="15" customHeight="1">
      <c r="A190" s="33" t="s">
        <v>187</v>
      </c>
      <c r="B190" s="51">
        <f>'Расчет субсидий'!AD190</f>
        <v>5.6454545454545411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58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3">
        <f>'Расчет субсидий'!P190-1</f>
        <v>-0.12350515463917522</v>
      </c>
      <c r="M190" s="53">
        <f>L190*'Расчет субсидий'!Q190</f>
        <v>-2.4701030927835044</v>
      </c>
      <c r="N190" s="54">
        <f t="shared" si="59"/>
        <v>-3.6092466697331558</v>
      </c>
      <c r="O190" s="53">
        <f>'Расчет субсидий'!T190-1</f>
        <v>0.1452500000000001</v>
      </c>
      <c r="P190" s="53">
        <f>O190*'Расчет субсидий'!U190</f>
        <v>5.0837500000000038</v>
      </c>
      <c r="Q190" s="54">
        <f t="shared" si="60"/>
        <v>7.4282356112430188</v>
      </c>
      <c r="R190" s="53">
        <f>'Расчет субсидий'!X190-1</f>
        <v>8.3333333333333259E-2</v>
      </c>
      <c r="S190" s="53">
        <f>R190*'Расчет субсидий'!Y190</f>
        <v>1.2499999999999989</v>
      </c>
      <c r="T190" s="54">
        <f t="shared" si="61"/>
        <v>1.8264656039446783</v>
      </c>
      <c r="U190" s="53">
        <f t="shared" si="57"/>
        <v>3.8636469072164985</v>
      </c>
    </row>
    <row r="191" spans="1:21" ht="15" customHeight="1">
      <c r="A191" s="33" t="s">
        <v>188</v>
      </c>
      <c r="B191" s="51">
        <f>'Расчет субсидий'!AD191</f>
        <v>-15.390909090909091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58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3">
        <f>'Расчет субсидий'!P191-1</f>
        <v>-0.49022004889975557</v>
      </c>
      <c r="M191" s="53">
        <f>L191*'Расчет субсидий'!Q191</f>
        <v>-9.8044009779951118</v>
      </c>
      <c r="N191" s="54">
        <f t="shared" si="59"/>
        <v>-17.757831581356569</v>
      </c>
      <c r="O191" s="53">
        <f>'Расчет субсидий'!T191-1</f>
        <v>2.7272727272727337E-2</v>
      </c>
      <c r="P191" s="53">
        <f>O191*'Расчет субсидий'!U191</f>
        <v>0.68181818181818343</v>
      </c>
      <c r="Q191" s="54">
        <f t="shared" si="60"/>
        <v>1.2349160819726002</v>
      </c>
      <c r="R191" s="53">
        <f>'Расчет субсидий'!X191-1</f>
        <v>2.4999999999999911E-2</v>
      </c>
      <c r="S191" s="53">
        <f>R191*'Расчет субсидий'!Y191</f>
        <v>0.62499999999999778</v>
      </c>
      <c r="T191" s="54">
        <f t="shared" si="61"/>
        <v>1.1320064084748769</v>
      </c>
      <c r="U191" s="53">
        <f t="shared" si="57"/>
        <v>-8.4975827961769301</v>
      </c>
    </row>
    <row r="192" spans="1:21" ht="15" customHeight="1">
      <c r="A192" s="32" t="s">
        <v>189</v>
      </c>
      <c r="B192" s="55"/>
      <c r="C192" s="56"/>
      <c r="D192" s="56"/>
      <c r="E192" s="57"/>
      <c r="F192" s="56"/>
      <c r="G192" s="56"/>
      <c r="H192" s="57"/>
      <c r="I192" s="57"/>
      <c r="J192" s="57"/>
      <c r="K192" s="57"/>
      <c r="L192" s="56"/>
      <c r="M192" s="56"/>
      <c r="N192" s="57"/>
      <c r="O192" s="56"/>
      <c r="P192" s="56"/>
      <c r="Q192" s="57"/>
      <c r="R192" s="56"/>
      <c r="S192" s="56"/>
      <c r="T192" s="57"/>
      <c r="U192" s="57"/>
    </row>
    <row r="193" spans="1:21" ht="15" customHeight="1">
      <c r="A193" s="33" t="s">
        <v>190</v>
      </c>
      <c r="B193" s="51">
        <f>'Расчет субсидий'!AD193</f>
        <v>-17.545454545454547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ref="E193:E204" si="62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3">
        <f>'Расчет субсидий'!P193-1</f>
        <v>-0.93308550185873607</v>
      </c>
      <c r="M193" s="53">
        <f>L193*'Расчет субсидий'!Q193</f>
        <v>-18.661710037174721</v>
      </c>
      <c r="N193" s="54">
        <f t="shared" ref="N193:N204" si="63">$B193*M193/$U193</f>
        <v>-28.401933213077545</v>
      </c>
      <c r="O193" s="53">
        <f>'Расчет субсидий'!T193-1</f>
        <v>0.18000000000000016</v>
      </c>
      <c r="P193" s="53">
        <f>O193*'Расчет субсидий'!U193</f>
        <v>6.300000000000006</v>
      </c>
      <c r="Q193" s="54">
        <f t="shared" ref="Q193:Q204" si="64">$B193*P193/$U193</f>
        <v>9.588198449442741</v>
      </c>
      <c r="R193" s="53">
        <f>'Расчет субсидий'!X193-1</f>
        <v>5.555555555555558E-2</v>
      </c>
      <c r="S193" s="53">
        <f>R193*'Расчет субсидий'!Y193</f>
        <v>0.8333333333333337</v>
      </c>
      <c r="T193" s="54">
        <f t="shared" ref="T193:T204" si="65">$B193*S193/$U193</f>
        <v>1.2682802181802562</v>
      </c>
      <c r="U193" s="53">
        <f t="shared" si="57"/>
        <v>-11.528376703841381</v>
      </c>
    </row>
    <row r="194" spans="1:21" ht="15" customHeight="1">
      <c r="A194" s="33" t="s">
        <v>191</v>
      </c>
      <c r="B194" s="51">
        <f>'Расчет субсидий'!AD194</f>
        <v>-19.036363636363639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6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3">
        <f>'Расчет субсидий'!P194-1</f>
        <v>-0.99930313588850173</v>
      </c>
      <c r="M194" s="53">
        <f>L194*'Расчет субсидий'!Q194</f>
        <v>-19.986062717770036</v>
      </c>
      <c r="N194" s="54">
        <f t="shared" si="63"/>
        <v>-19.036363636363639</v>
      </c>
      <c r="O194" s="53">
        <f>'Расчет субсидий'!T194-1</f>
        <v>0</v>
      </c>
      <c r="P194" s="53">
        <f>O194*'Расчет субсидий'!U194</f>
        <v>0</v>
      </c>
      <c r="Q194" s="54">
        <f t="shared" si="64"/>
        <v>0</v>
      </c>
      <c r="R194" s="53">
        <f>'Расчет субсидий'!X194-1</f>
        <v>0</v>
      </c>
      <c r="S194" s="53">
        <f>R194*'Расчет субсидий'!Y194</f>
        <v>0</v>
      </c>
      <c r="T194" s="54">
        <f t="shared" si="65"/>
        <v>0</v>
      </c>
      <c r="U194" s="53">
        <f t="shared" si="57"/>
        <v>-19.986062717770036</v>
      </c>
    </row>
    <row r="195" spans="1:21" ht="15" customHeight="1">
      <c r="A195" s="33" t="s">
        <v>192</v>
      </c>
      <c r="B195" s="51">
        <f>'Расчет субсидий'!AD195</f>
        <v>40.127272727272725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6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3">
        <f>'Расчет субсидий'!P195-1</f>
        <v>0.30000000000000004</v>
      </c>
      <c r="M195" s="53">
        <f>L195*'Расчет субсидий'!Q195</f>
        <v>6.0000000000000009</v>
      </c>
      <c r="N195" s="54">
        <f t="shared" si="63"/>
        <v>15.114482905560163</v>
      </c>
      <c r="O195" s="53">
        <f>'Расчет субсидий'!T195-1</f>
        <v>0.21986666666666665</v>
      </c>
      <c r="P195" s="53">
        <f>O195*'Расчет субсидий'!U195</f>
        <v>6.5960000000000001</v>
      </c>
      <c r="Q195" s="54">
        <f t="shared" si="64"/>
        <v>16.615854874179135</v>
      </c>
      <c r="R195" s="53">
        <f>'Расчет субсидий'!X195-1</f>
        <v>0.16666666666666674</v>
      </c>
      <c r="S195" s="53">
        <f>R195*'Расчет субсидий'!Y195</f>
        <v>3.3333333333333348</v>
      </c>
      <c r="T195" s="54">
        <f t="shared" si="65"/>
        <v>8.3969349475334258</v>
      </c>
      <c r="U195" s="53">
        <f t="shared" si="57"/>
        <v>15.929333333333336</v>
      </c>
    </row>
    <row r="196" spans="1:21" ht="15" customHeight="1">
      <c r="A196" s="33" t="s">
        <v>193</v>
      </c>
      <c r="B196" s="51">
        <f>'Расчет субсидий'!AD196</f>
        <v>-6.6090909090909093</v>
      </c>
      <c r="C196" s="53">
        <f>'Расчет субсидий'!D196-1</f>
        <v>-1</v>
      </c>
      <c r="D196" s="53">
        <f>C196*'Расчет субсидий'!E196</f>
        <v>0</v>
      </c>
      <c r="E196" s="54">
        <f t="shared" si="6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3">
        <f>'Расчет субсидий'!P196-1</f>
        <v>-0.5422696115765423</v>
      </c>
      <c r="M196" s="53">
        <f>L196*'Расчет субсидий'!Q196</f>
        <v>-10.845392231530846</v>
      </c>
      <c r="N196" s="54">
        <f t="shared" si="63"/>
        <v>-6.6090909090909093</v>
      </c>
      <c r="O196" s="53">
        <f>'Расчет субсидий'!T196-1</f>
        <v>0</v>
      </c>
      <c r="P196" s="53">
        <f>O196*'Расчет субсидий'!U196</f>
        <v>0</v>
      </c>
      <c r="Q196" s="54">
        <f t="shared" si="64"/>
        <v>0</v>
      </c>
      <c r="R196" s="53">
        <f>'Расчет субсидий'!X196-1</f>
        <v>0</v>
      </c>
      <c r="S196" s="53">
        <f>R196*'Расчет субсидий'!Y196</f>
        <v>0</v>
      </c>
      <c r="T196" s="54">
        <f t="shared" si="65"/>
        <v>0</v>
      </c>
      <c r="U196" s="53">
        <f t="shared" si="57"/>
        <v>-10.845392231530846</v>
      </c>
    </row>
    <row r="197" spans="1:21" ht="15" customHeight="1">
      <c r="A197" s="33" t="s">
        <v>194</v>
      </c>
      <c r="B197" s="51">
        <f>'Расчет субсидий'!AD197</f>
        <v>3.7000000000000028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6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3">
        <f>'Расчет субсидий'!P197-1</f>
        <v>-1.4725568942436484E-2</v>
      </c>
      <c r="M197" s="53">
        <f>L197*'Расчет субсидий'!Q197</f>
        <v>-0.29451137884872969</v>
      </c>
      <c r="N197" s="54">
        <f t="shared" si="63"/>
        <v>-0.34864695854784883</v>
      </c>
      <c r="O197" s="53">
        <f>'Расчет субсидий'!T197-1</f>
        <v>0.23399999999999999</v>
      </c>
      <c r="P197" s="53">
        <f>O197*'Расчет субсидий'!U197</f>
        <v>1.17</v>
      </c>
      <c r="Q197" s="54">
        <f t="shared" si="64"/>
        <v>1.3850634331874223</v>
      </c>
      <c r="R197" s="53">
        <f>'Расчет субсидий'!X197-1</f>
        <v>5.0000000000000044E-2</v>
      </c>
      <c r="S197" s="53">
        <f>R197*'Расчет субсидий'!Y197</f>
        <v>2.2500000000000018</v>
      </c>
      <c r="T197" s="54">
        <f t="shared" si="65"/>
        <v>2.6635835253604299</v>
      </c>
      <c r="U197" s="53">
        <f t="shared" si="57"/>
        <v>3.125488621151272</v>
      </c>
    </row>
    <row r="198" spans="1:21" ht="15" customHeight="1">
      <c r="A198" s="33" t="s">
        <v>195</v>
      </c>
      <c r="B198" s="51">
        <f>'Расчет субсидий'!AD198</f>
        <v>-10.309090909090912</v>
      </c>
      <c r="C198" s="53">
        <f>'Расчет субсидий'!D198-1</f>
        <v>0.30000000000000004</v>
      </c>
      <c r="D198" s="53">
        <f>C198*'Расчет субсидий'!E198</f>
        <v>3.0000000000000004</v>
      </c>
      <c r="E198" s="54">
        <f t="shared" si="62"/>
        <v>4.5003971578812925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3">
        <f>'Расчет субсидий'!P198-1</f>
        <v>-0.54156419085095919</v>
      </c>
      <c r="M198" s="53">
        <f>L198*'Расчет субсидий'!Q198</f>
        <v>-10.831283817019184</v>
      </c>
      <c r="N198" s="54">
        <f t="shared" si="63"/>
        <v>-16.248359635439591</v>
      </c>
      <c r="O198" s="53">
        <f>'Расчет субсидий'!T198-1</f>
        <v>-6.5656565656565635E-2</v>
      </c>
      <c r="P198" s="53">
        <f>O198*'Расчет субсидий'!U198</f>
        <v>-2.2979797979797971</v>
      </c>
      <c r="Q198" s="54">
        <f t="shared" si="64"/>
        <v>-3.4472739172323017</v>
      </c>
      <c r="R198" s="53">
        <f>'Расчет субсидий'!X198-1</f>
        <v>0.21714285714285708</v>
      </c>
      <c r="S198" s="53">
        <f>R198*'Расчет субсидий'!Y198</f>
        <v>3.2571428571428562</v>
      </c>
      <c r="T198" s="54">
        <f t="shared" si="65"/>
        <v>4.8861454856996867</v>
      </c>
      <c r="U198" s="53">
        <f t="shared" si="57"/>
        <v>-6.8721207578561252</v>
      </c>
    </row>
    <row r="199" spans="1:21" ht="15" customHeight="1">
      <c r="A199" s="33" t="s">
        <v>196</v>
      </c>
      <c r="B199" s="51">
        <f>'Расчет субсидий'!AD199</f>
        <v>-9.0090909090909008</v>
      </c>
      <c r="C199" s="53">
        <f>'Расчет субсидий'!D199-1</f>
        <v>-0.22107860732232598</v>
      </c>
      <c r="D199" s="53">
        <f>C199*'Расчет субсидий'!E199</f>
        <v>-2.21078607322326</v>
      </c>
      <c r="E199" s="54">
        <f t="shared" si="62"/>
        <v>-2.5872845200434762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3">
        <f>'Расчет субсидий'!P199-1</f>
        <v>-0.21897349600336558</v>
      </c>
      <c r="M199" s="53">
        <f>L199*'Расчет субсидий'!Q199</f>
        <v>-4.3794699200673115</v>
      </c>
      <c r="N199" s="54">
        <f t="shared" si="63"/>
        <v>-5.1252967744934415</v>
      </c>
      <c r="O199" s="53">
        <f>'Расчет субсидий'!T199-1</f>
        <v>-5.0000000000000044E-2</v>
      </c>
      <c r="P199" s="53">
        <f>O199*'Расчет субсидий'!U199</f>
        <v>-1.5000000000000013</v>
      </c>
      <c r="Q199" s="54">
        <f t="shared" si="64"/>
        <v>-1.755451071033274</v>
      </c>
      <c r="R199" s="53">
        <f>'Расчет субсидий'!X199-1</f>
        <v>1.9607843137255054E-2</v>
      </c>
      <c r="S199" s="53">
        <f>R199*'Расчет субсидий'!Y199</f>
        <v>0.39215686274510109</v>
      </c>
      <c r="T199" s="54">
        <f t="shared" si="65"/>
        <v>0.45894145647929047</v>
      </c>
      <c r="U199" s="53">
        <f t="shared" si="57"/>
        <v>-7.6980991305454713</v>
      </c>
    </row>
    <row r="200" spans="1:21" ht="15" customHeight="1">
      <c r="A200" s="33" t="s">
        <v>197</v>
      </c>
      <c r="B200" s="51">
        <f>'Расчет субсидий'!AD200</f>
        <v>-11.654545454545456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6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3">
        <f>'Расчет субсидий'!P200-1</f>
        <v>-0.94740177439797213</v>
      </c>
      <c r="M200" s="53">
        <f>L200*'Расчет субсидий'!Q200</f>
        <v>-18.948035487959444</v>
      </c>
      <c r="N200" s="54">
        <f t="shared" si="63"/>
        <v>-19.417044913168148</v>
      </c>
      <c r="O200" s="53">
        <f>'Расчет субсидий'!T200-1</f>
        <v>0.11250000000000004</v>
      </c>
      <c r="P200" s="53">
        <f>O200*'Расчет субсидий'!U200</f>
        <v>3.3750000000000013</v>
      </c>
      <c r="Q200" s="54">
        <f t="shared" si="64"/>
        <v>3.4585393627526857</v>
      </c>
      <c r="R200" s="53">
        <f>'Расчет субсидий'!X200-1</f>
        <v>0.20999999999999996</v>
      </c>
      <c r="S200" s="53">
        <f>R200*'Расчет субсидий'!Y200</f>
        <v>4.1999999999999993</v>
      </c>
      <c r="T200" s="54">
        <f t="shared" si="65"/>
        <v>4.3039600958700062</v>
      </c>
      <c r="U200" s="53">
        <f t="shared" si="57"/>
        <v>-11.373035487959443</v>
      </c>
    </row>
    <row r="201" spans="1:21" ht="15" customHeight="1">
      <c r="A201" s="33" t="s">
        <v>198</v>
      </c>
      <c r="B201" s="51">
        <f>'Расчет субсидий'!AD201</f>
        <v>0.19090909090909491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6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3">
        <f>'Расчет субсидий'!P201-1</f>
        <v>-0.43423137876386686</v>
      </c>
      <c r="M201" s="53">
        <f>L201*'Расчет субсидий'!Q201</f>
        <v>-8.6846275752773376</v>
      </c>
      <c r="N201" s="54">
        <f t="shared" si="63"/>
        <v>-5.257195066240345</v>
      </c>
      <c r="O201" s="53">
        <f>'Расчет субсидий'!T201-1</f>
        <v>0.10000000000000009</v>
      </c>
      <c r="P201" s="53">
        <f>O201*'Расчет субсидий'!U201</f>
        <v>3.0000000000000027</v>
      </c>
      <c r="Q201" s="54">
        <f t="shared" si="64"/>
        <v>1.8160347190498143</v>
      </c>
      <c r="R201" s="53">
        <f>'Расчет субсидий'!X201-1</f>
        <v>0.30000000000000004</v>
      </c>
      <c r="S201" s="53">
        <f>R201*'Расчет субсидий'!Y201</f>
        <v>6.0000000000000009</v>
      </c>
      <c r="T201" s="54">
        <f t="shared" si="65"/>
        <v>3.6320694380996259</v>
      </c>
      <c r="U201" s="53">
        <f t="shared" si="57"/>
        <v>0.31537242472266591</v>
      </c>
    </row>
    <row r="202" spans="1:21" ht="15" customHeight="1">
      <c r="A202" s="33" t="s">
        <v>199</v>
      </c>
      <c r="B202" s="51">
        <f>'Расчет субсидий'!AD202</f>
        <v>-20.572727272727278</v>
      </c>
      <c r="C202" s="53">
        <f>'Расчет субсидий'!D202-1</f>
        <v>-1</v>
      </c>
      <c r="D202" s="53">
        <f>C202*'Расчет субсидий'!E202</f>
        <v>0</v>
      </c>
      <c r="E202" s="54">
        <f t="shared" si="6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3">
        <f>'Расчет субсидий'!P202-1</f>
        <v>-0.73572895277207395</v>
      </c>
      <c r="M202" s="53">
        <f>L202*'Расчет субсидий'!Q202</f>
        <v>-14.714579055441479</v>
      </c>
      <c r="N202" s="54">
        <f t="shared" si="63"/>
        <v>-27.328415760640031</v>
      </c>
      <c r="O202" s="53">
        <f>'Расчет субсидий'!T202-1</f>
        <v>0</v>
      </c>
      <c r="P202" s="53">
        <f>O202*'Расчет субсидий'!U202</f>
        <v>0</v>
      </c>
      <c r="Q202" s="54">
        <f t="shared" si="64"/>
        <v>0</v>
      </c>
      <c r="R202" s="53">
        <f>'Расчет субсидий'!X202-1</f>
        <v>0.24249999999999994</v>
      </c>
      <c r="S202" s="53">
        <f>R202*'Расчет субсидий'!Y202</f>
        <v>3.6374999999999993</v>
      </c>
      <c r="T202" s="54">
        <f t="shared" si="65"/>
        <v>6.7556884879127512</v>
      </c>
      <c r="U202" s="53">
        <f t="shared" si="57"/>
        <v>-11.07707905544148</v>
      </c>
    </row>
    <row r="203" spans="1:21" ht="15" customHeight="1">
      <c r="A203" s="33" t="s">
        <v>200</v>
      </c>
      <c r="B203" s="51">
        <f>'Расчет субсидий'!AD203</f>
        <v>-7.2181818181818187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6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3">
        <f>'Расчет субсидий'!P203-1</f>
        <v>-0.98066729030246336</v>
      </c>
      <c r="M203" s="53">
        <f>L203*'Расчет субсидий'!Q203</f>
        <v>-19.613345806049267</v>
      </c>
      <c r="N203" s="54">
        <f t="shared" si="63"/>
        <v>-11.399776193458937</v>
      </c>
      <c r="O203" s="53">
        <f>'Расчет субсидий'!T203-1</f>
        <v>0.20555555555555549</v>
      </c>
      <c r="P203" s="53">
        <f>O203*'Расчет субсидий'!U203</f>
        <v>7.194444444444442</v>
      </c>
      <c r="Q203" s="54">
        <f t="shared" si="64"/>
        <v>4.1815943752771174</v>
      </c>
      <c r="R203" s="53">
        <f>'Расчет субсидий'!X203-1</f>
        <v>0</v>
      </c>
      <c r="S203" s="53">
        <f>R203*'Расчет субсидий'!Y203</f>
        <v>0</v>
      </c>
      <c r="T203" s="54">
        <f t="shared" si="65"/>
        <v>0</v>
      </c>
      <c r="U203" s="53">
        <f t="shared" si="57"/>
        <v>-12.418901361604824</v>
      </c>
    </row>
    <row r="204" spans="1:21" ht="15" customHeight="1">
      <c r="A204" s="33" t="s">
        <v>201</v>
      </c>
      <c r="B204" s="51">
        <f>'Расчет субсидий'!AD204</f>
        <v>-12.354545454545452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6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3">
        <f>'Расчет субсидий'!P204-1</f>
        <v>-0.7010909090909091</v>
      </c>
      <c r="M204" s="53">
        <f>L204*'Расчет субсидий'!Q204</f>
        <v>-14.021818181818182</v>
      </c>
      <c r="N204" s="54">
        <f t="shared" si="63"/>
        <v>-12.354545454545452</v>
      </c>
      <c r="O204" s="53">
        <f>'Расчет субсидий'!T204-1</f>
        <v>0</v>
      </c>
      <c r="P204" s="53">
        <f>O204*'Расчет субсидий'!U204</f>
        <v>0</v>
      </c>
      <c r="Q204" s="54">
        <f t="shared" si="64"/>
        <v>0</v>
      </c>
      <c r="R204" s="53">
        <f>'Расчет субсидий'!X204-1</f>
        <v>0</v>
      </c>
      <c r="S204" s="53">
        <f>R204*'Расчет субсидий'!Y204</f>
        <v>0</v>
      </c>
      <c r="T204" s="54">
        <f t="shared" si="65"/>
        <v>0</v>
      </c>
      <c r="U204" s="53">
        <f t="shared" si="57"/>
        <v>-14.021818181818182</v>
      </c>
    </row>
    <row r="205" spans="1:21" ht="15" customHeight="1">
      <c r="A205" s="32" t="s">
        <v>202</v>
      </c>
      <c r="B205" s="55"/>
      <c r="C205" s="56"/>
      <c r="D205" s="56"/>
      <c r="E205" s="57"/>
      <c r="F205" s="56"/>
      <c r="G205" s="56"/>
      <c r="H205" s="57"/>
      <c r="I205" s="57"/>
      <c r="J205" s="57"/>
      <c r="K205" s="57"/>
      <c r="L205" s="56"/>
      <c r="M205" s="56"/>
      <c r="N205" s="57"/>
      <c r="O205" s="56"/>
      <c r="P205" s="56"/>
      <c r="Q205" s="57"/>
      <c r="R205" s="56"/>
      <c r="S205" s="56"/>
      <c r="T205" s="57"/>
      <c r="U205" s="57"/>
    </row>
    <row r="206" spans="1:21" ht="15" customHeight="1">
      <c r="A206" s="33" t="s">
        <v>203</v>
      </c>
      <c r="B206" s="51">
        <f>'Расчет субсидий'!AD206</f>
        <v>-25.581818181818186</v>
      </c>
      <c r="C206" s="53">
        <f>'Расчет субсидий'!D206-1</f>
        <v>-1</v>
      </c>
      <c r="D206" s="53">
        <f>C206*'Расчет субсидий'!E206</f>
        <v>-10</v>
      </c>
      <c r="E206" s="54">
        <f t="shared" ref="E206:E218" si="66">$B206*D206/$U206</f>
        <v>-10.25412785749918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3">
        <f>'Расчет субсидий'!P206-1</f>
        <v>-0.58306538049303325</v>
      </c>
      <c r="M206" s="53">
        <f>L206*'Расчет субсидий'!Q206</f>
        <v>-11.661307609860664</v>
      </c>
      <c r="N206" s="54">
        <f t="shared" ref="N206:N218" si="67">$B206*M206/$U206</f>
        <v>-11.957653921713939</v>
      </c>
      <c r="O206" s="53">
        <f>'Расчет субсидий'!T206-1</f>
        <v>-0.2191011235955056</v>
      </c>
      <c r="P206" s="53">
        <f>O206*'Расчет субсидий'!U206</f>
        <v>-3.286516853932584</v>
      </c>
      <c r="Q206" s="54">
        <f t="shared" ref="Q206:Q218" si="68">$B206*P206/$U206</f>
        <v>-3.3700364026050673</v>
      </c>
      <c r="R206" s="53">
        <f>'Расчет субсидий'!X206-1</f>
        <v>0</v>
      </c>
      <c r="S206" s="53">
        <f>R206*'Расчет субсидий'!Y206</f>
        <v>0</v>
      </c>
      <c r="T206" s="54">
        <f t="shared" ref="T206:T218" si="69">$B206*S206/$U206</f>
        <v>0</v>
      </c>
      <c r="U206" s="53">
        <f t="shared" si="57"/>
        <v>-24.947824463793246</v>
      </c>
    </row>
    <row r="207" spans="1:21" ht="15" customHeight="1">
      <c r="A207" s="33" t="s">
        <v>204</v>
      </c>
      <c r="B207" s="51">
        <f>'Расчет субсидий'!AD207</f>
        <v>-4.2272727272727195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66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3">
        <f>'Расчет субсидий'!P207-1</f>
        <v>-0.66780487804878053</v>
      </c>
      <c r="M207" s="53">
        <f>L207*'Расчет субсидий'!Q207</f>
        <v>-13.356097560975611</v>
      </c>
      <c r="N207" s="54">
        <f t="shared" si="67"/>
        <v>-32.682496607869638</v>
      </c>
      <c r="O207" s="53">
        <f>'Расчет субсидий'!T207-1</f>
        <v>0.26142857142857134</v>
      </c>
      <c r="P207" s="53">
        <f>O207*'Расчет субсидий'!U207</f>
        <v>5.2285714285714269</v>
      </c>
      <c r="Q207" s="54">
        <f t="shared" si="68"/>
        <v>12.794363563020232</v>
      </c>
      <c r="R207" s="53">
        <f>'Расчет субсидий'!X207-1</f>
        <v>0.21333333333333337</v>
      </c>
      <c r="S207" s="53">
        <f>R207*'Расчет субсидий'!Y207</f>
        <v>6.4000000000000012</v>
      </c>
      <c r="T207" s="54">
        <f t="shared" si="69"/>
        <v>15.660860317576686</v>
      </c>
      <c r="U207" s="53">
        <f t="shared" si="57"/>
        <v>-1.7275261324041837</v>
      </c>
    </row>
    <row r="208" spans="1:21" ht="15" customHeight="1">
      <c r="A208" s="33" t="s">
        <v>205</v>
      </c>
      <c r="B208" s="51">
        <f>'Расчет субсидий'!AD208</f>
        <v>-9.0909090909090828E-2</v>
      </c>
      <c r="C208" s="53">
        <f>'Расчет субсидий'!D208-1</f>
        <v>0.30000000000000004</v>
      </c>
      <c r="D208" s="53">
        <f>C208*'Расчет субсидий'!E208</f>
        <v>3.0000000000000004</v>
      </c>
      <c r="E208" s="54">
        <f t="shared" si="66"/>
        <v>6.2427395322996078E-2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3">
        <f>'Расчет субсидий'!P208-1</f>
        <v>-0.36843556928508381</v>
      </c>
      <c r="M208" s="53">
        <f>L208*'Расчет субсидий'!Q208</f>
        <v>-7.3687113857016762</v>
      </c>
      <c r="N208" s="54">
        <f t="shared" si="67"/>
        <v>-0.1533364862320869</v>
      </c>
      <c r="O208" s="53">
        <f>'Расчет субсидий'!T208-1</f>
        <v>0</v>
      </c>
      <c r="P208" s="53">
        <f>O208*'Расчет субсидий'!U208</f>
        <v>0</v>
      </c>
      <c r="Q208" s="54">
        <f t="shared" si="68"/>
        <v>0</v>
      </c>
      <c r="R208" s="53">
        <f>'Расчет субсидий'!X208-1</f>
        <v>0</v>
      </c>
      <c r="S208" s="53">
        <f>R208*'Расчет субсидий'!Y208</f>
        <v>0</v>
      </c>
      <c r="T208" s="54">
        <f t="shared" si="69"/>
        <v>0</v>
      </c>
      <c r="U208" s="53">
        <f t="shared" si="57"/>
        <v>-4.3687113857016762</v>
      </c>
    </row>
    <row r="209" spans="1:21" ht="15" customHeight="1">
      <c r="A209" s="33" t="s">
        <v>206</v>
      </c>
      <c r="B209" s="51">
        <f>'Расчет субсидий'!AD209</f>
        <v>-6.7090909090909037</v>
      </c>
      <c r="C209" s="53">
        <f>'Расчет субсидий'!D209-1</f>
        <v>0.24444873031179681</v>
      </c>
      <c r="D209" s="53">
        <f>C209*'Расчет субсидий'!E209</f>
        <v>2.4444873031179681</v>
      </c>
      <c r="E209" s="54">
        <f t="shared" si="66"/>
        <v>3.3686427830951069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3">
        <f>'Расчет субсидий'!P209-1</f>
        <v>-0.6906501095690285</v>
      </c>
      <c r="M209" s="53">
        <f>L209*'Расчет субсидий'!Q209</f>
        <v>-13.813002191380569</v>
      </c>
      <c r="N209" s="54">
        <f t="shared" si="67"/>
        <v>-19.035104042275123</v>
      </c>
      <c r="O209" s="53">
        <f>'Расчет субсидий'!T209-1</f>
        <v>0.21666666666666656</v>
      </c>
      <c r="P209" s="53">
        <f>O209*'Расчет субсидий'!U209</f>
        <v>6.4999999999999964</v>
      </c>
      <c r="Q209" s="54">
        <f t="shared" si="68"/>
        <v>8.9573703500891106</v>
      </c>
      <c r="R209" s="53">
        <f>'Расчет субсидий'!X209-1</f>
        <v>0</v>
      </c>
      <c r="S209" s="53">
        <f>R209*'Расчет субсидий'!Y209</f>
        <v>0</v>
      </c>
      <c r="T209" s="54">
        <f t="shared" si="69"/>
        <v>0</v>
      </c>
      <c r="U209" s="53">
        <f t="shared" si="57"/>
        <v>-4.8685148882626041</v>
      </c>
    </row>
    <row r="210" spans="1:21" ht="15" customHeight="1">
      <c r="A210" s="33" t="s">
        <v>207</v>
      </c>
      <c r="B210" s="51">
        <f>'Расчет субсидий'!AD210</f>
        <v>-26.318181818181813</v>
      </c>
      <c r="C210" s="53">
        <f>'Расчет субсидий'!D210-1</f>
        <v>0.14099337034441861</v>
      </c>
      <c r="D210" s="53">
        <f>C210*'Расчет субсидий'!E210</f>
        <v>1.4099337034441861</v>
      </c>
      <c r="E210" s="54">
        <f t="shared" si="66"/>
        <v>3.4106977938242919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3">
        <f>'Расчет субсидий'!P210-1</f>
        <v>-0.75484192075479861</v>
      </c>
      <c r="M210" s="53">
        <f>L210*'Расчет субсидий'!Q210</f>
        <v>-15.096838415095972</v>
      </c>
      <c r="N210" s="54">
        <f t="shared" si="67"/>
        <v>-36.519982003627568</v>
      </c>
      <c r="O210" s="53">
        <f>'Расчет субсидий'!T210-1</f>
        <v>2.7683615819209084E-2</v>
      </c>
      <c r="P210" s="53">
        <f>O210*'Расчет субсидий'!U210</f>
        <v>1.1073446327683634</v>
      </c>
      <c r="Q210" s="54">
        <f t="shared" si="68"/>
        <v>2.678720202772809</v>
      </c>
      <c r="R210" s="53">
        <f>'Расчет субсидий'!X210-1</f>
        <v>0.16999999999999993</v>
      </c>
      <c r="S210" s="53">
        <f>R210*'Расчет субсидий'!Y210</f>
        <v>1.6999999999999993</v>
      </c>
      <c r="T210" s="54">
        <f t="shared" si="69"/>
        <v>4.112382188848656</v>
      </c>
      <c r="U210" s="53">
        <f t="shared" si="57"/>
        <v>-10.879560078883422</v>
      </c>
    </row>
    <row r="211" spans="1:21" ht="15" customHeight="1">
      <c r="A211" s="33" t="s">
        <v>208</v>
      </c>
      <c r="B211" s="51">
        <f>'Расчет субсидий'!AD211</f>
        <v>-6.7636363636363654</v>
      </c>
      <c r="C211" s="53">
        <f>'Расчет субсидий'!D211-1</f>
        <v>-0.23191278493557976</v>
      </c>
      <c r="D211" s="53">
        <f>C211*'Расчет субсидий'!E211</f>
        <v>-2.3191278493557976</v>
      </c>
      <c r="E211" s="54">
        <f t="shared" si="66"/>
        <v>-1.3939969680618238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3">
        <f>'Расчет субсидий'!P211-1</f>
        <v>-0.44666095223252544</v>
      </c>
      <c r="M211" s="53">
        <f>L211*'Расчет субсидий'!Q211</f>
        <v>-8.9332190446505084</v>
      </c>
      <c r="N211" s="54">
        <f t="shared" si="67"/>
        <v>-5.3696393955745414</v>
      </c>
      <c r="O211" s="53">
        <f>'Расчет субсидий'!T211-1</f>
        <v>0</v>
      </c>
      <c r="P211" s="53">
        <f>O211*'Расчет субсидий'!U211</f>
        <v>0</v>
      </c>
      <c r="Q211" s="54">
        <f t="shared" si="68"/>
        <v>0</v>
      </c>
      <c r="R211" s="53">
        <f>'Расчет субсидий'!X211-1</f>
        <v>0</v>
      </c>
      <c r="S211" s="53">
        <f>R211*'Расчет субсидий'!Y211</f>
        <v>0</v>
      </c>
      <c r="T211" s="54">
        <f t="shared" si="69"/>
        <v>0</v>
      </c>
      <c r="U211" s="53">
        <f t="shared" si="57"/>
        <v>-11.252346894006306</v>
      </c>
    </row>
    <row r="212" spans="1:21" ht="15" customHeight="1">
      <c r="A212" s="33" t="s">
        <v>209</v>
      </c>
      <c r="B212" s="51">
        <f>'Расчет субсидий'!AD212</f>
        <v>0.32727272727272716</v>
      </c>
      <c r="C212" s="53">
        <f>'Расчет субсидий'!D212-1</f>
        <v>8.2555646458092324E-2</v>
      </c>
      <c r="D212" s="53">
        <f>C212*'Расчет субсидий'!E212</f>
        <v>0.82555646458092324</v>
      </c>
      <c r="E212" s="54">
        <f t="shared" si="66"/>
        <v>3.9107917582947078E-2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3">
        <f>'Расчет субсидий'!P212-1</f>
        <v>-0.11834634492547913</v>
      </c>
      <c r="M212" s="53">
        <f>L212*'Расчет субсидий'!Q212</f>
        <v>-2.3669268985095826</v>
      </c>
      <c r="N212" s="54">
        <f t="shared" si="67"/>
        <v>-0.11212507689436156</v>
      </c>
      <c r="O212" s="53">
        <f>'Расчет субсидий'!T212-1</f>
        <v>0.21499999999999986</v>
      </c>
      <c r="P212" s="53">
        <f>O212*'Расчет субсидий'!U212</f>
        <v>6.4499999999999957</v>
      </c>
      <c r="Q212" s="54">
        <f t="shared" si="68"/>
        <v>0.30554671816185947</v>
      </c>
      <c r="R212" s="53">
        <f>'Расчет субсидий'!X212-1</f>
        <v>0.10000000000000009</v>
      </c>
      <c r="S212" s="53">
        <f>R212*'Расчет субсидий'!Y212</f>
        <v>2.0000000000000018</v>
      </c>
      <c r="T212" s="54">
        <f t="shared" si="69"/>
        <v>9.4743168422282142E-2</v>
      </c>
      <c r="U212" s="53">
        <f t="shared" si="57"/>
        <v>6.9086295660713386</v>
      </c>
    </row>
    <row r="213" spans="1:21" ht="15" customHeight="1">
      <c r="A213" s="33" t="s">
        <v>210</v>
      </c>
      <c r="B213" s="51">
        <f>'Расчет субсидий'!AD213</f>
        <v>-14.77272727272728</v>
      </c>
      <c r="C213" s="53">
        <f>'Расчет субсидий'!D213-1</f>
        <v>-0.21791901481945319</v>
      </c>
      <c r="D213" s="53">
        <f>C213*'Расчет субсидий'!E213</f>
        <v>-2.1791901481945319</v>
      </c>
      <c r="E213" s="54">
        <f t="shared" si="66"/>
        <v>-6.9467431699103894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3">
        <f>'Расчет субсидий'!P213-1</f>
        <v>-0.77275038129130658</v>
      </c>
      <c r="M213" s="53">
        <f>L213*'Расчет субсидий'!Q213</f>
        <v>-15.455007625826131</v>
      </c>
      <c r="N213" s="54">
        <f t="shared" si="67"/>
        <v>-49.266911726161439</v>
      </c>
      <c r="O213" s="53">
        <f>'Расчет субсидий'!T213-1</f>
        <v>0.30000000000000004</v>
      </c>
      <c r="P213" s="53">
        <f>O213*'Расчет субсидий'!U213</f>
        <v>9.0000000000000018</v>
      </c>
      <c r="Q213" s="54">
        <f t="shared" si="68"/>
        <v>28.689872970007766</v>
      </c>
      <c r="R213" s="53">
        <f>'Расчет субсидий'!X213-1</f>
        <v>0.19999999999999996</v>
      </c>
      <c r="S213" s="53">
        <f>R213*'Расчет субсидий'!Y213</f>
        <v>3.9999999999999991</v>
      </c>
      <c r="T213" s="54">
        <f t="shared" si="69"/>
        <v>12.751054653336778</v>
      </c>
      <c r="U213" s="53">
        <f t="shared" si="57"/>
        <v>-4.6341977740206621</v>
      </c>
    </row>
    <row r="214" spans="1:21" ht="15" customHeight="1">
      <c r="A214" s="33" t="s">
        <v>211</v>
      </c>
      <c r="B214" s="51">
        <f>'Расчет субсидий'!AD214</f>
        <v>-7.463636363636363</v>
      </c>
      <c r="C214" s="53">
        <f>'Расчет субсидий'!D214-1</f>
        <v>1.1607516370559567E-2</v>
      </c>
      <c r="D214" s="53">
        <f>C214*'Расчет субсидий'!E214</f>
        <v>0.11607516370559567</v>
      </c>
      <c r="E214" s="54">
        <f t="shared" si="66"/>
        <v>1.9515661106024682E-2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3">
        <f>'Расчет субсидий'!P214-1</f>
        <v>-0.57013238137736133</v>
      </c>
      <c r="M214" s="53">
        <f>L214*'Расчет субсидий'!Q214</f>
        <v>-11.402647627547227</v>
      </c>
      <c r="N214" s="54">
        <f t="shared" si="67"/>
        <v>-1.9171216279740679</v>
      </c>
      <c r="O214" s="53">
        <f>'Расчет субсидий'!T214-1</f>
        <v>-0.75654450261780104</v>
      </c>
      <c r="P214" s="53">
        <f>O214*'Расчет субсидий'!U214</f>
        <v>-7.5654450261780104</v>
      </c>
      <c r="Q214" s="54">
        <f t="shared" si="68"/>
        <v>-1.2719746113959822</v>
      </c>
      <c r="R214" s="53">
        <f>'Расчет субсидий'!X214-1</f>
        <v>-0.63850415512465375</v>
      </c>
      <c r="S214" s="53">
        <f>R214*'Расчет субсидий'!Y214</f>
        <v>-25.54016620498615</v>
      </c>
      <c r="T214" s="54">
        <f t="shared" si="69"/>
        <v>-4.2940557853723371</v>
      </c>
      <c r="U214" s="53">
        <f t="shared" si="57"/>
        <v>-44.392183695005791</v>
      </c>
    </row>
    <row r="215" spans="1:21" ht="15" customHeight="1">
      <c r="A215" s="33" t="s">
        <v>212</v>
      </c>
      <c r="B215" s="51">
        <f>'Расчет субсидий'!AD215</f>
        <v>-9.1909090909090878</v>
      </c>
      <c r="C215" s="53">
        <f>'Расчет субсидий'!D215-1</f>
        <v>-1</v>
      </c>
      <c r="D215" s="53">
        <f>C215*'Расчет субсидий'!E215</f>
        <v>0</v>
      </c>
      <c r="E215" s="54">
        <f t="shared" si="66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3">
        <f>'Расчет субсидий'!P215-1</f>
        <v>-0.91836734693877553</v>
      </c>
      <c r="M215" s="53">
        <f>L215*'Расчет субсидий'!Q215</f>
        <v>-18.367346938775512</v>
      </c>
      <c r="N215" s="54">
        <f t="shared" si="67"/>
        <v>-23.580429547884119</v>
      </c>
      <c r="O215" s="53">
        <f>'Расчет субсидий'!T215-1</f>
        <v>0.2433333333333334</v>
      </c>
      <c r="P215" s="53">
        <f>O215*'Расчет субсидий'!U215</f>
        <v>6.0833333333333348</v>
      </c>
      <c r="Q215" s="54">
        <f t="shared" si="68"/>
        <v>7.8099256011834726</v>
      </c>
      <c r="R215" s="53">
        <f>'Расчет субсидий'!X215-1</f>
        <v>0.20500000000000007</v>
      </c>
      <c r="S215" s="53">
        <f>R215*'Расчет субсидий'!Y215</f>
        <v>5.1250000000000018</v>
      </c>
      <c r="T215" s="54">
        <f t="shared" si="69"/>
        <v>6.579594855791556</v>
      </c>
      <c r="U215" s="53">
        <f t="shared" si="57"/>
        <v>-7.1590136054421745</v>
      </c>
    </row>
    <row r="216" spans="1:21" ht="15" customHeight="1">
      <c r="A216" s="33" t="s">
        <v>213</v>
      </c>
      <c r="B216" s="51">
        <f>'Расчет субсидий'!AD216</f>
        <v>-27.536363636363632</v>
      </c>
      <c r="C216" s="53">
        <f>'Расчет субсидий'!D216-1</f>
        <v>-0.4441836734693877</v>
      </c>
      <c r="D216" s="53">
        <f>C216*'Расчет субсидий'!E216</f>
        <v>-4.4418367346938767</v>
      </c>
      <c r="E216" s="54">
        <f t="shared" si="66"/>
        <v>-11.128825036617648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3">
        <f>'Расчет субсидий'!P216-1</f>
        <v>-0.85063391442155312</v>
      </c>
      <c r="M216" s="53">
        <f>L216*'Расчет субсидий'!Q216</f>
        <v>-17.012678288431061</v>
      </c>
      <c r="N216" s="54">
        <f t="shared" si="67"/>
        <v>-42.624511296735328</v>
      </c>
      <c r="O216" s="53">
        <f>'Расчет субсидий'!T216-1</f>
        <v>0.12465753424657522</v>
      </c>
      <c r="P216" s="53">
        <f>O216*'Расчет субсидий'!U216</f>
        <v>1.8698630136986283</v>
      </c>
      <c r="Q216" s="54">
        <f t="shared" si="68"/>
        <v>4.6848588916739571</v>
      </c>
      <c r="R216" s="53">
        <f>'Расчет субсидий'!X216-1</f>
        <v>0.24554545454545451</v>
      </c>
      <c r="S216" s="53">
        <f>R216*'Расчет субсидий'!Y216</f>
        <v>8.5940909090909088</v>
      </c>
      <c r="T216" s="54">
        <f t="shared" si="69"/>
        <v>21.532113805315387</v>
      </c>
      <c r="U216" s="53">
        <f t="shared" si="57"/>
        <v>-10.990561100335402</v>
      </c>
    </row>
    <row r="217" spans="1:21" ht="15" customHeight="1">
      <c r="A217" s="33" t="s">
        <v>214</v>
      </c>
      <c r="B217" s="51">
        <f>'Расчет субсидий'!AD217</f>
        <v>8.7272727272727266</v>
      </c>
      <c r="C217" s="53">
        <f>'Расчет субсидий'!D217-1</f>
        <v>0.25014863886878569</v>
      </c>
      <c r="D217" s="53">
        <f>C217*'Расчет субсидий'!E217</f>
        <v>2.5014863886878569</v>
      </c>
      <c r="E217" s="54">
        <f t="shared" si="66"/>
        <v>1.8314524070558507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3">
        <f>'Расчет субсидий'!P217-1</f>
        <v>0.2086595394736841</v>
      </c>
      <c r="M217" s="53">
        <f>L217*'Расчет субсидий'!Q217</f>
        <v>4.1731907894736819</v>
      </c>
      <c r="N217" s="54">
        <f t="shared" si="67"/>
        <v>3.0553835315865863</v>
      </c>
      <c r="O217" s="53">
        <f>'Расчет субсидий'!T217-1</f>
        <v>6.8181818181818121E-2</v>
      </c>
      <c r="P217" s="53">
        <f>O217*'Расчет субсидий'!U217</f>
        <v>2.0454545454545436</v>
      </c>
      <c r="Q217" s="54">
        <f t="shared" si="68"/>
        <v>1.4975706714762826</v>
      </c>
      <c r="R217" s="53">
        <f>'Расчет субсидий'!X217-1</f>
        <v>0.15999999999999992</v>
      </c>
      <c r="S217" s="53">
        <f>R217*'Расчет субсидий'!Y217</f>
        <v>3.1999999999999984</v>
      </c>
      <c r="T217" s="54">
        <f t="shared" si="69"/>
        <v>2.3428661171540073</v>
      </c>
      <c r="U217" s="53">
        <f t="shared" si="57"/>
        <v>11.92013172361608</v>
      </c>
    </row>
    <row r="218" spans="1:21" ht="15" customHeight="1">
      <c r="A218" s="33" t="s">
        <v>215</v>
      </c>
      <c r="B218" s="51">
        <f>'Расчет субсидий'!AD218</f>
        <v>-20.86363636363636</v>
      </c>
      <c r="C218" s="53">
        <f>'Расчет субсидий'!D218-1</f>
        <v>-1</v>
      </c>
      <c r="D218" s="53">
        <f>C218*'Расчет субсидий'!E218</f>
        <v>0</v>
      </c>
      <c r="E218" s="54">
        <f t="shared" si="66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3">
        <f>'Расчет субсидий'!P218-1</f>
        <v>-0.87223756906077354</v>
      </c>
      <c r="M218" s="53">
        <f>L218*'Расчет субсидий'!Q218</f>
        <v>-17.444751381215472</v>
      </c>
      <c r="N218" s="54">
        <f t="shared" si="67"/>
        <v>-16.56017592064298</v>
      </c>
      <c r="O218" s="53">
        <f>'Расчет субсидий'!T218-1</f>
        <v>-0.1133333333333334</v>
      </c>
      <c r="P218" s="53">
        <f>O218*'Расчет субсидий'!U218</f>
        <v>-4.5333333333333359</v>
      </c>
      <c r="Q218" s="54">
        <f t="shared" si="68"/>
        <v>-4.3034604429933792</v>
      </c>
      <c r="R218" s="53">
        <f>'Расчет субсидий'!X218-1</f>
        <v>0</v>
      </c>
      <c r="S218" s="53">
        <f>R218*'Расчет субсидий'!Y218</f>
        <v>0</v>
      </c>
      <c r="T218" s="54">
        <f t="shared" si="69"/>
        <v>0</v>
      </c>
      <c r="U218" s="53">
        <f t="shared" si="57"/>
        <v>-21.978084714548807</v>
      </c>
    </row>
    <row r="219" spans="1:21" ht="15" customHeight="1">
      <c r="A219" s="32" t="s">
        <v>216</v>
      </c>
      <c r="B219" s="55"/>
      <c r="C219" s="56"/>
      <c r="D219" s="56"/>
      <c r="E219" s="57"/>
      <c r="F219" s="56"/>
      <c r="G219" s="56"/>
      <c r="H219" s="57"/>
      <c r="I219" s="57"/>
      <c r="J219" s="57"/>
      <c r="K219" s="57"/>
      <c r="L219" s="56"/>
      <c r="M219" s="56"/>
      <c r="N219" s="57"/>
      <c r="O219" s="56"/>
      <c r="P219" s="56"/>
      <c r="Q219" s="57"/>
      <c r="R219" s="56"/>
      <c r="S219" s="56"/>
      <c r="T219" s="57"/>
      <c r="U219" s="57"/>
    </row>
    <row r="220" spans="1:21" ht="15" customHeight="1">
      <c r="A220" s="33" t="s">
        <v>217</v>
      </c>
      <c r="B220" s="51">
        <f>'Расчет субсидий'!AD220</f>
        <v>6.4454545454545524</v>
      </c>
      <c r="C220" s="53">
        <f>'Расчет субсидий'!D220-1</f>
        <v>-1</v>
      </c>
      <c r="D220" s="53">
        <f>C220*'Расчет субсидий'!E220</f>
        <v>0</v>
      </c>
      <c r="E220" s="54">
        <f t="shared" ref="E220:E228" si="70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3">
        <f>'Расчет субсидий'!P220-1</f>
        <v>-0.36764705882352944</v>
      </c>
      <c r="M220" s="53">
        <f>L220*'Расчет субсидий'!Q220</f>
        <v>-7.3529411764705888</v>
      </c>
      <c r="N220" s="54">
        <f t="shared" ref="N220:N228" si="71">$B220*M220/$U220</f>
        <v>-8.3925189393939483</v>
      </c>
      <c r="O220" s="53">
        <f>'Расчет субсидий'!T220-1</f>
        <v>0.19999999999999996</v>
      </c>
      <c r="P220" s="53">
        <f>O220*'Расчет субсидий'!U220</f>
        <v>3.9999999999999991</v>
      </c>
      <c r="Q220" s="54">
        <f t="shared" ref="Q220:Q228" si="72">$B220*P220/$U220</f>
        <v>4.5655303030303065</v>
      </c>
      <c r="R220" s="53">
        <f>'Расчет субсидий'!X220-1</f>
        <v>0.30000000000000004</v>
      </c>
      <c r="S220" s="53">
        <f>R220*'Расчет субсидий'!Y220</f>
        <v>9.0000000000000018</v>
      </c>
      <c r="T220" s="54">
        <f t="shared" ref="T220:T228" si="73">$B220*S220/$U220</f>
        <v>10.272443181818195</v>
      </c>
      <c r="U220" s="53">
        <f t="shared" si="57"/>
        <v>5.6470588235294121</v>
      </c>
    </row>
    <row r="221" spans="1:21" ht="15" customHeight="1">
      <c r="A221" s="33" t="s">
        <v>146</v>
      </c>
      <c r="B221" s="51">
        <f>'Расчет субсидий'!AD221</f>
        <v>-5.2272727272727266</v>
      </c>
      <c r="C221" s="53">
        <f>'Расчет субсидий'!D221-1</f>
        <v>-1</v>
      </c>
      <c r="D221" s="53">
        <f>C221*'Расчет субсидий'!E221</f>
        <v>0</v>
      </c>
      <c r="E221" s="54">
        <f t="shared" si="70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3">
        <f>'Расчет субсидий'!P221-1</f>
        <v>-0.77704047777040475</v>
      </c>
      <c r="M221" s="53">
        <f>L221*'Расчет субсидий'!Q221</f>
        <v>-15.540809555408096</v>
      </c>
      <c r="N221" s="54">
        <f t="shared" si="71"/>
        <v>-12.383186672041905</v>
      </c>
      <c r="O221" s="53">
        <f>'Расчет субсидий'!T221-1</f>
        <v>0.21046511627906983</v>
      </c>
      <c r="P221" s="53">
        <f>O221*'Расчет субсидий'!U221</f>
        <v>6.3139534883720945</v>
      </c>
      <c r="Q221" s="54">
        <f t="shared" si="72"/>
        <v>5.0310676806340062</v>
      </c>
      <c r="R221" s="53">
        <f>'Расчет субсидий'!X221-1</f>
        <v>0.1333333333333333</v>
      </c>
      <c r="S221" s="53">
        <f>R221*'Расчет субсидий'!Y221</f>
        <v>2.6666666666666661</v>
      </c>
      <c r="T221" s="54">
        <f t="shared" si="73"/>
        <v>2.1248462641351717</v>
      </c>
      <c r="U221" s="53">
        <f t="shared" si="57"/>
        <v>-6.5601894003693353</v>
      </c>
    </row>
    <row r="222" spans="1:21" ht="15" customHeight="1">
      <c r="A222" s="33" t="s">
        <v>218</v>
      </c>
      <c r="B222" s="51">
        <f>'Расчет субсидий'!AD222</f>
        <v>-32.463636363636361</v>
      </c>
      <c r="C222" s="53">
        <f>'Расчет субсидий'!D222-1</f>
        <v>-1</v>
      </c>
      <c r="D222" s="53">
        <f>C222*'Расчет субсидий'!E222</f>
        <v>0</v>
      </c>
      <c r="E222" s="54">
        <f t="shared" si="70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3">
        <f>'Расчет субсидий'!P222-1</f>
        <v>-0.26732673267326723</v>
      </c>
      <c r="M222" s="53">
        <f>L222*'Расчет субсидий'!Q222</f>
        <v>-5.3465346534653442</v>
      </c>
      <c r="N222" s="54">
        <f t="shared" si="71"/>
        <v>-6.8343165382209419</v>
      </c>
      <c r="O222" s="53">
        <f>'Расчет субсидий'!T222-1</f>
        <v>-5.3333333333333344E-2</v>
      </c>
      <c r="P222" s="53">
        <f>O222*'Расчет субсидий'!U222</f>
        <v>-0.80000000000000016</v>
      </c>
      <c r="Q222" s="54">
        <f t="shared" si="72"/>
        <v>-1.0226162523856528</v>
      </c>
      <c r="R222" s="53">
        <f>'Расчет субсидий'!X222-1</f>
        <v>-0.55000000000000004</v>
      </c>
      <c r="S222" s="53">
        <f>R222*'Расчет субсидий'!Y222</f>
        <v>-19.25</v>
      </c>
      <c r="T222" s="54">
        <f t="shared" si="73"/>
        <v>-24.606703573029765</v>
      </c>
      <c r="U222" s="53">
        <f t="shared" si="57"/>
        <v>-25.396534653465345</v>
      </c>
    </row>
    <row r="223" spans="1:21" ht="15" customHeight="1">
      <c r="A223" s="33" t="s">
        <v>219</v>
      </c>
      <c r="B223" s="51">
        <f>'Расчет субсидий'!AD223</f>
        <v>-28.25454545454545</v>
      </c>
      <c r="C223" s="53">
        <f>'Расчет субсидий'!D223-1</f>
        <v>-1</v>
      </c>
      <c r="D223" s="53">
        <f>C223*'Расчет субсидий'!E223</f>
        <v>0</v>
      </c>
      <c r="E223" s="54">
        <f t="shared" si="70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3">
        <f>'Расчет субсидий'!P223-1</f>
        <v>-1.6549648946840523E-2</v>
      </c>
      <c r="M223" s="53">
        <f>L223*'Расчет субсидий'!Q223</f>
        <v>-0.33099297893681046</v>
      </c>
      <c r="N223" s="54">
        <f t="shared" si="71"/>
        <v>-0.37990686845168803</v>
      </c>
      <c r="O223" s="53">
        <f>'Расчет субсидий'!T223-1</f>
        <v>2.8571428571428692E-2</v>
      </c>
      <c r="P223" s="53">
        <f>O223*'Расчет субсидий'!U223</f>
        <v>0.7142857142857173</v>
      </c>
      <c r="Q223" s="54">
        <f t="shared" si="72"/>
        <v>0.81984231135570251</v>
      </c>
      <c r="R223" s="53">
        <f>'Расчет субсидий'!X223-1</f>
        <v>-1</v>
      </c>
      <c r="S223" s="53">
        <f>R223*'Расчет субсидий'!Y223</f>
        <v>-25</v>
      </c>
      <c r="T223" s="54">
        <f t="shared" si="73"/>
        <v>-28.694480897449463</v>
      </c>
      <c r="U223" s="53">
        <f t="shared" si="57"/>
        <v>-24.616707264651094</v>
      </c>
    </row>
    <row r="224" spans="1:21" ht="15" customHeight="1">
      <c r="A224" s="33" t="s">
        <v>220</v>
      </c>
      <c r="B224" s="51">
        <f>'Расчет субсидий'!AD224</f>
        <v>-11.00909090909091</v>
      </c>
      <c r="C224" s="53">
        <f>'Расчет субсидий'!D224-1</f>
        <v>1.0625000000000107E-2</v>
      </c>
      <c r="D224" s="53">
        <f>C224*'Расчет субсидий'!E224</f>
        <v>0.10625000000000107</v>
      </c>
      <c r="E224" s="54">
        <f t="shared" si="70"/>
        <v>3.1687223045237418E-2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3">
        <f>'Расчет субсидий'!P224-1</f>
        <v>-0.10103420843277644</v>
      </c>
      <c r="M224" s="53">
        <f>L224*'Расчет субсидий'!Q224</f>
        <v>-2.0206841686555288</v>
      </c>
      <c r="N224" s="54">
        <f t="shared" si="71"/>
        <v>-0.60263407017569171</v>
      </c>
      <c r="O224" s="53">
        <f>'Расчет субсидий'!T224-1</f>
        <v>0</v>
      </c>
      <c r="P224" s="53">
        <f>O224*'Расчет субсидий'!U224</f>
        <v>0</v>
      </c>
      <c r="Q224" s="54">
        <f t="shared" si="72"/>
        <v>0</v>
      </c>
      <c r="R224" s="53">
        <f>'Расчет субсидий'!X224-1</f>
        <v>-1</v>
      </c>
      <c r="S224" s="53">
        <f>R224*'Расчет субсидий'!Y224</f>
        <v>-35</v>
      </c>
      <c r="T224" s="54">
        <f t="shared" si="73"/>
        <v>-10.438144061960456</v>
      </c>
      <c r="U224" s="53">
        <f t="shared" si="57"/>
        <v>-36.914434168655525</v>
      </c>
    </row>
    <row r="225" spans="1:21" ht="15" customHeight="1">
      <c r="A225" s="33" t="s">
        <v>221</v>
      </c>
      <c r="B225" s="51">
        <f>'Расчет субсидий'!AD225</f>
        <v>0</v>
      </c>
      <c r="C225" s="53">
        <f>'Расчет субсидий'!D225-1</f>
        <v>0.20591437931034484</v>
      </c>
      <c r="D225" s="53">
        <f>C225*'Расчет субсидий'!E225</f>
        <v>2.0591437931034484</v>
      </c>
      <c r="E225" s="54">
        <f t="shared" si="70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3">
        <f>'Расчет субсидий'!P225-1</f>
        <v>-0.68562299337911115</v>
      </c>
      <c r="M225" s="53">
        <f>L225*'Расчет субсидий'!Q225</f>
        <v>-13.712459867582222</v>
      </c>
      <c r="N225" s="54">
        <f t="shared" si="71"/>
        <v>0</v>
      </c>
      <c r="O225" s="53">
        <f>'Расчет субсидий'!T225-1</f>
        <v>0</v>
      </c>
      <c r="P225" s="53">
        <f>O225*'Расчет субсидий'!U225</f>
        <v>0</v>
      </c>
      <c r="Q225" s="54">
        <f t="shared" si="72"/>
        <v>0</v>
      </c>
      <c r="R225" s="53">
        <f>'Расчет субсидий'!X225-1</f>
        <v>0</v>
      </c>
      <c r="S225" s="53">
        <f>R225*'Расчет субсидий'!Y225</f>
        <v>0</v>
      </c>
      <c r="T225" s="54">
        <f t="shared" si="73"/>
        <v>0</v>
      </c>
      <c r="U225" s="53">
        <f t="shared" si="57"/>
        <v>-11.653316074478774</v>
      </c>
    </row>
    <row r="226" spans="1:21" ht="15" customHeight="1">
      <c r="A226" s="33" t="s">
        <v>222</v>
      </c>
      <c r="B226" s="51">
        <f>'Расчет субсидий'!AD226</f>
        <v>-67.390909090909091</v>
      </c>
      <c r="C226" s="53">
        <f>'Расчет субсидий'!D226-1</f>
        <v>-1</v>
      </c>
      <c r="D226" s="53">
        <f>C226*'Расчет субсидий'!E226</f>
        <v>0</v>
      </c>
      <c r="E226" s="54">
        <f t="shared" si="70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3">
        <f>'Расчет субсидий'!P226-1</f>
        <v>-0.92638888888888893</v>
      </c>
      <c r="M226" s="53">
        <f>L226*'Расчет субсидий'!Q226</f>
        <v>-18.527777777777779</v>
      </c>
      <c r="N226" s="54">
        <f t="shared" si="71"/>
        <v>-28.856299100679809</v>
      </c>
      <c r="O226" s="53">
        <f>'Расчет субсидий'!T226-1</f>
        <v>-0.15806451612903227</v>
      </c>
      <c r="P226" s="53">
        <f>O226*'Расчет субсидий'!U226</f>
        <v>-4.741935483870968</v>
      </c>
      <c r="Q226" s="54">
        <f t="shared" si="72"/>
        <v>-7.3853815757023522</v>
      </c>
      <c r="R226" s="53">
        <f>'Расчет субсидий'!X226-1</f>
        <v>-1</v>
      </c>
      <c r="S226" s="53">
        <f>R226*'Расчет субсидий'!Y226</f>
        <v>-20</v>
      </c>
      <c r="T226" s="54">
        <f t="shared" si="73"/>
        <v>-31.149228414526927</v>
      </c>
      <c r="U226" s="53">
        <f t="shared" si="57"/>
        <v>-43.269713261648747</v>
      </c>
    </row>
    <row r="227" spans="1:21" ht="15" customHeight="1">
      <c r="A227" s="33" t="s">
        <v>223</v>
      </c>
      <c r="B227" s="51">
        <f>'Расчет субсидий'!AD227</f>
        <v>-7.2545454545454646</v>
      </c>
      <c r="C227" s="53">
        <f>'Расчет субсидий'!D227-1</f>
        <v>-1</v>
      </c>
      <c r="D227" s="53">
        <f>C227*'Расчет субсидий'!E227</f>
        <v>0</v>
      </c>
      <c r="E227" s="54">
        <f t="shared" si="70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3">
        <f>'Расчет субсидий'!P227-1</f>
        <v>5.8084022915340539E-2</v>
      </c>
      <c r="M227" s="53">
        <f>L227*'Расчет субсидий'!Q227</f>
        <v>1.1616804583068108</v>
      </c>
      <c r="N227" s="54">
        <f t="shared" si="71"/>
        <v>2.1956128448665795</v>
      </c>
      <c r="O227" s="53">
        <f>'Расчет субсидий'!T227-1</f>
        <v>0</v>
      </c>
      <c r="P227" s="53">
        <f>O227*'Расчет субсидий'!U227</f>
        <v>0</v>
      </c>
      <c r="Q227" s="54">
        <f t="shared" si="72"/>
        <v>0</v>
      </c>
      <c r="R227" s="53">
        <f>'Расчет субсидий'!X227-1</f>
        <v>-0.19999999999999996</v>
      </c>
      <c r="S227" s="53">
        <f>R227*'Расчет субсидий'!Y227</f>
        <v>-4.9999999999999991</v>
      </c>
      <c r="T227" s="54">
        <f t="shared" si="73"/>
        <v>-9.4501582994120437</v>
      </c>
      <c r="U227" s="53">
        <f t="shared" si="57"/>
        <v>-3.8383195416931883</v>
      </c>
    </row>
    <row r="228" spans="1:21" ht="15" customHeight="1">
      <c r="A228" s="33" t="s">
        <v>224</v>
      </c>
      <c r="B228" s="51">
        <f>'Расчет субсидий'!AD228</f>
        <v>6.2181818181818187</v>
      </c>
      <c r="C228" s="53">
        <f>'Расчет субсидий'!D228-1</f>
        <v>0.30000000000000004</v>
      </c>
      <c r="D228" s="53">
        <f>C228*'Расчет субсидий'!E228</f>
        <v>3.0000000000000004</v>
      </c>
      <c r="E228" s="54">
        <f t="shared" si="70"/>
        <v>5.894408454302444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3">
        <f>'Расчет субсидий'!P228-1</f>
        <v>-0.22342733188720176</v>
      </c>
      <c r="M228" s="53">
        <f>L228*'Расчет субсидий'!Q228</f>
        <v>-4.4685466377440353</v>
      </c>
      <c r="N228" s="54">
        <f t="shared" si="71"/>
        <v>-8.7798130266543986</v>
      </c>
      <c r="O228" s="53">
        <f>'Расчет субсидий'!T228-1</f>
        <v>0.2649999999999999</v>
      </c>
      <c r="P228" s="53">
        <f>O228*'Расчет субсидий'!U228</f>
        <v>5.299999999999998</v>
      </c>
      <c r="Q228" s="54">
        <f t="shared" si="72"/>
        <v>10.413454935934313</v>
      </c>
      <c r="R228" s="53">
        <f>'Расчет субсидий'!X228-1</f>
        <v>-2.2222222222222143E-2</v>
      </c>
      <c r="S228" s="53">
        <f>R228*'Расчет субсидий'!Y228</f>
        <v>-0.6666666666666643</v>
      </c>
      <c r="T228" s="54">
        <f t="shared" si="73"/>
        <v>-1.3098685454005383</v>
      </c>
      <c r="U228" s="53">
        <f t="shared" si="57"/>
        <v>3.1647866955892989</v>
      </c>
    </row>
    <row r="229" spans="1:21" ht="15" customHeight="1">
      <c r="A229" s="32" t="s">
        <v>225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6"/>
      <c r="S229" s="56"/>
      <c r="T229" s="57"/>
      <c r="U229" s="57"/>
    </row>
    <row r="230" spans="1:21" ht="15" customHeight="1">
      <c r="A230" s="33" t="s">
        <v>226</v>
      </c>
      <c r="B230" s="51">
        <f>'Расчет субсидий'!AD230</f>
        <v>9.5090909090909008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7" si="74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3">
        <f>'Расчет субсидий'!P230-1</f>
        <v>-0.38678596008258781</v>
      </c>
      <c r="M230" s="53">
        <f>L230*'Расчет субсидий'!Q230</f>
        <v>-7.7357192016517562</v>
      </c>
      <c r="N230" s="54">
        <f t="shared" ref="N230:N237" si="75">$B230*M230/$U230</f>
        <v>-19.118252147482831</v>
      </c>
      <c r="O230" s="53">
        <f>'Расчет субсидий'!T230-1</f>
        <v>0.21416666666666662</v>
      </c>
      <c r="P230" s="53">
        <f>O230*'Расчет субсидий'!U230</f>
        <v>4.2833333333333323</v>
      </c>
      <c r="Q230" s="54">
        <f t="shared" ref="Q230:Q237" si="76">$B230*P230/$U230</f>
        <v>10.585938367682656</v>
      </c>
      <c r="R230" s="53">
        <f>'Расчет субсидий'!X230-1</f>
        <v>0.2433333333333334</v>
      </c>
      <c r="S230" s="53">
        <f>R230*'Расчет субсидий'!Y230</f>
        <v>7.3000000000000025</v>
      </c>
      <c r="T230" s="54">
        <f t="shared" ref="T230:T237" si="77">$B230*S230/$U230</f>
        <v>18.041404688891078</v>
      </c>
      <c r="U230" s="53">
        <f t="shared" si="57"/>
        <v>3.8476141316815786</v>
      </c>
    </row>
    <row r="231" spans="1:21" ht="15" customHeight="1">
      <c r="A231" s="33" t="s">
        <v>227</v>
      </c>
      <c r="B231" s="51">
        <f>'Расчет субсидий'!AD231</f>
        <v>-10.045454545454547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74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3">
        <f>'Расчет субсидий'!P231-1</f>
        <v>-0.69162011173184357</v>
      </c>
      <c r="M231" s="53">
        <f>L231*'Расчет субсидий'!Q231</f>
        <v>-13.832402234636872</v>
      </c>
      <c r="N231" s="54">
        <f t="shared" si="75"/>
        <v>-21.943136704495334</v>
      </c>
      <c r="O231" s="53">
        <f>'Расчет субсидий'!T231-1</f>
        <v>0.30000000000000004</v>
      </c>
      <c r="P231" s="53">
        <f>O231*'Расчет субсидий'!U231</f>
        <v>7.5000000000000009</v>
      </c>
      <c r="Q231" s="54">
        <f t="shared" si="76"/>
        <v>11.897682159040787</v>
      </c>
      <c r="R231" s="53">
        <f>'Расчет субсидий'!X231-1</f>
        <v>0</v>
      </c>
      <c r="S231" s="53">
        <f>R231*'Расчет субсидий'!Y231</f>
        <v>0</v>
      </c>
      <c r="T231" s="54">
        <f t="shared" si="77"/>
        <v>0</v>
      </c>
      <c r="U231" s="53">
        <f t="shared" si="57"/>
        <v>-6.3324022346368709</v>
      </c>
    </row>
    <row r="232" spans="1:21" ht="15" customHeight="1">
      <c r="A232" s="33" t="s">
        <v>228</v>
      </c>
      <c r="B232" s="51">
        <f>'Расчет субсидий'!AD232</f>
        <v>31.136363636363626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74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3">
        <f>'Расчет субсидий'!P232-1</f>
        <v>-0.35887913571910868</v>
      </c>
      <c r="M232" s="53">
        <f>L232*'Расчет субсидий'!Q232</f>
        <v>-7.177582714382174</v>
      </c>
      <c r="N232" s="54">
        <f t="shared" si="75"/>
        <v>-29.052483390743649</v>
      </c>
      <c r="O232" s="53">
        <f>'Расчет субсидий'!T232-1</f>
        <v>0.29133333333333322</v>
      </c>
      <c r="P232" s="53">
        <f>O232*'Расчет субсидий'!U232</f>
        <v>4.3699999999999983</v>
      </c>
      <c r="Q232" s="54">
        <f t="shared" si="76"/>
        <v>17.688316174072543</v>
      </c>
      <c r="R232" s="53">
        <f>'Расчет субсидий'!X232-1</f>
        <v>0.30000000000000004</v>
      </c>
      <c r="S232" s="53">
        <f>R232*'Расчет субсидий'!Y232</f>
        <v>10.500000000000002</v>
      </c>
      <c r="T232" s="54">
        <f t="shared" si="77"/>
        <v>42.500530853034732</v>
      </c>
      <c r="U232" s="53">
        <f t="shared" si="57"/>
        <v>7.6924172856178261</v>
      </c>
    </row>
    <row r="233" spans="1:21" ht="15" customHeight="1">
      <c r="A233" s="33" t="s">
        <v>229</v>
      </c>
      <c r="B233" s="51">
        <f>'Расчет субсидий'!AD233</f>
        <v>-43.599999999999994</v>
      </c>
      <c r="C233" s="53">
        <f>'Расчет субсидий'!D233-1</f>
        <v>-0.8790744466800805</v>
      </c>
      <c r="D233" s="53">
        <f>C233*'Расчет субсидий'!E233</f>
        <v>-8.7907444668008043</v>
      </c>
      <c r="E233" s="54">
        <f t="shared" si="74"/>
        <v>-21.970270947783757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3">
        <f>'Расчет субсидий'!P233-1</f>
        <v>-0.62093862815884471</v>
      </c>
      <c r="M233" s="53">
        <f>L233*'Расчет субсидий'!Q233</f>
        <v>-12.418772563176894</v>
      </c>
      <c r="N233" s="54">
        <f t="shared" si="75"/>
        <v>-31.037621339389787</v>
      </c>
      <c r="O233" s="53">
        <f>'Расчет субсидий'!T233-1</f>
        <v>0.25095238095238082</v>
      </c>
      <c r="P233" s="53">
        <f>O233*'Расчет субсидий'!U233</f>
        <v>3.7642857142857125</v>
      </c>
      <c r="Q233" s="54">
        <f t="shared" si="76"/>
        <v>9.4078922871735475</v>
      </c>
      <c r="R233" s="53">
        <f>'Расчет субсидий'!X233-1</f>
        <v>0</v>
      </c>
      <c r="S233" s="53">
        <f>R233*'Расчет субсидий'!Y233</f>
        <v>0</v>
      </c>
      <c r="T233" s="54">
        <f t="shared" si="77"/>
        <v>0</v>
      </c>
      <c r="U233" s="53">
        <f t="shared" ref="U233:U296" si="78">D233+M233+P233+S233</f>
        <v>-17.445231315691984</v>
      </c>
    </row>
    <row r="234" spans="1:21" ht="15" customHeight="1">
      <c r="A234" s="33" t="s">
        <v>230</v>
      </c>
      <c r="B234" s="51">
        <f>'Расчет субсидий'!AD234</f>
        <v>-24.890909090909091</v>
      </c>
      <c r="C234" s="53">
        <f>'Расчет субсидий'!D234-1</f>
        <v>-1</v>
      </c>
      <c r="D234" s="53">
        <f>C234*'Расчет субсидий'!E234</f>
        <v>0</v>
      </c>
      <c r="E234" s="54">
        <f t="shared" si="74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3">
        <f>'Расчет субсидий'!P234-1</f>
        <v>-0.78256302521008403</v>
      </c>
      <c r="M234" s="53">
        <f>L234*'Расчет субсидий'!Q234</f>
        <v>-15.65126050420168</v>
      </c>
      <c r="N234" s="54">
        <f t="shared" si="75"/>
        <v>-17.718979646119017</v>
      </c>
      <c r="O234" s="53">
        <f>'Расчет субсидий'!T234-1</f>
        <v>-0.62799999999999989</v>
      </c>
      <c r="P234" s="53">
        <f>O234*'Расчет субсидий'!U234</f>
        <v>-12.559999999999999</v>
      </c>
      <c r="Q234" s="54">
        <f t="shared" si="76"/>
        <v>-14.219326570886084</v>
      </c>
      <c r="R234" s="53">
        <f>'Расчет субсидий'!X234-1</f>
        <v>0.20750000000000002</v>
      </c>
      <c r="S234" s="53">
        <f>R234*'Расчет субсидий'!Y234</f>
        <v>6.2250000000000005</v>
      </c>
      <c r="T234" s="54">
        <f t="shared" si="77"/>
        <v>7.0473971260960102</v>
      </c>
      <c r="U234" s="53">
        <f t="shared" si="78"/>
        <v>-21.986260504201677</v>
      </c>
    </row>
    <row r="235" spans="1:21" ht="15" customHeight="1">
      <c r="A235" s="33" t="s">
        <v>231</v>
      </c>
      <c r="B235" s="51">
        <f>'Расчет субсидий'!AD235</f>
        <v>-110.52727272727272</v>
      </c>
      <c r="C235" s="53">
        <f>'Расчет субсидий'!D235-1</f>
        <v>-1</v>
      </c>
      <c r="D235" s="53">
        <f>C235*'Расчет субсидий'!E235</f>
        <v>0</v>
      </c>
      <c r="E235" s="54">
        <f t="shared" si="74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3">
        <f>'Расчет субсидий'!P235-1</f>
        <v>-0.84693333333333332</v>
      </c>
      <c r="M235" s="53">
        <f>L235*'Расчет субсидий'!Q235</f>
        <v>-16.938666666666666</v>
      </c>
      <c r="N235" s="54">
        <f t="shared" si="75"/>
        <v>-46.151639978605722</v>
      </c>
      <c r="O235" s="53">
        <f>'Расчет субсидий'!T235-1</f>
        <v>0.24363636363636365</v>
      </c>
      <c r="P235" s="53">
        <f>O235*'Расчет субсидий'!U235</f>
        <v>4.872727272727273</v>
      </c>
      <c r="Q235" s="54">
        <f t="shared" si="76"/>
        <v>13.276390593799734</v>
      </c>
      <c r="R235" s="53">
        <f>'Расчет субсидий'!X235-1</f>
        <v>-0.95</v>
      </c>
      <c r="S235" s="53">
        <f>R235*'Расчет субсидий'!Y235</f>
        <v>-28.5</v>
      </c>
      <c r="T235" s="54">
        <f t="shared" si="77"/>
        <v>-77.65202334246672</v>
      </c>
      <c r="U235" s="53">
        <f t="shared" si="78"/>
        <v>-40.565939393939395</v>
      </c>
    </row>
    <row r="236" spans="1:21" ht="15" customHeight="1">
      <c r="A236" s="33" t="s">
        <v>232</v>
      </c>
      <c r="B236" s="51">
        <f>'Расчет субсидий'!AD236</f>
        <v>-11.627272727272725</v>
      </c>
      <c r="C236" s="53">
        <f>'Расчет субсидий'!D236-1</f>
        <v>0.30000000000000004</v>
      </c>
      <c r="D236" s="53">
        <f>C236*'Расчет субсидий'!E236</f>
        <v>3.0000000000000004</v>
      </c>
      <c r="E236" s="54">
        <f t="shared" si="74"/>
        <v>16.770348393679122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3">
        <f>'Расчет субсидий'!P236-1</f>
        <v>-0.44803695150115475</v>
      </c>
      <c r="M236" s="53">
        <f>L236*'Расчет субсидий'!Q236</f>
        <v>-8.9607390300230954</v>
      </c>
      <c r="N236" s="54">
        <f t="shared" si="75"/>
        <v>-50.091571799441859</v>
      </c>
      <c r="O236" s="53">
        <f>'Расчет субсидий'!T236-1</f>
        <v>0.20038461538461538</v>
      </c>
      <c r="P236" s="53">
        <f>O236*'Расчет субсидий'!U236</f>
        <v>3.0057692307692307</v>
      </c>
      <c r="Q236" s="54">
        <f t="shared" si="76"/>
        <v>16.80259906366696</v>
      </c>
      <c r="R236" s="53">
        <f>'Расчет субсидий'!X236-1</f>
        <v>2.4999999999999911E-2</v>
      </c>
      <c r="S236" s="53">
        <f>R236*'Расчет субсидий'!Y236</f>
        <v>0.87499999999999689</v>
      </c>
      <c r="T236" s="54">
        <f t="shared" si="77"/>
        <v>4.8913516148230585</v>
      </c>
      <c r="U236" s="53">
        <f t="shared" si="78"/>
        <v>-2.0799697992538677</v>
      </c>
    </row>
    <row r="237" spans="1:21" ht="15" customHeight="1">
      <c r="A237" s="33" t="s">
        <v>233</v>
      </c>
      <c r="B237" s="51">
        <f>'Расчет субсидий'!AD237</f>
        <v>9.2636363636363797</v>
      </c>
      <c r="C237" s="53">
        <f>'Расчет субсидий'!D237-1</f>
        <v>2.6305113880533026E-2</v>
      </c>
      <c r="D237" s="53">
        <f>C237*'Расчет субсидий'!E237</f>
        <v>0.26305113880533026</v>
      </c>
      <c r="E237" s="54">
        <f t="shared" si="74"/>
        <v>0.66158723550180309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3">
        <f>'Расчет субсидий'!P237-1</f>
        <v>-0.27176640559653253</v>
      </c>
      <c r="M237" s="53">
        <f>L237*'Расчет субсидий'!Q237</f>
        <v>-5.4353281119306507</v>
      </c>
      <c r="N237" s="54">
        <f t="shared" si="75"/>
        <v>-13.670131655573615</v>
      </c>
      <c r="O237" s="53">
        <f>'Расчет субсидий'!T237-1</f>
        <v>5.5555555555555358E-3</v>
      </c>
      <c r="P237" s="53">
        <f>O237*'Расчет субсидий'!U237</f>
        <v>5.5555555555555358E-2</v>
      </c>
      <c r="Q237" s="54">
        <f t="shared" si="76"/>
        <v>0.13972509901949884</v>
      </c>
      <c r="R237" s="53">
        <f>'Расчет субсидий'!X237-1</f>
        <v>0.21999999999999997</v>
      </c>
      <c r="S237" s="53">
        <f>R237*'Расчет субсидий'!Y237</f>
        <v>8.7999999999999989</v>
      </c>
      <c r="T237" s="54">
        <f t="shared" si="77"/>
        <v>22.132455684688694</v>
      </c>
      <c r="U237" s="53">
        <f t="shared" si="78"/>
        <v>3.6832785824302334</v>
      </c>
    </row>
    <row r="238" spans="1:21" ht="15" customHeight="1">
      <c r="A238" s="32" t="s">
        <v>234</v>
      </c>
      <c r="B238" s="55"/>
      <c r="C238" s="56"/>
      <c r="D238" s="56"/>
      <c r="E238" s="57"/>
      <c r="F238" s="56"/>
      <c r="G238" s="56"/>
      <c r="H238" s="57"/>
      <c r="I238" s="57"/>
      <c r="J238" s="57"/>
      <c r="K238" s="57"/>
      <c r="L238" s="56"/>
      <c r="M238" s="56"/>
      <c r="N238" s="57"/>
      <c r="O238" s="56"/>
      <c r="P238" s="56"/>
      <c r="Q238" s="57"/>
      <c r="R238" s="56"/>
      <c r="S238" s="56"/>
      <c r="T238" s="57"/>
      <c r="U238" s="57"/>
    </row>
    <row r="239" spans="1:21" ht="15" customHeight="1">
      <c r="A239" s="33" t="s">
        <v>235</v>
      </c>
      <c r="B239" s="51">
        <f>'Расчет субсидий'!AD239</f>
        <v>-1.9454545454545524</v>
      </c>
      <c r="C239" s="53">
        <f>'Расчет субсидий'!D239-1</f>
        <v>2.4878312601406272E-2</v>
      </c>
      <c r="D239" s="53">
        <f>C239*'Расчет субсидий'!E239</f>
        <v>0.24878312601406272</v>
      </c>
      <c r="E239" s="54">
        <f t="shared" ref="E239:E253" si="79">$B239*D239/$U239</f>
        <v>0.27499920361603147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3">
        <f>'Расчет субсидий'!P239-1</f>
        <v>-0.81928374655647385</v>
      </c>
      <c r="M239" s="53">
        <f>L239*'Расчет субсидий'!Q239</f>
        <v>-16.385674931129476</v>
      </c>
      <c r="N239" s="54">
        <f t="shared" ref="N239:N253" si="80">$B239*M239/$U239</f>
        <v>-18.112352027110827</v>
      </c>
      <c r="O239" s="53">
        <f>'Расчет субсидий'!T239-1</f>
        <v>0.26884501480750256</v>
      </c>
      <c r="P239" s="53">
        <f>O239*'Расчет субсидий'!U239</f>
        <v>5.3769002961500512</v>
      </c>
      <c r="Q239" s="54">
        <f t="shared" ref="Q239:Q253" si="81">$B239*P239/$U239</f>
        <v>5.9435031750525003</v>
      </c>
      <c r="R239" s="53">
        <f>'Расчет субсидий'!X239-1</f>
        <v>0.30000000000000004</v>
      </c>
      <c r="S239" s="53">
        <f>R239*'Расчет субсидий'!Y239</f>
        <v>9.0000000000000018</v>
      </c>
      <c r="T239" s="54">
        <f t="shared" ref="T239:T253" si="82">$B239*S239/$U239</f>
        <v>9.9483951029877424</v>
      </c>
      <c r="U239" s="53">
        <f t="shared" si="78"/>
        <v>-1.7599915089653582</v>
      </c>
    </row>
    <row r="240" spans="1:21" ht="15" customHeight="1">
      <c r="A240" s="33" t="s">
        <v>236</v>
      </c>
      <c r="B240" s="51">
        <f>'Расчет субсидий'!AD240</f>
        <v>-3.9545454545454675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79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3">
        <f>'Расчет субсидий'!P240-1</f>
        <v>-0.72897196261682251</v>
      </c>
      <c r="M240" s="53">
        <f>L240*'Расчет субсидий'!Q240</f>
        <v>-14.579439252336449</v>
      </c>
      <c r="N240" s="54">
        <f t="shared" si="80"/>
        <v>-26.587769297652489</v>
      </c>
      <c r="O240" s="53">
        <f>'Расчет субсидий'!T240-1</f>
        <v>4.1095890410958846E-2</v>
      </c>
      <c r="P240" s="53">
        <f>O240*'Расчет субсидий'!U240</f>
        <v>0.41095890410958846</v>
      </c>
      <c r="Q240" s="54">
        <f t="shared" si="81"/>
        <v>0.74944449811612546</v>
      </c>
      <c r="R240" s="53">
        <f>'Расчет субсидий'!X240-1</f>
        <v>0.30000000000000004</v>
      </c>
      <c r="S240" s="53">
        <f>R240*'Расчет субсидий'!Y240</f>
        <v>12.000000000000002</v>
      </c>
      <c r="T240" s="54">
        <f t="shared" si="82"/>
        <v>21.883779344990899</v>
      </c>
      <c r="U240" s="53">
        <f t="shared" si="78"/>
        <v>-2.1684803482268595</v>
      </c>
    </row>
    <row r="241" spans="1:21" ht="15" customHeight="1">
      <c r="A241" s="33" t="s">
        <v>237</v>
      </c>
      <c r="B241" s="51">
        <f>'Расчет субсидий'!AD241</f>
        <v>-19.581818181818193</v>
      </c>
      <c r="C241" s="53">
        <f>'Расчет субсидий'!D241-1</f>
        <v>-0.75515970515970521</v>
      </c>
      <c r="D241" s="53">
        <f>C241*'Расчет субсидий'!E241</f>
        <v>-7.5515970515970521</v>
      </c>
      <c r="E241" s="54">
        <f t="shared" si="79"/>
        <v>-9.3803008816824054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3">
        <f>'Расчет субсидий'!P241-1</f>
        <v>-0.57901815736381979</v>
      </c>
      <c r="M241" s="53">
        <f>L241*'Расчет субсидий'!Q241</f>
        <v>-11.580363147276396</v>
      </c>
      <c r="N241" s="54">
        <f t="shared" si="80"/>
        <v>-14.384677823563974</v>
      </c>
      <c r="O241" s="53">
        <f>'Расчет субсидий'!T241-1</f>
        <v>1.4705882352941124E-2</v>
      </c>
      <c r="P241" s="53">
        <f>O241*'Расчет субсидий'!U241</f>
        <v>0.36764705882352811</v>
      </c>
      <c r="Q241" s="54">
        <f t="shared" si="81"/>
        <v>0.45667691303801056</v>
      </c>
      <c r="R241" s="53">
        <f>'Расчет субсидий'!X241-1</f>
        <v>0.11999999999999988</v>
      </c>
      <c r="S241" s="53">
        <f>R241*'Расчет субсидий'!Y241</f>
        <v>2.9999999999999973</v>
      </c>
      <c r="T241" s="54">
        <f t="shared" si="82"/>
        <v>3.7264836103901762</v>
      </c>
      <c r="U241" s="53">
        <f t="shared" si="78"/>
        <v>-15.764313140049921</v>
      </c>
    </row>
    <row r="242" spans="1:21" ht="15" customHeight="1">
      <c r="A242" s="33" t="s">
        <v>238</v>
      </c>
      <c r="B242" s="51">
        <f>'Расчет субсидий'!AD242</f>
        <v>-10.24545454545455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79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3">
        <f>'Расчет субсидий'!P242-1</f>
        <v>-0.79640718562874246</v>
      </c>
      <c r="M242" s="53">
        <f>L242*'Расчет субсидий'!Q242</f>
        <v>-15.928143712574849</v>
      </c>
      <c r="N242" s="54">
        <f t="shared" si="80"/>
        <v>-27.888390667429398</v>
      </c>
      <c r="O242" s="53">
        <f>'Расчет субсидий'!T242-1</f>
        <v>0.17928286852589648</v>
      </c>
      <c r="P242" s="53">
        <f>O242*'Расчет субсидий'!U242</f>
        <v>3.5856573705179295</v>
      </c>
      <c r="Q242" s="54">
        <f t="shared" si="81"/>
        <v>6.2780833318075677</v>
      </c>
      <c r="R242" s="53">
        <f>'Расчет субсидий'!X242-1</f>
        <v>0.21636363636363631</v>
      </c>
      <c r="S242" s="53">
        <f>R242*'Расчет субсидий'!Y242</f>
        <v>6.4909090909090894</v>
      </c>
      <c r="T242" s="54">
        <f t="shared" si="82"/>
        <v>11.364852790167278</v>
      </c>
      <c r="U242" s="53">
        <f t="shared" si="78"/>
        <v>-5.8515772511478295</v>
      </c>
    </row>
    <row r="243" spans="1:21" ht="15" customHeight="1">
      <c r="A243" s="33" t="s">
        <v>239</v>
      </c>
      <c r="B243" s="51">
        <f>'Расчет субсидий'!AD243</f>
        <v>-14.054545454545455</v>
      </c>
      <c r="C243" s="53">
        <f>'Расчет субсидий'!D243-1</f>
        <v>-1</v>
      </c>
      <c r="D243" s="53">
        <f>C243*'Расчет субсидий'!E243</f>
        <v>0</v>
      </c>
      <c r="E243" s="54">
        <f t="shared" si="79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3">
        <f>'Расчет субсидий'!P243-1</f>
        <v>-0.7662116040955631</v>
      </c>
      <c r="M243" s="53">
        <f>L243*'Расчет субсидий'!Q243</f>
        <v>-15.324232081911262</v>
      </c>
      <c r="N243" s="54">
        <f t="shared" si="80"/>
        <v>-16.339351345898411</v>
      </c>
      <c r="O243" s="53">
        <f>'Расчет субсидий'!T243-1</f>
        <v>8.5714285714285632E-2</v>
      </c>
      <c r="P243" s="53">
        <f>O243*'Расчет субсидий'!U243</f>
        <v>2.1428571428571406</v>
      </c>
      <c r="Q243" s="54">
        <f t="shared" si="81"/>
        <v>2.2848058913529572</v>
      </c>
      <c r="R243" s="53">
        <f>'Расчет субсидий'!X243-1</f>
        <v>0</v>
      </c>
      <c r="S243" s="53">
        <f>R243*'Расчет субсидий'!Y243</f>
        <v>0</v>
      </c>
      <c r="T243" s="54">
        <f t="shared" si="82"/>
        <v>0</v>
      </c>
      <c r="U243" s="53">
        <f t="shared" si="78"/>
        <v>-13.181374939054121</v>
      </c>
    </row>
    <row r="244" spans="1:21" ht="15" customHeight="1">
      <c r="A244" s="33" t="s">
        <v>240</v>
      </c>
      <c r="B244" s="51">
        <f>'Расчет субсидий'!AD244</f>
        <v>-14.518181818181816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79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3">
        <f>'Расчет субсидий'!P244-1</f>
        <v>-0.7079596412556054</v>
      </c>
      <c r="M244" s="53">
        <f>L244*'Расчет субсидий'!Q244</f>
        <v>-14.159192825112108</v>
      </c>
      <c r="N244" s="54">
        <f t="shared" si="80"/>
        <v>-20.162049144147836</v>
      </c>
      <c r="O244" s="53">
        <f>'Расчет субсидий'!T244-1</f>
        <v>4.1587901701323204E-2</v>
      </c>
      <c r="P244" s="53">
        <f>O244*'Расчет субсидий'!U244</f>
        <v>1.6635160680529282</v>
      </c>
      <c r="Q244" s="54">
        <f t="shared" si="81"/>
        <v>2.3687715204130755</v>
      </c>
      <c r="R244" s="53">
        <f>'Расчет субсидий'!X244-1</f>
        <v>0.22999999999999998</v>
      </c>
      <c r="S244" s="53">
        <f>R244*'Расчет субсидий'!Y244</f>
        <v>2.2999999999999998</v>
      </c>
      <c r="T244" s="54">
        <f t="shared" si="82"/>
        <v>3.2750958055529455</v>
      </c>
      <c r="U244" s="53">
        <f t="shared" si="78"/>
        <v>-10.195676757059179</v>
      </c>
    </row>
    <row r="245" spans="1:21" ht="15" customHeight="1">
      <c r="A245" s="33" t="s">
        <v>241</v>
      </c>
      <c r="B245" s="51">
        <f>'Расчет субсидий'!AD245</f>
        <v>-14.454545454545453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79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3">
        <f>'Расчет субсидий'!P245-1</f>
        <v>-0.8381696428571429</v>
      </c>
      <c r="M245" s="53">
        <f>L245*'Расчет субсидий'!Q245</f>
        <v>-16.763392857142858</v>
      </c>
      <c r="N245" s="54">
        <f t="shared" si="80"/>
        <v>-29.144391750984781</v>
      </c>
      <c r="O245" s="53">
        <f>'Расчет субсидий'!T245-1</f>
        <v>3.7974683544303778E-2</v>
      </c>
      <c r="P245" s="53">
        <f>O245*'Расчет субсидий'!U245</f>
        <v>0.94936708860759444</v>
      </c>
      <c r="Q245" s="54">
        <f t="shared" si="81"/>
        <v>1.6505445276898112</v>
      </c>
      <c r="R245" s="53">
        <f>'Расчет субсидий'!X245-1</f>
        <v>0.30000000000000004</v>
      </c>
      <c r="S245" s="53">
        <f>R245*'Расчет субсидий'!Y245</f>
        <v>7.5000000000000009</v>
      </c>
      <c r="T245" s="54">
        <f t="shared" si="82"/>
        <v>13.039301768749516</v>
      </c>
      <c r="U245" s="53">
        <f t="shared" si="78"/>
        <v>-8.314025768535263</v>
      </c>
    </row>
    <row r="246" spans="1:21" ht="15" customHeight="1">
      <c r="A246" s="33" t="s">
        <v>242</v>
      </c>
      <c r="B246" s="51">
        <f>'Расчет субсидий'!AD246</f>
        <v>3.5545454545454476</v>
      </c>
      <c r="C246" s="53">
        <f>'Расчет субсидий'!D246-1</f>
        <v>-1</v>
      </c>
      <c r="D246" s="53">
        <f>C246*'Расчет субсидий'!E246</f>
        <v>0</v>
      </c>
      <c r="E246" s="54">
        <f t="shared" si="79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3">
        <f>'Расчет субсидий'!P246-1</f>
        <v>-0.3372865275142316</v>
      </c>
      <c r="M246" s="53">
        <f>L246*'Расчет субсидий'!Q246</f>
        <v>-6.7457305502846321</v>
      </c>
      <c r="N246" s="54">
        <f t="shared" si="80"/>
        <v>-10.325712855588369</v>
      </c>
      <c r="O246" s="53">
        <f>'Расчет субсидий'!T246-1</f>
        <v>3.3947623666343851E-3</v>
      </c>
      <c r="P246" s="53">
        <f>O246*'Расчет субсидий'!U246</f>
        <v>6.7895247332687703E-2</v>
      </c>
      <c r="Q246" s="54">
        <f t="shared" si="81"/>
        <v>0.10392748761465195</v>
      </c>
      <c r="R246" s="53">
        <f>'Расчет субсидий'!X246-1</f>
        <v>0.30000000000000004</v>
      </c>
      <c r="S246" s="53">
        <f>R246*'Расчет субсидий'!Y246</f>
        <v>9.0000000000000018</v>
      </c>
      <c r="T246" s="54">
        <f t="shared" si="82"/>
        <v>13.776330822519167</v>
      </c>
      <c r="U246" s="53">
        <f t="shared" si="78"/>
        <v>2.3221646970480574</v>
      </c>
    </row>
    <row r="247" spans="1:21" ht="15" customHeight="1">
      <c r="A247" s="33" t="s">
        <v>243</v>
      </c>
      <c r="B247" s="51">
        <f>'Расчет субсидий'!AD247</f>
        <v>-1.2545454545454504</v>
      </c>
      <c r="C247" s="53">
        <f>'Расчет субсидий'!D247-1</f>
        <v>-0.14495205865764238</v>
      </c>
      <c r="D247" s="53">
        <f>C247*'Расчет субсидий'!E247</f>
        <v>-1.4495205865764238</v>
      </c>
      <c r="E247" s="54">
        <f t="shared" si="79"/>
        <v>-2.1760045075033405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3">
        <f>'Расчет субсидий'!P247-1</f>
        <v>-0.3277527366387637</v>
      </c>
      <c r="M247" s="53">
        <f>L247*'Расчет субсидий'!Q247</f>
        <v>-6.5550547327752735</v>
      </c>
      <c r="N247" s="54">
        <f t="shared" si="80"/>
        <v>-9.8403767269972899</v>
      </c>
      <c r="O247" s="53">
        <f>'Расчет субсидий'!T247-1</f>
        <v>-1.3245033112582738E-2</v>
      </c>
      <c r="P247" s="53">
        <f>O247*'Расчет субсидий'!U247</f>
        <v>-0.33112582781456845</v>
      </c>
      <c r="Q247" s="54">
        <f t="shared" si="81"/>
        <v>-0.4970824840625932</v>
      </c>
      <c r="R247" s="53">
        <f>'Расчет субсидий'!X247-1</f>
        <v>0.30000000000000004</v>
      </c>
      <c r="S247" s="53">
        <f>R247*'Расчет субсидий'!Y247</f>
        <v>7.5000000000000009</v>
      </c>
      <c r="T247" s="54">
        <f t="shared" si="82"/>
        <v>11.258918264017776</v>
      </c>
      <c r="U247" s="53">
        <f t="shared" si="78"/>
        <v>-0.83570114716626609</v>
      </c>
    </row>
    <row r="248" spans="1:21" ht="15" customHeight="1">
      <c r="A248" s="33" t="s">
        <v>244</v>
      </c>
      <c r="B248" s="51">
        <f>'Расчет субсидий'!AD248</f>
        <v>-1.0181818181818159</v>
      </c>
      <c r="C248" s="53">
        <f>'Расчет субсидий'!D248-1</f>
        <v>-1</v>
      </c>
      <c r="D248" s="53">
        <f>C248*'Расчет субсидий'!E248</f>
        <v>0</v>
      </c>
      <c r="E248" s="54">
        <f t="shared" si="79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3">
        <f>'Расчет субсидий'!P248-1</f>
        <v>-0.50748210800260241</v>
      </c>
      <c r="M248" s="53">
        <f>L248*'Расчет субсидий'!Q248</f>
        <v>-10.149642160052048</v>
      </c>
      <c r="N248" s="54">
        <f t="shared" si="80"/>
        <v>-12.495057407890165</v>
      </c>
      <c r="O248" s="53">
        <f>'Расчет субсидий'!T248-1</f>
        <v>1.6129032258064502E-2</v>
      </c>
      <c r="P248" s="53">
        <f>O248*'Расчет субсидий'!U248</f>
        <v>0.32258064516129004</v>
      </c>
      <c r="Q248" s="54">
        <f t="shared" si="81"/>
        <v>0.39712372282727809</v>
      </c>
      <c r="R248" s="53">
        <f>'Расчет субсидий'!X248-1</f>
        <v>0.30000000000000004</v>
      </c>
      <c r="S248" s="53">
        <f>R248*'Расчет субсидий'!Y248</f>
        <v>9.0000000000000018</v>
      </c>
      <c r="T248" s="54">
        <f t="shared" si="82"/>
        <v>11.079751866881072</v>
      </c>
      <c r="U248" s="53">
        <f t="shared" si="78"/>
        <v>-0.8270615148907563</v>
      </c>
    </row>
    <row r="249" spans="1:21" ht="15" customHeight="1">
      <c r="A249" s="33" t="s">
        <v>245</v>
      </c>
      <c r="B249" s="51">
        <f>'Расчет субсидий'!AD249</f>
        <v>-2.2636363636363797</v>
      </c>
      <c r="C249" s="53">
        <f>'Расчет субсидий'!D249-1</f>
        <v>-9.6903669724770602E-2</v>
      </c>
      <c r="D249" s="53">
        <f>C249*'Расчет субсидий'!E249</f>
        <v>-0.96903669724770602</v>
      </c>
      <c r="E249" s="54">
        <f t="shared" si="79"/>
        <v>-1.7133916622766454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3">
        <f>'Расчет субсидий'!P249-1</f>
        <v>-0.14881266490765166</v>
      </c>
      <c r="M249" s="53">
        <f>L249*'Расчет субсидий'!Q249</f>
        <v>-2.9762532981530332</v>
      </c>
      <c r="N249" s="54">
        <f t="shared" si="80"/>
        <v>-5.2624297927648431</v>
      </c>
      <c r="O249" s="53">
        <f>'Расчет субсидий'!T249-1</f>
        <v>-9.6377459749552696E-2</v>
      </c>
      <c r="P249" s="53">
        <f>O249*'Расчет субсидий'!U249</f>
        <v>-0.96377459749552696</v>
      </c>
      <c r="Q249" s="54">
        <f t="shared" si="81"/>
        <v>-1.7040875380189582</v>
      </c>
      <c r="R249" s="53">
        <f>'Расчет субсидий'!X249-1</f>
        <v>9.0720699976974295E-2</v>
      </c>
      <c r="S249" s="53">
        <f>R249*'Расчет субсидий'!Y249</f>
        <v>3.6288279990789718</v>
      </c>
      <c r="T249" s="54">
        <f t="shared" si="82"/>
        <v>6.4162726294240668</v>
      </c>
      <c r="U249" s="53">
        <f t="shared" si="78"/>
        <v>-1.2802365938172944</v>
      </c>
    </row>
    <row r="250" spans="1:21" ht="15" customHeight="1">
      <c r="A250" s="33" t="s">
        <v>246</v>
      </c>
      <c r="B250" s="51">
        <f>'Расчет субсидий'!AD250</f>
        <v>-23.854545454545473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79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3">
        <f>'Расчет субсидий'!P250-1</f>
        <v>-0.78203040173724214</v>
      </c>
      <c r="M250" s="53">
        <f>L250*'Расчет субсидий'!Q250</f>
        <v>-15.640608034744844</v>
      </c>
      <c r="N250" s="54">
        <f t="shared" si="80"/>
        <v>-36.005973742637821</v>
      </c>
      <c r="O250" s="53">
        <f>'Расчет субсидий'!T250-1</f>
        <v>3.3167495854062867E-3</v>
      </c>
      <c r="P250" s="53">
        <f>O250*'Расчет субсидий'!U250</f>
        <v>9.9502487562188602E-2</v>
      </c>
      <c r="Q250" s="54">
        <f t="shared" si="81"/>
        <v>0.22906295883974281</v>
      </c>
      <c r="R250" s="53">
        <f>'Расчет субсидий'!X250-1</f>
        <v>0.25894736842105259</v>
      </c>
      <c r="S250" s="53">
        <f>R250*'Расчет субсидий'!Y250</f>
        <v>5.1789473684210519</v>
      </c>
      <c r="T250" s="54">
        <f t="shared" si="82"/>
        <v>11.922365329252603</v>
      </c>
      <c r="U250" s="53">
        <f t="shared" si="78"/>
        <v>-10.362158178761604</v>
      </c>
    </row>
    <row r="251" spans="1:21" ht="15" customHeight="1">
      <c r="A251" s="33" t="s">
        <v>247</v>
      </c>
      <c r="B251" s="51">
        <f>'Расчет субсидий'!AD251</f>
        <v>-13.400000000000006</v>
      </c>
      <c r="C251" s="53">
        <f>'Расчет субсидий'!D251-1</f>
        <v>-1</v>
      </c>
      <c r="D251" s="53">
        <f>C251*'Расчет субсидий'!E251</f>
        <v>0</v>
      </c>
      <c r="E251" s="54">
        <f t="shared" si="79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3">
        <f>'Расчет субсидий'!P251-1</f>
        <v>-0.85966057441253263</v>
      </c>
      <c r="M251" s="53">
        <f>L251*'Расчет субсидий'!Q251</f>
        <v>-17.193211488250654</v>
      </c>
      <c r="N251" s="54">
        <f t="shared" si="80"/>
        <v>-19.441531217344235</v>
      </c>
      <c r="O251" s="53">
        <f>'Расчет субсидий'!T251-1</f>
        <v>1.7142857142857126E-2</v>
      </c>
      <c r="P251" s="53">
        <f>O251*'Расчет субсидий'!U251</f>
        <v>0.34285714285714253</v>
      </c>
      <c r="Q251" s="54">
        <f t="shared" si="81"/>
        <v>0.38769184282422831</v>
      </c>
      <c r="R251" s="53">
        <f>'Расчет субсидий'!X251-1</f>
        <v>0.16666666666666674</v>
      </c>
      <c r="S251" s="53">
        <f>R251*'Расчет субсидий'!Y251</f>
        <v>5.0000000000000018</v>
      </c>
      <c r="T251" s="54">
        <f t="shared" si="82"/>
        <v>5.653839374520004</v>
      </c>
      <c r="U251" s="53">
        <f t="shared" si="78"/>
        <v>-11.850354345393511</v>
      </c>
    </row>
    <row r="252" spans="1:21" ht="15" customHeight="1">
      <c r="A252" s="33" t="s">
        <v>248</v>
      </c>
      <c r="B252" s="51">
        <f>'Расчет субсидий'!AD252</f>
        <v>-15.954545454545453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79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3">
        <f>'Расчет субсидий'!P252-1</f>
        <v>-0.7436670687575393</v>
      </c>
      <c r="M252" s="53">
        <f>L252*'Расчет субсидий'!Q252</f>
        <v>-14.873341375150787</v>
      </c>
      <c r="N252" s="54">
        <f t="shared" si="80"/>
        <v>-16.636588656545133</v>
      </c>
      <c r="O252" s="53">
        <f>'Расчет субсидий'!T252-1</f>
        <v>2.4390243902439046E-2</v>
      </c>
      <c r="P252" s="53">
        <f>O252*'Расчет субсидий'!U252</f>
        <v>0.60975609756097615</v>
      </c>
      <c r="Q252" s="54">
        <f t="shared" si="81"/>
        <v>0.68204320199967972</v>
      </c>
      <c r="R252" s="53">
        <f>'Расчет субсидий'!X252-1</f>
        <v>0</v>
      </c>
      <c r="S252" s="53">
        <f>R252*'Расчет субсидий'!Y252</f>
        <v>0</v>
      </c>
      <c r="T252" s="54">
        <f t="shared" si="82"/>
        <v>0</v>
      </c>
      <c r="U252" s="53">
        <f t="shared" si="78"/>
        <v>-14.263585277589812</v>
      </c>
    </row>
    <row r="253" spans="1:21" ht="15" customHeight="1">
      <c r="A253" s="33" t="s">
        <v>249</v>
      </c>
      <c r="B253" s="51">
        <f>'Расчет субсидий'!AD253</f>
        <v>2.727272727273089E-2</v>
      </c>
      <c r="C253" s="53">
        <f>'Расчет субсидий'!D253-1</f>
        <v>-0.37876838235294119</v>
      </c>
      <c r="D253" s="53">
        <f>C253*'Расчет субсидий'!E253</f>
        <v>-3.7876838235294121</v>
      </c>
      <c r="E253" s="54">
        <f t="shared" si="79"/>
        <v>-3.8371137539030764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3">
        <f>'Расчет субсидий'!P253-1</f>
        <v>-0.2728410513141426</v>
      </c>
      <c r="M253" s="53">
        <f>L253*'Расчет субсидий'!Q253</f>
        <v>-5.456821026282852</v>
      </c>
      <c r="N253" s="54">
        <f t="shared" si="80"/>
        <v>-5.5280334864452136</v>
      </c>
      <c r="O253" s="53">
        <f>'Расчет субсидий'!T253-1</f>
        <v>0.18783542039356016</v>
      </c>
      <c r="P253" s="53">
        <f>O253*'Расчет субсидий'!U253</f>
        <v>5.6350626118068048</v>
      </c>
      <c r="Q253" s="54">
        <f t="shared" si="81"/>
        <v>5.708601155552862</v>
      </c>
      <c r="R253" s="53">
        <f>'Расчет субсидий'!X253-1</f>
        <v>0.18181818181818166</v>
      </c>
      <c r="S253" s="53">
        <f>R253*'Расчет субсидий'!Y253</f>
        <v>3.6363636363636331</v>
      </c>
      <c r="T253" s="54">
        <f t="shared" si="82"/>
        <v>3.683818812068159</v>
      </c>
      <c r="U253" s="53">
        <f t="shared" si="78"/>
        <v>2.6921398358173754E-2</v>
      </c>
    </row>
    <row r="254" spans="1:21" ht="15" customHeight="1">
      <c r="A254" s="32" t="s">
        <v>250</v>
      </c>
      <c r="B254" s="55"/>
      <c r="C254" s="56"/>
      <c r="D254" s="56"/>
      <c r="E254" s="57"/>
      <c r="F254" s="56"/>
      <c r="G254" s="56"/>
      <c r="H254" s="57"/>
      <c r="I254" s="57"/>
      <c r="J254" s="57"/>
      <c r="K254" s="57"/>
      <c r="L254" s="56"/>
      <c r="M254" s="56"/>
      <c r="N254" s="57"/>
      <c r="O254" s="56"/>
      <c r="P254" s="56"/>
      <c r="Q254" s="57"/>
      <c r="R254" s="56"/>
      <c r="S254" s="56"/>
      <c r="T254" s="57"/>
      <c r="U254" s="57"/>
    </row>
    <row r="255" spans="1:21" ht="15" customHeight="1">
      <c r="A255" s="33" t="s">
        <v>251</v>
      </c>
      <c r="B255" s="51">
        <f>'Расчет субсидий'!AD255</f>
        <v>-22.345454545454544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ref="E255:E261" si="83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3">
        <f>'Расчет субсидий'!P255-1</f>
        <v>-0.92289899768696992</v>
      </c>
      <c r="M255" s="53">
        <f>L255*'Расчет субсидий'!Q255</f>
        <v>-18.457979953739397</v>
      </c>
      <c r="N255" s="54">
        <f t="shared" ref="N255:N261" si="84">$B255*M255/$U255</f>
        <v>-31.252129130625161</v>
      </c>
      <c r="O255" s="53">
        <f>'Расчет субсидий'!T255-1</f>
        <v>0.14375000000000004</v>
      </c>
      <c r="P255" s="53">
        <f>O255*'Расчет субсидий'!U255</f>
        <v>3.5937500000000009</v>
      </c>
      <c r="Q255" s="54">
        <f t="shared" ref="Q255:Q261" si="85">$B255*P255/$U255</f>
        <v>6.0847578849185426</v>
      </c>
      <c r="R255" s="53">
        <f>'Расчет субсидий'!X255-1</f>
        <v>6.6666666666666652E-2</v>
      </c>
      <c r="S255" s="53">
        <f>R255*'Расчет субсидий'!Y255</f>
        <v>1.6666666666666663</v>
      </c>
      <c r="T255" s="54">
        <f t="shared" ref="T255:T261" si="86">$B255*S255/$U255</f>
        <v>2.8219167002520771</v>
      </c>
      <c r="U255" s="53">
        <f t="shared" si="78"/>
        <v>-13.197563287072731</v>
      </c>
    </row>
    <row r="256" spans="1:21" ht="15" customHeight="1">
      <c r="A256" s="33" t="s">
        <v>252</v>
      </c>
      <c r="B256" s="51">
        <f>'Расчет субсидий'!AD256</f>
        <v>-14.736363636363635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83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3">
        <f>'Расчет субсидий'!P256-1</f>
        <v>-0.88179669030732866</v>
      </c>
      <c r="M256" s="53">
        <f>L256*'Расчет субсидий'!Q256</f>
        <v>-17.635933806146575</v>
      </c>
      <c r="N256" s="54">
        <f t="shared" si="84"/>
        <v>-14.736363636363635</v>
      </c>
      <c r="O256" s="53">
        <f>'Расчет субсидий'!T256-1</f>
        <v>0</v>
      </c>
      <c r="P256" s="53">
        <f>O256*'Расчет субсидий'!U256</f>
        <v>0</v>
      </c>
      <c r="Q256" s="54">
        <f t="shared" si="85"/>
        <v>0</v>
      </c>
      <c r="R256" s="53">
        <f>'Расчет субсидий'!X256-1</f>
        <v>0</v>
      </c>
      <c r="S256" s="53">
        <f>R256*'Расчет субсидий'!Y256</f>
        <v>0</v>
      </c>
      <c r="T256" s="54">
        <f t="shared" si="86"/>
        <v>0</v>
      </c>
      <c r="U256" s="53">
        <f t="shared" si="78"/>
        <v>-17.635933806146575</v>
      </c>
    </row>
    <row r="257" spans="1:21" ht="15" customHeight="1">
      <c r="A257" s="33" t="s">
        <v>253</v>
      </c>
      <c r="B257" s="51">
        <f>'Расчет субсидий'!AD257</f>
        <v>-15.763636363636365</v>
      </c>
      <c r="C257" s="53">
        <f>'Расчет субсидий'!D257-1</f>
        <v>-1</v>
      </c>
      <c r="D257" s="53">
        <f>C257*'Расчет субсидий'!E257</f>
        <v>0</v>
      </c>
      <c r="E257" s="54">
        <f t="shared" si="83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3">
        <f>'Расчет субсидий'!P257-1</f>
        <v>-0.63198757763975166</v>
      </c>
      <c r="M257" s="53">
        <f>L257*'Расчет субсидий'!Q257</f>
        <v>-12.639751552795033</v>
      </c>
      <c r="N257" s="54">
        <f t="shared" si="84"/>
        <v>-19.760123196628314</v>
      </c>
      <c r="O257" s="53">
        <f>'Расчет субсидий'!T257-1</f>
        <v>7.3684210526315796E-2</v>
      </c>
      <c r="P257" s="53">
        <f>O257*'Расчет субсидий'!U257</f>
        <v>1.8421052631578949</v>
      </c>
      <c r="Q257" s="54">
        <f t="shared" si="85"/>
        <v>2.8798213943618394</v>
      </c>
      <c r="R257" s="53">
        <f>'Расчет субсидий'!X257-1</f>
        <v>2.8571428571428692E-2</v>
      </c>
      <c r="S257" s="53">
        <f>R257*'Расчет субсидий'!Y257</f>
        <v>0.7142857142857173</v>
      </c>
      <c r="T257" s="54">
        <f t="shared" si="86"/>
        <v>1.1166654386301056</v>
      </c>
      <c r="U257" s="53">
        <f t="shared" si="78"/>
        <v>-10.083360575351421</v>
      </c>
    </row>
    <row r="258" spans="1:21" ht="15" customHeight="1">
      <c r="A258" s="33" t="s">
        <v>254</v>
      </c>
      <c r="B258" s="51">
        <f>'Расчет субсидий'!AD258</f>
        <v>-1.0272727272727273</v>
      </c>
      <c r="C258" s="53">
        <f>'Расчет субсидий'!D258-1</f>
        <v>0</v>
      </c>
      <c r="D258" s="53">
        <f>C258*'Расчет субсидий'!E258</f>
        <v>0</v>
      </c>
      <c r="E258" s="54">
        <f t="shared" si="83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3">
        <f>'Расчет субсидий'!P258-1</f>
        <v>-0.47686945500633715</v>
      </c>
      <c r="M258" s="53">
        <f>L258*'Расчет субсидий'!Q258</f>
        <v>-9.5373891001267435</v>
      </c>
      <c r="N258" s="54">
        <f t="shared" si="84"/>
        <v>-3.5183310398400485</v>
      </c>
      <c r="O258" s="53">
        <f>'Расчет субсидий'!T258-1</f>
        <v>-5.8064516129032295E-2</v>
      </c>
      <c r="P258" s="53">
        <f>O258*'Расчет субсидий'!U258</f>
        <v>-0.58064516129032295</v>
      </c>
      <c r="Q258" s="54">
        <f t="shared" si="85"/>
        <v>-0.214199281653878</v>
      </c>
      <c r="R258" s="53">
        <f>'Расчет субсидий'!X258-1</f>
        <v>0.18333333333333335</v>
      </c>
      <c r="S258" s="53">
        <f>R258*'Расчет субсидий'!Y258</f>
        <v>7.3333333333333339</v>
      </c>
      <c r="T258" s="54">
        <f t="shared" si="86"/>
        <v>2.7052575942211985</v>
      </c>
      <c r="U258" s="53">
        <f t="shared" si="78"/>
        <v>-2.7847009280837316</v>
      </c>
    </row>
    <row r="259" spans="1:21" ht="15" customHeight="1">
      <c r="A259" s="33" t="s">
        <v>255</v>
      </c>
      <c r="B259" s="51">
        <f>'Расчет субсидий'!AD259</f>
        <v>-20.77272727272728</v>
      </c>
      <c r="C259" s="53">
        <f>'Расчет субсидий'!D259-1</f>
        <v>-0.23229885057471267</v>
      </c>
      <c r="D259" s="53">
        <f>C259*'Расчет субсидий'!E259</f>
        <v>-2.3229885057471265</v>
      </c>
      <c r="E259" s="54">
        <f t="shared" si="83"/>
        <v>-5.9320679268672967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3">
        <f>'Расчет субсидий'!P259-1</f>
        <v>-0.38400000000000001</v>
      </c>
      <c r="M259" s="53">
        <f>L259*'Расчет субсидий'!Q259</f>
        <v>-7.68</v>
      </c>
      <c r="N259" s="54">
        <f t="shared" si="84"/>
        <v>-19.611927293496549</v>
      </c>
      <c r="O259" s="53">
        <f>'Расчет субсидий'!T259-1</f>
        <v>0.18684210526315792</v>
      </c>
      <c r="P259" s="53">
        <f>O259*'Расчет субсидий'!U259</f>
        <v>1.8684210526315792</v>
      </c>
      <c r="Q259" s="54">
        <f t="shared" si="85"/>
        <v>4.7712679476365656</v>
      </c>
      <c r="R259" s="53">
        <f>'Расчет субсидий'!X259-1</f>
        <v>0</v>
      </c>
      <c r="S259" s="53">
        <f>R259*'Расчет субсидий'!Y259</f>
        <v>0</v>
      </c>
      <c r="T259" s="54">
        <f t="shared" si="86"/>
        <v>0</v>
      </c>
      <c r="U259" s="53">
        <f t="shared" si="78"/>
        <v>-8.1345674531155474</v>
      </c>
    </row>
    <row r="260" spans="1:21" ht="15" customHeight="1">
      <c r="A260" s="33" t="s">
        <v>256</v>
      </c>
      <c r="B260" s="51">
        <f>'Расчет субсидий'!AD260</f>
        <v>-12.581818181818193</v>
      </c>
      <c r="C260" s="53">
        <f>'Расчет субсидий'!D260-1</f>
        <v>1.1441890030723378E-3</v>
      </c>
      <c r="D260" s="53">
        <f>C260*'Расчет субсидий'!E260</f>
        <v>1.1441890030723378E-2</v>
      </c>
      <c r="E260" s="54">
        <f t="shared" si="83"/>
        <v>2.0201137261100087E-2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3">
        <f>'Расчет субсидий'!P260-1</f>
        <v>-0.66343574210298573</v>
      </c>
      <c r="M260" s="53">
        <f>L260*'Расчет субсидий'!Q260</f>
        <v>-13.268714842059715</v>
      </c>
      <c r="N260" s="54">
        <f t="shared" si="84"/>
        <v>-23.426473168602726</v>
      </c>
      <c r="O260" s="53">
        <f>'Расчет субсидий'!T260-1</f>
        <v>0.18095238095238098</v>
      </c>
      <c r="P260" s="53">
        <f>O260*'Расчет субсидий'!U260</f>
        <v>4.5238095238095246</v>
      </c>
      <c r="Q260" s="54">
        <f t="shared" si="85"/>
        <v>7.9869756559590375</v>
      </c>
      <c r="R260" s="53">
        <f>'Расчет субсидий'!X260-1</f>
        <v>6.4285714285714279E-2</v>
      </c>
      <c r="S260" s="53">
        <f>R260*'Расчет субсидий'!Y260</f>
        <v>1.607142857142857</v>
      </c>
      <c r="T260" s="54">
        <f t="shared" si="86"/>
        <v>2.8374781935643938</v>
      </c>
      <c r="U260" s="53">
        <f t="shared" si="78"/>
        <v>-7.1263205710766089</v>
      </c>
    </row>
    <row r="261" spans="1:21" ht="15" customHeight="1">
      <c r="A261" s="33" t="s">
        <v>257</v>
      </c>
      <c r="B261" s="51">
        <f>'Расчет субсидий'!AD261</f>
        <v>-2.8909090909090942</v>
      </c>
      <c r="C261" s="53">
        <f>'Расчет субсидий'!D261-1</f>
        <v>0.19337490257209677</v>
      </c>
      <c r="D261" s="53">
        <f>C261*'Расчет субсидий'!E261</f>
        <v>1.9337490257209677</v>
      </c>
      <c r="E261" s="54">
        <f t="shared" si="83"/>
        <v>0.81033271342428159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3">
        <f>'Расчет субсидий'!P261-1</f>
        <v>-0.44162555790462765</v>
      </c>
      <c r="M261" s="53">
        <f>L261*'Расчет субсидий'!Q261</f>
        <v>-8.8325111580925526</v>
      </c>
      <c r="N261" s="54">
        <f t="shared" si="84"/>
        <v>-3.7012418043333755</v>
      </c>
      <c r="O261" s="53">
        <f>'Расчет субсидий'!T261-1</f>
        <v>0</v>
      </c>
      <c r="P261" s="53">
        <f>O261*'Расчет субсидий'!U261</f>
        <v>0</v>
      </c>
      <c r="Q261" s="54">
        <f t="shared" si="85"/>
        <v>0</v>
      </c>
      <c r="R261" s="53">
        <f>'Расчет субсидий'!X261-1</f>
        <v>0</v>
      </c>
      <c r="S261" s="53">
        <f>R261*'Расчет субсидий'!Y261</f>
        <v>0</v>
      </c>
      <c r="T261" s="54">
        <f t="shared" si="86"/>
        <v>0</v>
      </c>
      <c r="U261" s="53">
        <f t="shared" si="78"/>
        <v>-6.8987621323715853</v>
      </c>
    </row>
    <row r="262" spans="1:21" ht="15" customHeight="1">
      <c r="A262" s="32" t="s">
        <v>258</v>
      </c>
      <c r="B262" s="55"/>
      <c r="C262" s="56"/>
      <c r="D262" s="56"/>
      <c r="E262" s="57"/>
      <c r="F262" s="56"/>
      <c r="G262" s="56"/>
      <c r="H262" s="57"/>
      <c r="I262" s="57"/>
      <c r="J262" s="57"/>
      <c r="K262" s="57"/>
      <c r="L262" s="56"/>
      <c r="M262" s="56"/>
      <c r="N262" s="57"/>
      <c r="O262" s="56"/>
      <c r="P262" s="56"/>
      <c r="Q262" s="57"/>
      <c r="R262" s="56"/>
      <c r="S262" s="56"/>
      <c r="T262" s="57"/>
      <c r="U262" s="57"/>
    </row>
    <row r="263" spans="1:21" ht="15" customHeight="1">
      <c r="A263" s="33" t="s">
        <v>259</v>
      </c>
      <c r="B263" s="51">
        <f>'Расчет субсидий'!AD263</f>
        <v>0.58181818181818201</v>
      </c>
      <c r="C263" s="53">
        <f>'Расчет субсидий'!D263-1</f>
        <v>-1</v>
      </c>
      <c r="D263" s="53">
        <f>C263*'Расчет субсидий'!E263</f>
        <v>0</v>
      </c>
      <c r="E263" s="54">
        <f t="shared" ref="E263:E279" si="87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3">
        <f>'Расчет субсидий'!P263-1</f>
        <v>7.1232876712328697E-2</v>
      </c>
      <c r="M263" s="53">
        <f>L263*'Расчет субсидий'!Q263</f>
        <v>1.4246575342465739</v>
      </c>
      <c r="N263" s="54">
        <f t="shared" ref="N263:N279" si="88">$B263*M263/$U263</f>
        <v>0.58181818181818201</v>
      </c>
      <c r="O263" s="53">
        <f>'Расчет субсидий'!T263-1</f>
        <v>0</v>
      </c>
      <c r="P263" s="53">
        <f>O263*'Расчет субсидий'!U263</f>
        <v>0</v>
      </c>
      <c r="Q263" s="54">
        <f t="shared" ref="Q263:Q279" si="89">$B263*P263/$U263</f>
        <v>0</v>
      </c>
      <c r="R263" s="53">
        <f>'Расчет субсидий'!X263-1</f>
        <v>0</v>
      </c>
      <c r="S263" s="53">
        <f>R263*'Расчет субсидий'!Y263</f>
        <v>0</v>
      </c>
      <c r="T263" s="54">
        <f t="shared" ref="T263:T279" si="90">$B263*S263/$U263</f>
        <v>0</v>
      </c>
      <c r="U263" s="53">
        <f t="shared" si="78"/>
        <v>1.4246575342465739</v>
      </c>
    </row>
    <row r="264" spans="1:21" ht="15" customHeight="1">
      <c r="A264" s="33" t="s">
        <v>260</v>
      </c>
      <c r="B264" s="51">
        <f>'Расчет субсидий'!AD264</f>
        <v>-3.2909090909090963</v>
      </c>
      <c r="C264" s="53">
        <f>'Расчет субсидий'!D264-1</f>
        <v>-1</v>
      </c>
      <c r="D264" s="53">
        <f>C264*'Расчет субсидий'!E264</f>
        <v>0</v>
      </c>
      <c r="E264" s="54">
        <f t="shared" si="87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3">
        <f>'Расчет субсидий'!P264-1</f>
        <v>-0.24405594405594411</v>
      </c>
      <c r="M264" s="53">
        <f>L264*'Расчет субсидий'!Q264</f>
        <v>-4.8811188811188817</v>
      </c>
      <c r="N264" s="54">
        <f t="shared" si="88"/>
        <v>-3.2909090909090963</v>
      </c>
      <c r="O264" s="53">
        <f>'Расчет субсидий'!T264-1</f>
        <v>0</v>
      </c>
      <c r="P264" s="53">
        <f>O264*'Расчет субсидий'!U264</f>
        <v>0</v>
      </c>
      <c r="Q264" s="54">
        <f t="shared" si="89"/>
        <v>0</v>
      </c>
      <c r="R264" s="53">
        <f>'Расчет субсидий'!X264-1</f>
        <v>0</v>
      </c>
      <c r="S264" s="53">
        <f>R264*'Расчет субсидий'!Y264</f>
        <v>0</v>
      </c>
      <c r="T264" s="54">
        <f t="shared" si="90"/>
        <v>0</v>
      </c>
      <c r="U264" s="53">
        <f t="shared" si="78"/>
        <v>-4.8811188811188817</v>
      </c>
    </row>
    <row r="265" spans="1:21" ht="15" customHeight="1">
      <c r="A265" s="33" t="s">
        <v>261</v>
      </c>
      <c r="B265" s="51">
        <f>'Расчет субсидий'!AD265</f>
        <v>-0.94545454545454533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87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3">
        <f>'Расчет субсидий'!P265-1</f>
        <v>-8.969866853538877E-2</v>
      </c>
      <c r="M265" s="53">
        <f>L265*'Расчет субсидий'!Q265</f>
        <v>-1.7939733707077754</v>
      </c>
      <c r="N265" s="54">
        <f t="shared" si="88"/>
        <v>-0.94545454545454533</v>
      </c>
      <c r="O265" s="53">
        <f>'Расчет субсидий'!T265-1</f>
        <v>0</v>
      </c>
      <c r="P265" s="53">
        <f>O265*'Расчет субсидий'!U265</f>
        <v>0</v>
      </c>
      <c r="Q265" s="54">
        <f t="shared" si="89"/>
        <v>0</v>
      </c>
      <c r="R265" s="53">
        <f>'Расчет субсидий'!X265-1</f>
        <v>0</v>
      </c>
      <c r="S265" s="53">
        <f>R265*'Расчет субсидий'!Y265</f>
        <v>0</v>
      </c>
      <c r="T265" s="54">
        <f t="shared" si="90"/>
        <v>0</v>
      </c>
      <c r="U265" s="53">
        <f t="shared" si="78"/>
        <v>-1.7939733707077754</v>
      </c>
    </row>
    <row r="266" spans="1:21" ht="15" customHeight="1">
      <c r="A266" s="33" t="s">
        <v>262</v>
      </c>
      <c r="B266" s="51">
        <f>'Расчет субсидий'!AD266</f>
        <v>-14.845454545454544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87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3">
        <f>'Расчет субсидий'!P266-1</f>
        <v>-0.53810264385692075</v>
      </c>
      <c r="M266" s="53">
        <f>L266*'Расчет субсидий'!Q266</f>
        <v>-10.762052877138416</v>
      </c>
      <c r="N266" s="54">
        <f t="shared" si="88"/>
        <v>-15.418524562428026</v>
      </c>
      <c r="O266" s="53">
        <f>'Расчет субсидий'!T266-1</f>
        <v>2.0000000000000018E-2</v>
      </c>
      <c r="P266" s="53">
        <f>O266*'Расчет субсидий'!U266</f>
        <v>0.40000000000000036</v>
      </c>
      <c r="Q266" s="54">
        <f t="shared" si="89"/>
        <v>0.57307001697348137</v>
      </c>
      <c r="R266" s="53">
        <f>'Расчет субсидий'!X266-1</f>
        <v>0</v>
      </c>
      <c r="S266" s="53">
        <f>R266*'Расчет субсидий'!Y266</f>
        <v>0</v>
      </c>
      <c r="T266" s="54">
        <f t="shared" si="90"/>
        <v>0</v>
      </c>
      <c r="U266" s="53">
        <f t="shared" si="78"/>
        <v>-10.362052877138415</v>
      </c>
    </row>
    <row r="267" spans="1:21" ht="15" customHeight="1">
      <c r="A267" s="33" t="s">
        <v>263</v>
      </c>
      <c r="B267" s="51">
        <f>'Расчет субсидий'!AD267</f>
        <v>5.7090909090909037</v>
      </c>
      <c r="C267" s="53">
        <f>'Расчет субсидий'!D267-1</f>
        <v>0.30000000000000004</v>
      </c>
      <c r="D267" s="53">
        <f>C267*'Расчет субсидий'!E267</f>
        <v>3.0000000000000004</v>
      </c>
      <c r="E267" s="54">
        <f t="shared" si="87"/>
        <v>2.0345160305696868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3">
        <f>'Расчет субсидий'!P267-1</f>
        <v>-8.9082384460817177E-2</v>
      </c>
      <c r="M267" s="53">
        <f>L267*'Расчет субсидий'!Q267</f>
        <v>-1.7816476892163435</v>
      </c>
      <c r="N267" s="54">
        <f t="shared" si="88"/>
        <v>-1.2082635948460296</v>
      </c>
      <c r="O267" s="53">
        <f>'Расчет субсидий'!T267-1</f>
        <v>0</v>
      </c>
      <c r="P267" s="53">
        <f>O267*'Расчет субсидий'!U267</f>
        <v>0</v>
      </c>
      <c r="Q267" s="54">
        <f t="shared" si="89"/>
        <v>0</v>
      </c>
      <c r="R267" s="53">
        <f>'Расчет субсидий'!X267-1</f>
        <v>0.24</v>
      </c>
      <c r="S267" s="53">
        <f>R267*'Расчет субсидий'!Y267</f>
        <v>7.1999999999999993</v>
      </c>
      <c r="T267" s="54">
        <f t="shared" si="90"/>
        <v>4.8828384733672463</v>
      </c>
      <c r="U267" s="53">
        <f t="shared" si="78"/>
        <v>8.4183523107836571</v>
      </c>
    </row>
    <row r="268" spans="1:21" ht="15" customHeight="1">
      <c r="A268" s="33" t="s">
        <v>264</v>
      </c>
      <c r="B268" s="51">
        <f>'Расчет субсидий'!AD268</f>
        <v>-9.981818181818177</v>
      </c>
      <c r="C268" s="53">
        <f>'Расчет субсидий'!D268-1</f>
        <v>-1</v>
      </c>
      <c r="D268" s="53">
        <f>C268*'Расчет субсидий'!E268</f>
        <v>0</v>
      </c>
      <c r="E268" s="54">
        <f t="shared" si="87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3">
        <f>'Расчет субсидий'!P268-1</f>
        <v>-0.14788373278939315</v>
      </c>
      <c r="M268" s="53">
        <f>L268*'Расчет субсидий'!Q268</f>
        <v>-2.957674655787863</v>
      </c>
      <c r="N268" s="54">
        <f t="shared" si="88"/>
        <v>-2.6174927261776713</v>
      </c>
      <c r="O268" s="53">
        <f>'Расчет субсидий'!T268-1</f>
        <v>2.8571428571428692E-2</v>
      </c>
      <c r="P268" s="53">
        <f>O268*'Расчет субсидий'!U268</f>
        <v>0.42857142857143038</v>
      </c>
      <c r="Q268" s="54">
        <f t="shared" si="89"/>
        <v>0.37927856423899775</v>
      </c>
      <c r="R268" s="53">
        <f>'Расчет субсидий'!X268-1</f>
        <v>-0.25</v>
      </c>
      <c r="S268" s="53">
        <f>R268*'Расчет субсидий'!Y268</f>
        <v>-8.75</v>
      </c>
      <c r="T268" s="54">
        <f t="shared" si="90"/>
        <v>-7.7436040198795046</v>
      </c>
      <c r="U268" s="53">
        <f t="shared" si="78"/>
        <v>-11.279103227216432</v>
      </c>
    </row>
    <row r="269" spans="1:21" ht="15" customHeight="1">
      <c r="A269" s="33" t="s">
        <v>265</v>
      </c>
      <c r="B269" s="51">
        <f>'Расчет субсидий'!AD269</f>
        <v>-4.0363636363636459</v>
      </c>
      <c r="C269" s="53">
        <f>'Расчет субсидий'!D269-1</f>
        <v>-1</v>
      </c>
      <c r="D269" s="53">
        <f>C269*'Расчет субсидий'!E269</f>
        <v>0</v>
      </c>
      <c r="E269" s="54">
        <f t="shared" si="87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3">
        <f>'Расчет субсидий'!P269-1</f>
        <v>-0.49494949494949492</v>
      </c>
      <c r="M269" s="53">
        <f>L269*'Расчет субсидий'!Q269</f>
        <v>-9.8989898989898979</v>
      </c>
      <c r="N269" s="54">
        <f t="shared" si="88"/>
        <v>-10.247762600094235</v>
      </c>
      <c r="O269" s="53">
        <f>'Расчет субсидий'!T269-1</f>
        <v>0.30000000000000004</v>
      </c>
      <c r="P269" s="53">
        <f>O269*'Расчет субсидий'!U269</f>
        <v>6.0000000000000009</v>
      </c>
      <c r="Q269" s="54">
        <f t="shared" si="89"/>
        <v>6.2113989637305886</v>
      </c>
      <c r="R269" s="53">
        <f>'Расчет субсидий'!X269-1</f>
        <v>0</v>
      </c>
      <c r="S269" s="53">
        <f>R269*'Расчет субсидий'!Y269</f>
        <v>0</v>
      </c>
      <c r="T269" s="54">
        <f t="shared" si="90"/>
        <v>0</v>
      </c>
      <c r="U269" s="53">
        <f t="shared" si="78"/>
        <v>-3.898989898989897</v>
      </c>
    </row>
    <row r="270" spans="1:21" ht="15" customHeight="1">
      <c r="A270" s="33" t="s">
        <v>266</v>
      </c>
      <c r="B270" s="51">
        <f>'Расчет субсидий'!AD270</f>
        <v>-14.899999999999999</v>
      </c>
      <c r="C270" s="53">
        <f>'Расчет субсидий'!D270-1</f>
        <v>-1</v>
      </c>
      <c r="D270" s="53">
        <f>C270*'Расчет субсидий'!E270</f>
        <v>0</v>
      </c>
      <c r="E270" s="54">
        <f t="shared" si="87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3">
        <f>'Расчет субсидий'!P270-1</f>
        <v>-0.68778280542986425</v>
      </c>
      <c r="M270" s="53">
        <f>L270*'Расчет субсидий'!Q270</f>
        <v>-13.755656108597286</v>
      </c>
      <c r="N270" s="54">
        <f t="shared" si="88"/>
        <v>-14.899999999999999</v>
      </c>
      <c r="O270" s="53">
        <f>'Расчет субсидий'!T270-1</f>
        <v>0</v>
      </c>
      <c r="P270" s="53">
        <f>O270*'Расчет субсидий'!U270</f>
        <v>0</v>
      </c>
      <c r="Q270" s="54">
        <f t="shared" si="89"/>
        <v>0</v>
      </c>
      <c r="R270" s="53">
        <f>'Расчет субсидий'!X270-1</f>
        <v>0</v>
      </c>
      <c r="S270" s="53">
        <f>R270*'Расчет субсидий'!Y270</f>
        <v>0</v>
      </c>
      <c r="T270" s="54">
        <f t="shared" si="90"/>
        <v>0</v>
      </c>
      <c r="U270" s="53">
        <f t="shared" si="78"/>
        <v>-13.755656108597286</v>
      </c>
    </row>
    <row r="271" spans="1:21" ht="15" customHeight="1">
      <c r="A271" s="33" t="s">
        <v>267</v>
      </c>
      <c r="B271" s="51">
        <f>'Расчет субсидий'!AD271</f>
        <v>4.8999999999999986</v>
      </c>
      <c r="C271" s="53">
        <f>'Расчет субсидий'!D271-1</f>
        <v>-1</v>
      </c>
      <c r="D271" s="53">
        <f>C271*'Расчет субсидий'!E271</f>
        <v>0</v>
      </c>
      <c r="E271" s="54">
        <f t="shared" si="87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3">
        <f>'Расчет субсидий'!P271-1</f>
        <v>0.30000000000000004</v>
      </c>
      <c r="M271" s="53">
        <f>L271*'Расчет субсидий'!Q271</f>
        <v>6.0000000000000009</v>
      </c>
      <c r="N271" s="54">
        <f t="shared" si="88"/>
        <v>4.8999999999999986</v>
      </c>
      <c r="O271" s="53">
        <f>'Расчет субсидий'!T271-1</f>
        <v>0</v>
      </c>
      <c r="P271" s="53">
        <f>O271*'Расчет субсидий'!U271</f>
        <v>0</v>
      </c>
      <c r="Q271" s="54">
        <f t="shared" si="89"/>
        <v>0</v>
      </c>
      <c r="R271" s="53">
        <f>'Расчет субсидий'!X271-1</f>
        <v>0</v>
      </c>
      <c r="S271" s="53">
        <f>R271*'Расчет субсидий'!Y271</f>
        <v>0</v>
      </c>
      <c r="T271" s="54">
        <f t="shared" si="90"/>
        <v>0</v>
      </c>
      <c r="U271" s="53">
        <f t="shared" si="78"/>
        <v>6.0000000000000009</v>
      </c>
    </row>
    <row r="272" spans="1:21" ht="15" customHeight="1">
      <c r="A272" s="33" t="s">
        <v>268</v>
      </c>
      <c r="B272" s="51">
        <f>'Расчет субсидий'!AD272</f>
        <v>-9.6454545454545482</v>
      </c>
      <c r="C272" s="53">
        <f>'Расчет субсидий'!D272-1</f>
        <v>-1</v>
      </c>
      <c r="D272" s="53">
        <f>C272*'Расчет субсидий'!E272</f>
        <v>0</v>
      </c>
      <c r="E272" s="54">
        <f t="shared" si="87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3">
        <f>'Расчет субсидий'!P272-1</f>
        <v>-0.46301369863013697</v>
      </c>
      <c r="M272" s="53">
        <f>L272*'Расчет субсидий'!Q272</f>
        <v>-9.2602739726027394</v>
      </c>
      <c r="N272" s="54">
        <f t="shared" si="88"/>
        <v>-8.9227879202562761</v>
      </c>
      <c r="O272" s="53">
        <f>'Расчет субсидий'!T272-1</f>
        <v>-5.0000000000000044E-2</v>
      </c>
      <c r="P272" s="53">
        <f>O272*'Расчет субсидий'!U272</f>
        <v>-0.75000000000000067</v>
      </c>
      <c r="Q272" s="54">
        <f t="shared" si="89"/>
        <v>-0.72266662519827163</v>
      </c>
      <c r="R272" s="53">
        <f>'Расчет субсидий'!X272-1</f>
        <v>0</v>
      </c>
      <c r="S272" s="53">
        <f>R272*'Расчет субсидий'!Y272</f>
        <v>0</v>
      </c>
      <c r="T272" s="54">
        <f t="shared" si="90"/>
        <v>0</v>
      </c>
      <c r="U272" s="53">
        <f t="shared" si="78"/>
        <v>-10.010273972602739</v>
      </c>
    </row>
    <row r="273" spans="1:21" ht="15" customHeight="1">
      <c r="A273" s="33" t="s">
        <v>269</v>
      </c>
      <c r="B273" s="51">
        <f>'Расчет субсидий'!AD273</f>
        <v>-12.972727272727269</v>
      </c>
      <c r="C273" s="53">
        <f>'Расчет субсидий'!D273-1</f>
        <v>-1</v>
      </c>
      <c r="D273" s="53">
        <f>C273*'Расчет субсидий'!E273</f>
        <v>0</v>
      </c>
      <c r="E273" s="54">
        <f t="shared" si="87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3">
        <f>'Расчет субсидий'!P273-1</f>
        <v>-0.70754716981132071</v>
      </c>
      <c r="M273" s="53">
        <f>L273*'Расчет субсидий'!Q273</f>
        <v>-14.150943396226413</v>
      </c>
      <c r="N273" s="54">
        <f t="shared" si="88"/>
        <v>-13.647840446830484</v>
      </c>
      <c r="O273" s="53">
        <f>'Расчет субсидий'!T273-1</f>
        <v>2.8000000000000025E-2</v>
      </c>
      <c r="P273" s="53">
        <f>O273*'Расчет субсидий'!U273</f>
        <v>0.70000000000000062</v>
      </c>
      <c r="Q273" s="54">
        <f t="shared" si="89"/>
        <v>0.67511317410321536</v>
      </c>
      <c r="R273" s="53">
        <f>'Расчет субсидий'!X273-1</f>
        <v>0</v>
      </c>
      <c r="S273" s="53">
        <f>R273*'Расчет субсидий'!Y273</f>
        <v>0</v>
      </c>
      <c r="T273" s="54">
        <f t="shared" si="90"/>
        <v>0</v>
      </c>
      <c r="U273" s="53">
        <f t="shared" si="78"/>
        <v>-13.450943396226412</v>
      </c>
    </row>
    <row r="274" spans="1:21" ht="15" customHeight="1">
      <c r="A274" s="33" t="s">
        <v>270</v>
      </c>
      <c r="B274" s="51">
        <f>'Расчет субсидий'!AD274</f>
        <v>-16.400000000000006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87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3">
        <f>'Расчет субсидий'!P274-1</f>
        <v>-0.71858774662512981</v>
      </c>
      <c r="M274" s="53">
        <f>L274*'Расчет субсидий'!Q274</f>
        <v>-14.371754932502597</v>
      </c>
      <c r="N274" s="54">
        <f t="shared" si="88"/>
        <v>-16.592419313571408</v>
      </c>
      <c r="O274" s="53">
        <f>'Расчет субсидий'!T274-1</f>
        <v>8.3333333333333037E-3</v>
      </c>
      <c r="P274" s="53">
        <f>O274*'Расчет субсидий'!U274</f>
        <v>0.16666666666666607</v>
      </c>
      <c r="Q274" s="54">
        <f t="shared" si="89"/>
        <v>0.19241931357140182</v>
      </c>
      <c r="R274" s="53">
        <f>'Расчет субсидий'!X274-1</f>
        <v>0</v>
      </c>
      <c r="S274" s="53">
        <f>R274*'Расчет субсидий'!Y274</f>
        <v>0</v>
      </c>
      <c r="T274" s="54">
        <f t="shared" si="90"/>
        <v>0</v>
      </c>
      <c r="U274" s="53">
        <f t="shared" si="78"/>
        <v>-14.205088265835931</v>
      </c>
    </row>
    <row r="275" spans="1:21" ht="15" customHeight="1">
      <c r="A275" s="33" t="s">
        <v>271</v>
      </c>
      <c r="B275" s="51">
        <f>'Расчет субсидий'!AD275</f>
        <v>7.7090909090909037</v>
      </c>
      <c r="C275" s="53">
        <f>'Расчет субсидий'!D275-1</f>
        <v>-0.16478076379066475</v>
      </c>
      <c r="D275" s="53">
        <f>C275*'Расчет субсидий'!E275</f>
        <v>-1.6478076379066475</v>
      </c>
      <c r="E275" s="54">
        <f t="shared" si="87"/>
        <v>-1.7847839873221039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3">
        <f>'Расчет субсидий'!P275-1</f>
        <v>0.14826254826254837</v>
      </c>
      <c r="M275" s="53">
        <f>L275*'Расчет субсидий'!Q275</f>
        <v>2.9652509652509673</v>
      </c>
      <c r="N275" s="54">
        <f t="shared" si="88"/>
        <v>3.2117416617237229</v>
      </c>
      <c r="O275" s="53">
        <f>'Расчет субсидий'!T275-1</f>
        <v>-8.0000000000000071E-2</v>
      </c>
      <c r="P275" s="53">
        <f>O275*'Расчет субсидий'!U275</f>
        <v>-1.2000000000000011</v>
      </c>
      <c r="Q275" s="54">
        <f t="shared" si="89"/>
        <v>-1.2997517037288193</v>
      </c>
      <c r="R275" s="53">
        <f>'Расчет субсидий'!X275-1</f>
        <v>0.19999999999999996</v>
      </c>
      <c r="S275" s="53">
        <f>R275*'Расчет субсидий'!Y275</f>
        <v>6.9999999999999982</v>
      </c>
      <c r="T275" s="54">
        <f t="shared" si="90"/>
        <v>7.5818849384181046</v>
      </c>
      <c r="U275" s="53">
        <f t="shared" si="78"/>
        <v>7.1174433273443167</v>
      </c>
    </row>
    <row r="276" spans="1:21" ht="15" customHeight="1">
      <c r="A276" s="33" t="s">
        <v>272</v>
      </c>
      <c r="B276" s="51">
        <f>'Расчет субсидий'!AD276</f>
        <v>-3.018181818181823</v>
      </c>
      <c r="C276" s="53">
        <f>'Расчет субсидий'!D276-1</f>
        <v>-0.28208119458702752</v>
      </c>
      <c r="D276" s="53">
        <f>C276*'Расчет субсидий'!E276</f>
        <v>-2.8208119458702754</v>
      </c>
      <c r="E276" s="54">
        <f t="shared" si="87"/>
        <v>-1.8190128141148716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3">
        <f>'Расчет субсидий'!P276-1</f>
        <v>-9.2979835698282276E-2</v>
      </c>
      <c r="M276" s="53">
        <f>L276*'Расчет субсидий'!Q276</f>
        <v>-1.8595967139656455</v>
      </c>
      <c r="N276" s="54">
        <f t="shared" si="88"/>
        <v>-1.1991690040669514</v>
      </c>
      <c r="O276" s="53">
        <f>'Расчет субсидий'!T276-1</f>
        <v>0</v>
      </c>
      <c r="P276" s="53">
        <f>O276*'Расчет субсидий'!U276</f>
        <v>0</v>
      </c>
      <c r="Q276" s="54">
        <f t="shared" si="89"/>
        <v>0</v>
      </c>
      <c r="R276" s="53">
        <f>'Расчет субсидий'!X276-1</f>
        <v>0</v>
      </c>
      <c r="S276" s="53">
        <f>R276*'Расчет субсидий'!Y276</f>
        <v>0</v>
      </c>
      <c r="T276" s="54">
        <f t="shared" si="90"/>
        <v>0</v>
      </c>
      <c r="U276" s="53">
        <f t="shared" si="78"/>
        <v>-4.6804086598359209</v>
      </c>
    </row>
    <row r="277" spans="1:21" ht="15" customHeight="1">
      <c r="A277" s="33" t="s">
        <v>273</v>
      </c>
      <c r="B277" s="51">
        <f>'Расчет субсидий'!AD277</f>
        <v>4.5818181818181927</v>
      </c>
      <c r="C277" s="53">
        <f>'Расчет субсидий'!D277-1</f>
        <v>0.14197607733901374</v>
      </c>
      <c r="D277" s="53">
        <f>C277*'Расчет субсидий'!E277</f>
        <v>1.4197607733901374</v>
      </c>
      <c r="E277" s="54">
        <f t="shared" si="87"/>
        <v>1.4209664016844752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3">
        <f>'Расчет субсидий'!P277-1</f>
        <v>0.23790849673202619</v>
      </c>
      <c r="M277" s="53">
        <f>L277*'Расчет субсидий'!Q277</f>
        <v>4.7581699346405237</v>
      </c>
      <c r="N277" s="54">
        <f t="shared" si="88"/>
        <v>4.762210463446495</v>
      </c>
      <c r="O277" s="53">
        <f>'Расчет субсидий'!T277-1</f>
        <v>-0.32000000000000006</v>
      </c>
      <c r="P277" s="53">
        <f>O277*'Расчет субсидий'!U277</f>
        <v>-1.6000000000000003</v>
      </c>
      <c r="Q277" s="54">
        <f t="shared" si="89"/>
        <v>-1.6013586833127773</v>
      </c>
      <c r="R277" s="53">
        <f>'Расчет субсидий'!X277-1</f>
        <v>0</v>
      </c>
      <c r="S277" s="53">
        <f>R277*'Расчет субсидий'!Y277</f>
        <v>0</v>
      </c>
      <c r="T277" s="54">
        <f t="shared" si="90"/>
        <v>0</v>
      </c>
      <c r="U277" s="53">
        <f t="shared" si="78"/>
        <v>4.577930708030661</v>
      </c>
    </row>
    <row r="278" spans="1:21" ht="15" customHeight="1">
      <c r="A278" s="33" t="s">
        <v>274</v>
      </c>
      <c r="B278" s="51">
        <f>'Расчет субсидий'!AD278</f>
        <v>0</v>
      </c>
      <c r="C278" s="53">
        <f>'Расчет субсидий'!D278-1</f>
        <v>-8.9807894868836335E-3</v>
      </c>
      <c r="D278" s="53">
        <f>C278*'Расчет субсидий'!E278</f>
        <v>-8.9807894868836335E-2</v>
      </c>
      <c r="E278" s="54">
        <f t="shared" si="87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3">
        <f>'Расчет субсидий'!P278-1</f>
        <v>0.12722778198636409</v>
      </c>
      <c r="M278" s="53">
        <f>L278*'Расчет субсидий'!Q278</f>
        <v>2.5445556397272817</v>
      </c>
      <c r="N278" s="54">
        <f t="shared" si="88"/>
        <v>0</v>
      </c>
      <c r="O278" s="53">
        <f>'Расчет субсидий'!T278-1</f>
        <v>0</v>
      </c>
      <c r="P278" s="53">
        <f>O278*'Расчет субсидий'!U278</f>
        <v>0</v>
      </c>
      <c r="Q278" s="54">
        <f t="shared" si="89"/>
        <v>0</v>
      </c>
      <c r="R278" s="53">
        <f>'Расчет субсидий'!X278-1</f>
        <v>-1</v>
      </c>
      <c r="S278" s="53">
        <f>R278*'Расчет субсидий'!Y278</f>
        <v>-40</v>
      </c>
      <c r="T278" s="54">
        <f t="shared" si="90"/>
        <v>0</v>
      </c>
      <c r="U278" s="53">
        <f t="shared" si="78"/>
        <v>-37.545252255141556</v>
      </c>
    </row>
    <row r="279" spans="1:21" ht="15" customHeight="1">
      <c r="A279" s="33" t="s">
        <v>167</v>
      </c>
      <c r="B279" s="51">
        <f>'Расчет субсидий'!AD279</f>
        <v>-15.309090909090905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87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3">
        <f>'Расчет субсидий'!P279-1</f>
        <v>-0.69974013701866289</v>
      </c>
      <c r="M279" s="53">
        <f>L279*'Расчет субсидий'!Q279</f>
        <v>-13.994802740373258</v>
      </c>
      <c r="N279" s="54">
        <f t="shared" si="88"/>
        <v>-15.615252636338578</v>
      </c>
      <c r="O279" s="53">
        <f>'Расчет субсидий'!T279-1</f>
        <v>1.0975609756097571E-2</v>
      </c>
      <c r="P279" s="53">
        <f>O279*'Расчет субсидий'!U279</f>
        <v>0.27439024390243927</v>
      </c>
      <c r="Q279" s="54">
        <f t="shared" si="89"/>
        <v>0.30616172724767343</v>
      </c>
      <c r="R279" s="53">
        <f>'Расчет субсидий'!X279-1</f>
        <v>0</v>
      </c>
      <c r="S279" s="53">
        <f>R279*'Расчет субсидий'!Y279</f>
        <v>0</v>
      </c>
      <c r="T279" s="54">
        <f t="shared" si="90"/>
        <v>0</v>
      </c>
      <c r="U279" s="53">
        <f t="shared" si="78"/>
        <v>-13.720412496470818</v>
      </c>
    </row>
    <row r="280" spans="1:21" ht="15" customHeight="1">
      <c r="A280" s="32" t="s">
        <v>275</v>
      </c>
      <c r="B280" s="55"/>
      <c r="C280" s="56"/>
      <c r="D280" s="56"/>
      <c r="E280" s="57"/>
      <c r="F280" s="56"/>
      <c r="G280" s="56"/>
      <c r="H280" s="57"/>
      <c r="I280" s="57"/>
      <c r="J280" s="57"/>
      <c r="K280" s="57"/>
      <c r="L280" s="56"/>
      <c r="M280" s="56"/>
      <c r="N280" s="57"/>
      <c r="O280" s="56"/>
      <c r="P280" s="56"/>
      <c r="Q280" s="57"/>
      <c r="R280" s="56"/>
      <c r="S280" s="56"/>
      <c r="T280" s="57"/>
      <c r="U280" s="57"/>
    </row>
    <row r="281" spans="1:21" ht="15" customHeight="1">
      <c r="A281" s="33" t="s">
        <v>71</v>
      </c>
      <c r="B281" s="51">
        <f>'Расчет субсидий'!AD281</f>
        <v>-3.9363636363636303</v>
      </c>
      <c r="C281" s="53">
        <f>'Расчет субсидий'!D281-1</f>
        <v>0.30000000000000004</v>
      </c>
      <c r="D281" s="53">
        <f>C281*'Расчет субсидий'!E281</f>
        <v>3.0000000000000004</v>
      </c>
      <c r="E281" s="54">
        <f t="shared" ref="E281:E304" si="91">$B281*D281/$U281</f>
        <v>1.9853643176374975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3">
        <f>'Расчет субсидий'!P281-1</f>
        <v>-0.50740362522338534</v>
      </c>
      <c r="M281" s="53">
        <f>L281*'Расчет субсидий'!Q281</f>
        <v>-10.148072504467706</v>
      </c>
      <c r="N281" s="54">
        <f t="shared" ref="N281:N304" si="92">$B281*M281/$U281</f>
        <v>-6.7158736810561246</v>
      </c>
      <c r="O281" s="53">
        <f>'Расчет субсидий'!T281-1</f>
        <v>0</v>
      </c>
      <c r="P281" s="53">
        <f>O281*'Расчет субсидий'!U281</f>
        <v>0</v>
      </c>
      <c r="Q281" s="54">
        <f t="shared" ref="Q281:Q304" si="93">$B281*P281/$U281</f>
        <v>0</v>
      </c>
      <c r="R281" s="53">
        <f>'Расчет субсидий'!X281-1</f>
        <v>2.6666666666666616E-2</v>
      </c>
      <c r="S281" s="53">
        <f>R281*'Расчет субсидий'!Y281</f>
        <v>1.1999999999999977</v>
      </c>
      <c r="T281" s="54">
        <f t="shared" ref="T281:T304" si="94">$B281*S281/$U281</f>
        <v>0.79414572705499742</v>
      </c>
      <c r="U281" s="53">
        <f t="shared" si="78"/>
        <v>-5.9480725044677083</v>
      </c>
    </row>
    <row r="282" spans="1:21" ht="15" customHeight="1">
      <c r="A282" s="33" t="s">
        <v>276</v>
      </c>
      <c r="B282" s="51">
        <f>'Расчет субсидий'!AD282</f>
        <v>-7.6000000000000014</v>
      </c>
      <c r="C282" s="53">
        <f>'Расчет субсидий'!D282-1</f>
        <v>2.9126213592232997E-2</v>
      </c>
      <c r="D282" s="53">
        <f>C282*'Расчет субсидий'!E282</f>
        <v>0.29126213592232997</v>
      </c>
      <c r="E282" s="54">
        <f t="shared" si="91"/>
        <v>0.18671905697445967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3">
        <f>'Расчет субсидий'!P282-1</f>
        <v>-0.60732323232323226</v>
      </c>
      <c r="M282" s="53">
        <f>L282*'Расчет субсидий'!Q282</f>
        <v>-12.146464646464645</v>
      </c>
      <c r="N282" s="54">
        <f t="shared" si="92"/>
        <v>-7.7867190569744604</v>
      </c>
      <c r="O282" s="53">
        <f>'Расчет субсидий'!T282-1</f>
        <v>0</v>
      </c>
      <c r="P282" s="53">
        <f>O282*'Расчет субсидий'!U282</f>
        <v>0</v>
      </c>
      <c r="Q282" s="54">
        <f t="shared" si="93"/>
        <v>0</v>
      </c>
      <c r="R282" s="53">
        <f>'Расчет субсидий'!X282-1</f>
        <v>0</v>
      </c>
      <c r="S282" s="53">
        <f>R282*'Расчет субсидий'!Y282</f>
        <v>0</v>
      </c>
      <c r="T282" s="54">
        <f t="shared" si="94"/>
        <v>0</v>
      </c>
      <c r="U282" s="53">
        <f t="shared" si="78"/>
        <v>-11.855202510542316</v>
      </c>
    </row>
    <row r="283" spans="1:21" ht="15" customHeight="1">
      <c r="A283" s="33" t="s">
        <v>277</v>
      </c>
      <c r="B283" s="51">
        <f>'Расчет субсидий'!AD283</f>
        <v>-11.463636363636368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91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3">
        <f>'Расчет субсидий'!P283-1</f>
        <v>-0.92929506120726046</v>
      </c>
      <c r="M283" s="53">
        <f>L283*'Расчет субсидий'!Q283</f>
        <v>-18.585901224145211</v>
      </c>
      <c r="N283" s="54">
        <f t="shared" si="92"/>
        <v>-11.463636363636368</v>
      </c>
      <c r="O283" s="53">
        <f>'Расчет субсидий'!T283-1</f>
        <v>0</v>
      </c>
      <c r="P283" s="53">
        <f>O283*'Расчет субсидий'!U283</f>
        <v>0</v>
      </c>
      <c r="Q283" s="54">
        <f t="shared" si="93"/>
        <v>0</v>
      </c>
      <c r="R283" s="53">
        <f>'Расчет субсидий'!X283-1</f>
        <v>0</v>
      </c>
      <c r="S283" s="53">
        <f>R283*'Расчет субсидий'!Y283</f>
        <v>0</v>
      </c>
      <c r="T283" s="54">
        <f t="shared" si="94"/>
        <v>0</v>
      </c>
      <c r="U283" s="53">
        <f t="shared" si="78"/>
        <v>-18.585901224145211</v>
      </c>
    </row>
    <row r="284" spans="1:21" ht="15" customHeight="1">
      <c r="A284" s="33" t="s">
        <v>53</v>
      </c>
      <c r="B284" s="51">
        <f>'Расчет субсидий'!AD284</f>
        <v>-0.53636363636363704</v>
      </c>
      <c r="C284" s="53">
        <f>'Расчет субсидий'!D284-1</f>
        <v>-0.58968908237399598</v>
      </c>
      <c r="D284" s="53">
        <f>C284*'Расчет субсидий'!E284</f>
        <v>-5.8968908237399598</v>
      </c>
      <c r="E284" s="54">
        <f t="shared" si="91"/>
        <v>-0.38793007828584203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3">
        <f>'Расчет субсидий'!P284-1</f>
        <v>-0.48617203890902161</v>
      </c>
      <c r="M284" s="53">
        <f>L284*'Расчет субсидий'!Q284</f>
        <v>-9.7234407781804322</v>
      </c>
      <c r="N284" s="54">
        <f t="shared" si="92"/>
        <v>-0.6396616886820663</v>
      </c>
      <c r="O284" s="53">
        <f>'Расчет субсидий'!T284-1</f>
        <v>0.21334615384615385</v>
      </c>
      <c r="P284" s="53">
        <f>O284*'Расчет субсидий'!U284</f>
        <v>7.4671153846153846</v>
      </c>
      <c r="Q284" s="54">
        <f t="shared" si="93"/>
        <v>0.49122813060427123</v>
      </c>
      <c r="R284" s="53">
        <f>'Расчет субсидий'!X284-1</f>
        <v>0</v>
      </c>
      <c r="S284" s="53">
        <f>R284*'Расчет субсидий'!Y284</f>
        <v>0</v>
      </c>
      <c r="T284" s="54">
        <f t="shared" si="94"/>
        <v>0</v>
      </c>
      <c r="U284" s="53">
        <f t="shared" si="78"/>
        <v>-8.1532162173050065</v>
      </c>
    </row>
    <row r="285" spans="1:21" ht="15" customHeight="1">
      <c r="A285" s="33" t="s">
        <v>278</v>
      </c>
      <c r="B285" s="51">
        <f>'Расчет субсидий'!AD285</f>
        <v>-7.518181818181823</v>
      </c>
      <c r="C285" s="53">
        <f>'Расчет субсидий'!D285-1</f>
        <v>-5.2777777777777701E-2</v>
      </c>
      <c r="D285" s="53">
        <f>C285*'Расчет субсидий'!E285</f>
        <v>-0.52777777777777701</v>
      </c>
      <c r="E285" s="54">
        <f t="shared" si="91"/>
        <v>-0.35056479005407759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3">
        <f>'Расчет субсидий'!P285-1</f>
        <v>-0.92016991357843858</v>
      </c>
      <c r="M285" s="53">
        <f>L285*'Расчет субсидий'!Q285</f>
        <v>-18.403398271568772</v>
      </c>
      <c r="N285" s="54">
        <f t="shared" si="92"/>
        <v>-12.224052855197224</v>
      </c>
      <c r="O285" s="53">
        <f>'Расчет субсидий'!T285-1</f>
        <v>0.21750000000000003</v>
      </c>
      <c r="P285" s="53">
        <f>O285*'Расчет субсидий'!U285</f>
        <v>7.6125000000000007</v>
      </c>
      <c r="Q285" s="54">
        <f t="shared" si="93"/>
        <v>5.05643582706948</v>
      </c>
      <c r="R285" s="53">
        <f>'Расчет субсидий'!X285-1</f>
        <v>0</v>
      </c>
      <c r="S285" s="53">
        <f>R285*'Расчет субсидий'!Y285</f>
        <v>0</v>
      </c>
      <c r="T285" s="54">
        <f t="shared" si="94"/>
        <v>0</v>
      </c>
      <c r="U285" s="53">
        <f t="shared" si="78"/>
        <v>-11.31867604934655</v>
      </c>
    </row>
    <row r="286" spans="1:21" ht="15" customHeight="1">
      <c r="A286" s="33" t="s">
        <v>279</v>
      </c>
      <c r="B286" s="51">
        <f>'Расчет субсидий'!AD286</f>
        <v>-13.081818181818193</v>
      </c>
      <c r="C286" s="53">
        <f>'Расчет субсидий'!D286-1</f>
        <v>-1</v>
      </c>
      <c r="D286" s="53">
        <f>C286*'Расчет субсидий'!E286</f>
        <v>0</v>
      </c>
      <c r="E286" s="54">
        <f t="shared" si="91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3">
        <f>'Расчет субсидий'!P286-1</f>
        <v>-0.87904888996724495</v>
      </c>
      <c r="M286" s="53">
        <f>L286*'Расчет субсидий'!Q286</f>
        <v>-17.5809777993449</v>
      </c>
      <c r="N286" s="54">
        <f t="shared" si="92"/>
        <v>-21.095794296596139</v>
      </c>
      <c r="O286" s="53">
        <f>'Расчет субсидий'!T286-1</f>
        <v>0.22262499999999985</v>
      </c>
      <c r="P286" s="53">
        <f>O286*'Расчет субсидий'!U286</f>
        <v>6.6787499999999955</v>
      </c>
      <c r="Q286" s="54">
        <f t="shared" si="93"/>
        <v>8.0139761147779467</v>
      </c>
      <c r="R286" s="53">
        <f>'Расчет субсидий'!X286-1</f>
        <v>0</v>
      </c>
      <c r="S286" s="53">
        <f>R286*'Расчет субсидий'!Y286</f>
        <v>0</v>
      </c>
      <c r="T286" s="54">
        <f t="shared" si="94"/>
        <v>0</v>
      </c>
      <c r="U286" s="53">
        <f t="shared" si="78"/>
        <v>-10.902227799344905</v>
      </c>
    </row>
    <row r="287" spans="1:21" ht="15" customHeight="1">
      <c r="A287" s="33" t="s">
        <v>280</v>
      </c>
      <c r="B287" s="51">
        <f>'Расчет субсидий'!AD287</f>
        <v>-1.627272727272727</v>
      </c>
      <c r="C287" s="53">
        <f>'Расчет субсидий'!D287-1</f>
        <v>-1</v>
      </c>
      <c r="D287" s="53">
        <f>C287*'Расчет субсидий'!E287</f>
        <v>0</v>
      </c>
      <c r="E287" s="54">
        <f t="shared" si="91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3">
        <f>'Расчет субсидий'!P287-1</f>
        <v>-0.51878835731974315</v>
      </c>
      <c r="M287" s="53">
        <f>L287*'Расчет субсидий'!Q287</f>
        <v>-10.375767146394864</v>
      </c>
      <c r="N287" s="54">
        <f t="shared" si="92"/>
        <v>-1.6272727272727268</v>
      </c>
      <c r="O287" s="53">
        <f>'Расчет субсидий'!T287-1</f>
        <v>0</v>
      </c>
      <c r="P287" s="53">
        <f>O287*'Расчет субсидий'!U287</f>
        <v>0</v>
      </c>
      <c r="Q287" s="54">
        <f t="shared" si="93"/>
        <v>0</v>
      </c>
      <c r="R287" s="53">
        <f>'Расчет субсидий'!X287-1</f>
        <v>0</v>
      </c>
      <c r="S287" s="53">
        <f>R287*'Расчет субсидий'!Y287</f>
        <v>0</v>
      </c>
      <c r="T287" s="54">
        <f t="shared" si="94"/>
        <v>0</v>
      </c>
      <c r="U287" s="53">
        <f t="shared" si="78"/>
        <v>-10.375767146394864</v>
      </c>
    </row>
    <row r="288" spans="1:21" ht="15" customHeight="1">
      <c r="A288" s="33" t="s">
        <v>281</v>
      </c>
      <c r="B288" s="51">
        <f>'Расчет субсидий'!AD288</f>
        <v>-36.336363636363643</v>
      </c>
      <c r="C288" s="53">
        <f>'Расчет субсидий'!D288-1</f>
        <v>-1</v>
      </c>
      <c r="D288" s="53">
        <f>C288*'Расчет субсидий'!E288</f>
        <v>0</v>
      </c>
      <c r="E288" s="54">
        <f t="shared" si="91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3">
        <f>'Расчет субсидий'!P288-1</f>
        <v>-0.87644872075224145</v>
      </c>
      <c r="M288" s="53">
        <f>L288*'Расчет субсидий'!Q288</f>
        <v>-17.528974415044829</v>
      </c>
      <c r="N288" s="54">
        <f t="shared" si="92"/>
        <v>-26.670355904945517</v>
      </c>
      <c r="O288" s="53">
        <f>'Расчет субсидий'!T288-1</f>
        <v>-0.1588235294117647</v>
      </c>
      <c r="P288" s="53">
        <f>O288*'Расчет субсидий'!U288</f>
        <v>-6.3529411764705879</v>
      </c>
      <c r="Q288" s="54">
        <f t="shared" si="93"/>
        <v>-9.6660077314181283</v>
      </c>
      <c r="R288" s="53">
        <f>'Расчет субсидий'!X288-1</f>
        <v>0</v>
      </c>
      <c r="S288" s="53">
        <f>R288*'Расчет субсидий'!Y288</f>
        <v>0</v>
      </c>
      <c r="T288" s="54">
        <f t="shared" si="94"/>
        <v>0</v>
      </c>
      <c r="U288" s="53">
        <f t="shared" si="78"/>
        <v>-23.881915591515416</v>
      </c>
    </row>
    <row r="289" spans="1:21" ht="15" customHeight="1">
      <c r="A289" s="33" t="s">
        <v>282</v>
      </c>
      <c r="B289" s="51">
        <f>'Расчет субсидий'!AD289</f>
        <v>-12.18181818181818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91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3">
        <f>'Расчет субсидий'!P289-1</f>
        <v>-0.90364422483014206</v>
      </c>
      <c r="M289" s="53">
        <f>L289*'Расчет субсидий'!Q289</f>
        <v>-18.072884496602843</v>
      </c>
      <c r="N289" s="54">
        <f t="shared" si="92"/>
        <v>-12.18181818181818</v>
      </c>
      <c r="O289" s="53">
        <f>'Расчет субсидий'!T289-1</f>
        <v>0</v>
      </c>
      <c r="P289" s="53">
        <f>O289*'Расчет субсидий'!U289</f>
        <v>0</v>
      </c>
      <c r="Q289" s="54">
        <f t="shared" si="93"/>
        <v>0</v>
      </c>
      <c r="R289" s="53">
        <f>'Расчет субсидий'!X289-1</f>
        <v>0</v>
      </c>
      <c r="S289" s="53">
        <f>R289*'Расчет субсидий'!Y289</f>
        <v>0</v>
      </c>
      <c r="T289" s="54">
        <f t="shared" si="94"/>
        <v>0</v>
      </c>
      <c r="U289" s="53">
        <f t="shared" si="78"/>
        <v>-18.072884496602843</v>
      </c>
    </row>
    <row r="290" spans="1:21" ht="15" customHeight="1">
      <c r="A290" s="33" t="s">
        <v>283</v>
      </c>
      <c r="B290" s="51">
        <f>'Расчет субсидий'!AD290</f>
        <v>-6.6454545454545482</v>
      </c>
      <c r="C290" s="53">
        <f>'Расчет субсидий'!D290-1</f>
        <v>0.30000000000000004</v>
      </c>
      <c r="D290" s="53">
        <f>C290*'Расчет субсидий'!E290</f>
        <v>3.0000000000000004</v>
      </c>
      <c r="E290" s="54">
        <f t="shared" si="91"/>
        <v>2.0402726294290461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3">
        <f>'Расчет субсидий'!P290-1</f>
        <v>-0.74169607008151839</v>
      </c>
      <c r="M290" s="53">
        <f>L290*'Расчет субсидий'!Q290</f>
        <v>-14.833921401630368</v>
      </c>
      <c r="N290" s="54">
        <f t="shared" si="92"/>
        <v>-10.088414607616063</v>
      </c>
      <c r="O290" s="53">
        <f>'Расчет субсидий'!T290-1</f>
        <v>5.8928571428571441E-2</v>
      </c>
      <c r="P290" s="53">
        <f>O290*'Расчет субсидий'!U290</f>
        <v>2.0625000000000004</v>
      </c>
      <c r="Q290" s="54">
        <f t="shared" si="93"/>
        <v>1.4026874327324692</v>
      </c>
      <c r="R290" s="53">
        <f>'Расчет субсидий'!X290-1</f>
        <v>0</v>
      </c>
      <c r="S290" s="53">
        <f>R290*'Расчет субсидий'!Y290</f>
        <v>0</v>
      </c>
      <c r="T290" s="54">
        <f t="shared" si="94"/>
        <v>0</v>
      </c>
      <c r="U290" s="53">
        <f t="shared" si="78"/>
        <v>-9.7714214016303682</v>
      </c>
    </row>
    <row r="291" spans="1:21" ht="15" customHeight="1">
      <c r="A291" s="33" t="s">
        <v>284</v>
      </c>
      <c r="B291" s="51">
        <f>'Расчет субсидий'!AD291</f>
        <v>-11.963636363636354</v>
      </c>
      <c r="C291" s="53">
        <f>'Расчет субсидий'!D291-1</f>
        <v>-1</v>
      </c>
      <c r="D291" s="53">
        <f>C291*'Расчет субсидий'!E291</f>
        <v>0</v>
      </c>
      <c r="E291" s="54">
        <f t="shared" si="91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3">
        <f>'Расчет субсидий'!P291-1</f>
        <v>-0.90812622172577495</v>
      </c>
      <c r="M291" s="53">
        <f>L291*'Расчет субсидий'!Q291</f>
        <v>-18.1625244345155</v>
      </c>
      <c r="N291" s="54">
        <f t="shared" si="92"/>
        <v>-29.837158767412987</v>
      </c>
      <c r="O291" s="53">
        <f>'Расчет субсидий'!T291-1</f>
        <v>0.27200000000000002</v>
      </c>
      <c r="P291" s="53">
        <f>O291*'Расчет субсидий'!U291</f>
        <v>10.88</v>
      </c>
      <c r="Q291" s="54">
        <f t="shared" si="93"/>
        <v>17.873522403776633</v>
      </c>
      <c r="R291" s="53">
        <f>'Расчет субсидий'!X291-1</f>
        <v>0</v>
      </c>
      <c r="S291" s="53">
        <f>R291*'Расчет субсидий'!Y291</f>
        <v>0</v>
      </c>
      <c r="T291" s="54">
        <f t="shared" si="94"/>
        <v>0</v>
      </c>
      <c r="U291" s="53">
        <f t="shared" si="78"/>
        <v>-7.2825244345154996</v>
      </c>
    </row>
    <row r="292" spans="1:21" ht="15" customHeight="1">
      <c r="A292" s="33" t="s">
        <v>285</v>
      </c>
      <c r="B292" s="51">
        <f>'Расчет субсидий'!AD292</f>
        <v>-1.1272727272727274</v>
      </c>
      <c r="C292" s="53">
        <f>'Расчет субсидий'!D292-1</f>
        <v>-1</v>
      </c>
      <c r="D292" s="53">
        <f>C292*'Расчет субсидий'!E292</f>
        <v>0</v>
      </c>
      <c r="E292" s="54">
        <f t="shared" si="91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3">
        <f>'Расчет субсидий'!P292-1</f>
        <v>-0.85889570552147232</v>
      </c>
      <c r="M292" s="53">
        <f>L292*'Расчет субсидий'!Q292</f>
        <v>-17.177914110429448</v>
      </c>
      <c r="N292" s="54">
        <f t="shared" si="92"/>
        <v>-1.154398083805577</v>
      </c>
      <c r="O292" s="53">
        <f>'Расчет субсидий'!T292-1</f>
        <v>1.3454545454545386E-2</v>
      </c>
      <c r="P292" s="53">
        <f>O292*'Расчет субсидий'!U292</f>
        <v>0.40363636363636157</v>
      </c>
      <c r="Q292" s="54">
        <f t="shared" si="93"/>
        <v>2.7125356532849611E-2</v>
      </c>
      <c r="R292" s="53">
        <f>'Расчет субсидий'!X292-1</f>
        <v>0</v>
      </c>
      <c r="S292" s="53">
        <f>R292*'Расчет субсидий'!Y292</f>
        <v>0</v>
      </c>
      <c r="T292" s="54">
        <f t="shared" si="94"/>
        <v>0</v>
      </c>
      <c r="U292" s="53">
        <f t="shared" si="78"/>
        <v>-16.774277746793086</v>
      </c>
    </row>
    <row r="293" spans="1:21" ht="15" customHeight="1">
      <c r="A293" s="33" t="s">
        <v>286</v>
      </c>
      <c r="B293" s="51">
        <f>'Расчет субсидий'!AD293</f>
        <v>-3.8545454545454518</v>
      </c>
      <c r="C293" s="53">
        <f>'Расчет субсидий'!D293-1</f>
        <v>0.25759689922480611</v>
      </c>
      <c r="D293" s="53">
        <f>C293*'Расчет субсидий'!E293</f>
        <v>2.5759689922480611</v>
      </c>
      <c r="E293" s="54">
        <f t="shared" si="91"/>
        <v>1.7997266468251418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3">
        <f>'Расчет субсидий'!P293-1</f>
        <v>-0.85465116279069764</v>
      </c>
      <c r="M293" s="53">
        <f>L293*'Расчет субсидий'!Q293</f>
        <v>-17.093023255813954</v>
      </c>
      <c r="N293" s="54">
        <f t="shared" si="92"/>
        <v>-11.942212627894792</v>
      </c>
      <c r="O293" s="53">
        <f>'Расчет субсидий'!T293-1</f>
        <v>0.30000000000000004</v>
      </c>
      <c r="P293" s="53">
        <f>O293*'Расчет субсидий'!U293</f>
        <v>9.0000000000000018</v>
      </c>
      <c r="Q293" s="54">
        <f t="shared" si="93"/>
        <v>6.2879405265241974</v>
      </c>
      <c r="R293" s="53">
        <f>'Расчет субсидий'!X293-1</f>
        <v>0</v>
      </c>
      <c r="S293" s="53">
        <f>R293*'Расчет субсидий'!Y293</f>
        <v>0</v>
      </c>
      <c r="T293" s="54">
        <f t="shared" si="94"/>
        <v>0</v>
      </c>
      <c r="U293" s="53">
        <f t="shared" si="78"/>
        <v>-5.5170542635658908</v>
      </c>
    </row>
    <row r="294" spans="1:21" ht="15" customHeight="1">
      <c r="A294" s="33" t="s">
        <v>287</v>
      </c>
      <c r="B294" s="51">
        <f>'Расчет субсидий'!AD294</f>
        <v>-0.73636363636363633</v>
      </c>
      <c r="C294" s="53">
        <f>'Расчет субсидий'!D294-1</f>
        <v>-1</v>
      </c>
      <c r="D294" s="53">
        <f>C294*'Расчет субсидий'!E294</f>
        <v>0</v>
      </c>
      <c r="E294" s="54">
        <f t="shared" si="91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3">
        <f>'Расчет субсидий'!P294-1</f>
        <v>-0.69109663409337685</v>
      </c>
      <c r="M294" s="53">
        <f>L294*'Расчет субсидий'!Q294</f>
        <v>-13.821932681867537</v>
      </c>
      <c r="N294" s="54">
        <f t="shared" si="92"/>
        <v>-0.73636363636363633</v>
      </c>
      <c r="O294" s="53">
        <f>'Расчет субсидий'!T294-1</f>
        <v>0</v>
      </c>
      <c r="P294" s="53">
        <f>O294*'Расчет субсидий'!U294</f>
        <v>0</v>
      </c>
      <c r="Q294" s="54">
        <f t="shared" si="93"/>
        <v>0</v>
      </c>
      <c r="R294" s="53">
        <f>'Расчет субсидий'!X294-1</f>
        <v>0</v>
      </c>
      <c r="S294" s="53">
        <f>R294*'Расчет субсидий'!Y294</f>
        <v>0</v>
      </c>
      <c r="T294" s="54">
        <f t="shared" si="94"/>
        <v>0</v>
      </c>
      <c r="U294" s="53">
        <f t="shared" si="78"/>
        <v>-13.821932681867537</v>
      </c>
    </row>
    <row r="295" spans="1:21" ht="15" customHeight="1">
      <c r="A295" s="33" t="s">
        <v>288</v>
      </c>
      <c r="B295" s="51">
        <f>'Расчет субсидий'!AD295</f>
        <v>-1.3454545454545457</v>
      </c>
      <c r="C295" s="53">
        <f>'Расчет субсидий'!D295-1</f>
        <v>-7.2554408795153735E-2</v>
      </c>
      <c r="D295" s="53">
        <f>C295*'Расчет субсидий'!E295</f>
        <v>-0.72554408795153735</v>
      </c>
      <c r="E295" s="54">
        <f t="shared" si="91"/>
        <v>-0.11077191219777403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3">
        <f>'Расчет субсидий'!P295-1</f>
        <v>-0.40435190983093294</v>
      </c>
      <c r="M295" s="53">
        <f>L295*'Расчет субсидий'!Q295</f>
        <v>-8.0870381966186589</v>
      </c>
      <c r="N295" s="54">
        <f t="shared" si="92"/>
        <v>-1.2346826332567717</v>
      </c>
      <c r="O295" s="53">
        <f>'Расчет субсидий'!T295-1</f>
        <v>0</v>
      </c>
      <c r="P295" s="53">
        <f>O295*'Расчет субсидий'!U295</f>
        <v>0</v>
      </c>
      <c r="Q295" s="54">
        <f t="shared" si="93"/>
        <v>0</v>
      </c>
      <c r="R295" s="53">
        <f>'Расчет субсидий'!X295-1</f>
        <v>0</v>
      </c>
      <c r="S295" s="53">
        <f>R295*'Расчет субсидий'!Y295</f>
        <v>0</v>
      </c>
      <c r="T295" s="54">
        <f t="shared" si="94"/>
        <v>0</v>
      </c>
      <c r="U295" s="53">
        <f t="shared" si="78"/>
        <v>-8.8125822845701958</v>
      </c>
    </row>
    <row r="296" spans="1:21" ht="15" customHeight="1">
      <c r="A296" s="33" t="s">
        <v>289</v>
      </c>
      <c r="B296" s="51">
        <f>'Расчет субсидий'!AD296</f>
        <v>-0.25454545454545441</v>
      </c>
      <c r="C296" s="53">
        <f>'Расчет субсидий'!D296-1</f>
        <v>0.29623301105933075</v>
      </c>
      <c r="D296" s="53">
        <f>C296*'Расчет субсидий'!E296</f>
        <v>2.9623301105933075</v>
      </c>
      <c r="E296" s="54">
        <f t="shared" si="91"/>
        <v>8.4779084933424856E-2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3">
        <f>'Расчет субсидий'!P296-1</f>
        <v>-0.59282976535477239</v>
      </c>
      <c r="M296" s="53">
        <f>L296*'Расчет субсидий'!Q296</f>
        <v>-11.856595307095448</v>
      </c>
      <c r="N296" s="54">
        <f t="shared" si="92"/>
        <v>-0.33932453947887931</v>
      </c>
      <c r="O296" s="53">
        <f>'Расчет субсидий'!T296-1</f>
        <v>0</v>
      </c>
      <c r="P296" s="53">
        <f>O296*'Расчет субсидий'!U296</f>
        <v>0</v>
      </c>
      <c r="Q296" s="54">
        <f t="shared" si="93"/>
        <v>0</v>
      </c>
      <c r="R296" s="53">
        <f>'Расчет субсидий'!X296-1</f>
        <v>0</v>
      </c>
      <c r="S296" s="53">
        <f>R296*'Расчет субсидий'!Y296</f>
        <v>0</v>
      </c>
      <c r="T296" s="54">
        <f t="shared" si="94"/>
        <v>0</v>
      </c>
      <c r="U296" s="53">
        <f t="shared" si="78"/>
        <v>-8.8942651965021398</v>
      </c>
    </row>
    <row r="297" spans="1:21" ht="15" customHeight="1">
      <c r="A297" s="33" t="s">
        <v>290</v>
      </c>
      <c r="B297" s="51">
        <f>'Расчет субсидий'!AD297</f>
        <v>-9.0909090909090828E-2</v>
      </c>
      <c r="C297" s="53">
        <f>'Расчет субсидий'!D297-1</f>
        <v>-0.11620496459419505</v>
      </c>
      <c r="D297" s="53">
        <f>C297*'Расчет субсидий'!E297</f>
        <v>-1.1620496459419505</v>
      </c>
      <c r="E297" s="54">
        <f t="shared" si="91"/>
        <v>-2.0497777082716571E-2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3">
        <f>'Расчет субсидий'!P297-1</f>
        <v>-0.19958613554061044</v>
      </c>
      <c r="M297" s="53">
        <f>L297*'Расчет субсидий'!Q297</f>
        <v>-3.9917227108122089</v>
      </c>
      <c r="N297" s="54">
        <f t="shared" si="92"/>
        <v>-7.041131382637425E-2</v>
      </c>
      <c r="O297" s="53">
        <f>'Расчет субсидий'!T297-1</f>
        <v>0</v>
      </c>
      <c r="P297" s="53">
        <f>O297*'Расчет субсидий'!U297</f>
        <v>0</v>
      </c>
      <c r="Q297" s="54">
        <f t="shared" si="93"/>
        <v>0</v>
      </c>
      <c r="R297" s="53">
        <f>'Расчет субсидий'!X297-1</f>
        <v>0</v>
      </c>
      <c r="S297" s="53">
        <f>R297*'Расчет субсидий'!Y297</f>
        <v>0</v>
      </c>
      <c r="T297" s="54">
        <f t="shared" si="94"/>
        <v>0</v>
      </c>
      <c r="U297" s="53">
        <f t="shared" ref="U297:U359" si="95">D297+M297+P297+S297</f>
        <v>-5.1537723567541596</v>
      </c>
    </row>
    <row r="298" spans="1:21" ht="15" customHeight="1">
      <c r="A298" s="33" t="s">
        <v>291</v>
      </c>
      <c r="B298" s="51">
        <f>'Расчет субсидий'!AD298</f>
        <v>-10.390909090909094</v>
      </c>
      <c r="C298" s="53">
        <f>'Расчет субсидий'!D298-1</f>
        <v>-1</v>
      </c>
      <c r="D298" s="53">
        <f>C298*'Расчет субсидий'!E298</f>
        <v>0</v>
      </c>
      <c r="E298" s="54">
        <f t="shared" si="91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3">
        <f>'Расчет субсидий'!P298-1</f>
        <v>-0.86148648648648651</v>
      </c>
      <c r="M298" s="53">
        <f>L298*'Расчет субсидий'!Q298</f>
        <v>-17.22972972972973</v>
      </c>
      <c r="N298" s="54">
        <f t="shared" si="92"/>
        <v>-10.390909090909094</v>
      </c>
      <c r="O298" s="53">
        <f>'Расчет субсидий'!T298-1</f>
        <v>0</v>
      </c>
      <c r="P298" s="53">
        <f>O298*'Расчет субсидий'!U298</f>
        <v>0</v>
      </c>
      <c r="Q298" s="54">
        <f t="shared" si="93"/>
        <v>0</v>
      </c>
      <c r="R298" s="53">
        <f>'Расчет субсидий'!X298-1</f>
        <v>0</v>
      </c>
      <c r="S298" s="53">
        <f>R298*'Расчет субсидий'!Y298</f>
        <v>0</v>
      </c>
      <c r="T298" s="54">
        <f t="shared" si="94"/>
        <v>0</v>
      </c>
      <c r="U298" s="53">
        <f t="shared" si="95"/>
        <v>-17.22972972972973</v>
      </c>
    </row>
    <row r="299" spans="1:21" ht="15" customHeight="1">
      <c r="A299" s="33" t="s">
        <v>292</v>
      </c>
      <c r="B299" s="51">
        <f>'Расчет субсидий'!AD299</f>
        <v>-12.790909090909096</v>
      </c>
      <c r="C299" s="53">
        <f>'Расчет субсидий'!D299-1</f>
        <v>0.20117999999999991</v>
      </c>
      <c r="D299" s="53">
        <f>C299*'Расчет субсидий'!E299</f>
        <v>2.0117999999999991</v>
      </c>
      <c r="E299" s="54">
        <f t="shared" si="91"/>
        <v>1.687634211262129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3">
        <f>'Расчет субсидий'!P299-1</f>
        <v>-0.86298124383020736</v>
      </c>
      <c r="M299" s="53">
        <f>L299*'Расчет субсидий'!Q299</f>
        <v>-17.259624876604146</v>
      </c>
      <c r="N299" s="54">
        <f t="shared" si="92"/>
        <v>-14.478543302171225</v>
      </c>
      <c r="O299" s="53">
        <f>'Расчет субсидий'!T299-1</f>
        <v>0</v>
      </c>
      <c r="P299" s="53">
        <f>O299*'Расчет субсидий'!U299</f>
        <v>0</v>
      </c>
      <c r="Q299" s="54">
        <f t="shared" si="93"/>
        <v>0</v>
      </c>
      <c r="R299" s="53">
        <f>'Расчет субсидий'!X299-1</f>
        <v>0</v>
      </c>
      <c r="S299" s="53">
        <f>R299*'Расчет субсидий'!Y299</f>
        <v>0</v>
      </c>
      <c r="T299" s="54">
        <f t="shared" si="94"/>
        <v>0</v>
      </c>
      <c r="U299" s="53">
        <f t="shared" si="95"/>
        <v>-15.247824876604147</v>
      </c>
    </row>
    <row r="300" spans="1:21" ht="15" customHeight="1">
      <c r="A300" s="33" t="s">
        <v>293</v>
      </c>
      <c r="B300" s="51">
        <f>'Расчет субсидий'!AD300</f>
        <v>-11.318181818181813</v>
      </c>
      <c r="C300" s="53">
        <f>'Расчет субсидий'!D300-1</f>
        <v>0.29855481727574751</v>
      </c>
      <c r="D300" s="53">
        <f>C300*'Расчет субсидий'!E300</f>
        <v>2.9855481727574751</v>
      </c>
      <c r="E300" s="54">
        <f t="shared" si="91"/>
        <v>4.0586888946921977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3">
        <f>'Расчет субсидий'!P300-1</f>
        <v>-0.77935687625610106</v>
      </c>
      <c r="M300" s="53">
        <f>L300*'Расчет субсидий'!Q300</f>
        <v>-15.587137525122021</v>
      </c>
      <c r="N300" s="54">
        <f t="shared" si="92"/>
        <v>-21.189858047013949</v>
      </c>
      <c r="O300" s="53">
        <f>'Расчет субсидий'!T300-1</f>
        <v>0.21379999999999999</v>
      </c>
      <c r="P300" s="53">
        <f>O300*'Расчет субсидий'!U300</f>
        <v>4.2759999999999998</v>
      </c>
      <c r="Q300" s="54">
        <f t="shared" si="93"/>
        <v>5.8129873341399376</v>
      </c>
      <c r="R300" s="53">
        <f>'Расчет субсидий'!X300-1</f>
        <v>0</v>
      </c>
      <c r="S300" s="53">
        <f>R300*'Расчет субсидий'!Y300</f>
        <v>0</v>
      </c>
      <c r="T300" s="54">
        <f t="shared" si="94"/>
        <v>0</v>
      </c>
      <c r="U300" s="53">
        <f t="shared" si="95"/>
        <v>-8.3255893523645454</v>
      </c>
    </row>
    <row r="301" spans="1:21" ht="15" customHeight="1">
      <c r="A301" s="33" t="s">
        <v>294</v>
      </c>
      <c r="B301" s="51">
        <f>'Расчет субсидий'!AD301</f>
        <v>-0.45454545454545414</v>
      </c>
      <c r="C301" s="53">
        <f>'Расчет субсидий'!D301-1</f>
        <v>0.20848604160845374</v>
      </c>
      <c r="D301" s="53">
        <f>C301*'Расчет субсидий'!E301</f>
        <v>2.0848604160845374</v>
      </c>
      <c r="E301" s="54">
        <f t="shared" si="91"/>
        <v>0.15885273003324174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3">
        <f>'Расчет субсидий'!P301-1</f>
        <v>-0.40252679134271907</v>
      </c>
      <c r="M301" s="53">
        <f>L301*'Расчет субсидий'!Q301</f>
        <v>-8.0505358268543823</v>
      </c>
      <c r="N301" s="54">
        <f t="shared" si="92"/>
        <v>-0.61339818457869588</v>
      </c>
      <c r="O301" s="53">
        <f>'Расчет субсидий'!T301-1</f>
        <v>0</v>
      </c>
      <c r="P301" s="53">
        <f>O301*'Расчет субсидий'!U301</f>
        <v>0</v>
      </c>
      <c r="Q301" s="54">
        <f t="shared" si="93"/>
        <v>0</v>
      </c>
      <c r="R301" s="53">
        <f>'Расчет субсидий'!X301-1</f>
        <v>0</v>
      </c>
      <c r="S301" s="53">
        <f>R301*'Расчет субсидий'!Y301</f>
        <v>0</v>
      </c>
      <c r="T301" s="54">
        <f t="shared" si="94"/>
        <v>0</v>
      </c>
      <c r="U301" s="53">
        <f t="shared" si="95"/>
        <v>-5.9656754107698449</v>
      </c>
    </row>
    <row r="302" spans="1:21" ht="15" customHeight="1">
      <c r="A302" s="33" t="s">
        <v>295</v>
      </c>
      <c r="B302" s="51">
        <f>'Расчет субсидий'!AD302</f>
        <v>-5.5727272727272705</v>
      </c>
      <c r="C302" s="53">
        <f>'Расчет субсидий'!D302-1</f>
        <v>0.20058751976645173</v>
      </c>
      <c r="D302" s="53">
        <f>C302*'Расчет субсидий'!E302</f>
        <v>2.0058751976645173</v>
      </c>
      <c r="E302" s="54">
        <f t="shared" si="91"/>
        <v>1.4122154263376385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3">
        <f>'Расчет субсидий'!P302-1</f>
        <v>-0.63541666666666663</v>
      </c>
      <c r="M302" s="53">
        <f>L302*'Расчет субсидий'!Q302</f>
        <v>-12.708333333333332</v>
      </c>
      <c r="N302" s="54">
        <f t="shared" si="92"/>
        <v>-8.9471689949953586</v>
      </c>
      <c r="O302" s="53">
        <f>'Расчет субсидий'!T302-1</f>
        <v>9.2903225806451717E-2</v>
      </c>
      <c r="P302" s="53">
        <f>O302*'Расчет субсидий'!U302</f>
        <v>2.7870967741935515</v>
      </c>
      <c r="Q302" s="54">
        <f t="shared" si="93"/>
        <v>1.9622262959304495</v>
      </c>
      <c r="R302" s="53">
        <f>'Расчет субсидий'!X302-1</f>
        <v>0</v>
      </c>
      <c r="S302" s="53">
        <f>R302*'Расчет субсидий'!Y302</f>
        <v>0</v>
      </c>
      <c r="T302" s="54">
        <f t="shared" si="94"/>
        <v>0</v>
      </c>
      <c r="U302" s="53">
        <f t="shared" si="95"/>
        <v>-7.9153613614752629</v>
      </c>
    </row>
    <row r="303" spans="1:21" ht="15" customHeight="1">
      <c r="A303" s="33" t="s">
        <v>296</v>
      </c>
      <c r="B303" s="51">
        <f>'Расчет субсидий'!AD303</f>
        <v>-6.1181818181818173</v>
      </c>
      <c r="C303" s="53">
        <f>'Расчет субсидий'!D303-1</f>
        <v>0.20265219924264488</v>
      </c>
      <c r="D303" s="53">
        <f>C303*'Расчет субсидий'!E303</f>
        <v>2.0265219924264488</v>
      </c>
      <c r="E303" s="54">
        <f t="shared" si="91"/>
        <v>1.0082305962930933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3">
        <f>'Расчет субсидий'!P303-1</f>
        <v>-0.67436011244266902</v>
      </c>
      <c r="M303" s="53">
        <f>L303*'Расчет субсидий'!Q303</f>
        <v>-13.48720224885338</v>
      </c>
      <c r="N303" s="54">
        <f t="shared" si="92"/>
        <v>-6.7101220793588459</v>
      </c>
      <c r="O303" s="53">
        <f>'Расчет субсидий'!T303-1</f>
        <v>-2.7891156462584998E-2</v>
      </c>
      <c r="P303" s="53">
        <f>O303*'Расчет субсидий'!U303</f>
        <v>-0.83673469387754995</v>
      </c>
      <c r="Q303" s="54">
        <f t="shared" si="93"/>
        <v>-0.4162903351160645</v>
      </c>
      <c r="R303" s="53">
        <f>'Расчет субсидий'!X303-1</f>
        <v>0</v>
      </c>
      <c r="S303" s="53">
        <f>R303*'Расчет субсидий'!Y303</f>
        <v>0</v>
      </c>
      <c r="T303" s="54">
        <f t="shared" si="94"/>
        <v>0</v>
      </c>
      <c r="U303" s="53">
        <f t="shared" si="95"/>
        <v>-12.297414950304482</v>
      </c>
    </row>
    <row r="304" spans="1:21" ht="15" customHeight="1">
      <c r="A304" s="33" t="s">
        <v>297</v>
      </c>
      <c r="B304" s="51">
        <f>'Расчет субсидий'!AD304</f>
        <v>-27.109090909090909</v>
      </c>
      <c r="C304" s="53">
        <f>'Расчет субсидий'!D304-1</f>
        <v>-9.5465116279069728E-2</v>
      </c>
      <c r="D304" s="53">
        <f>C304*'Расчет субсидий'!E304</f>
        <v>-0.95465116279069728</v>
      </c>
      <c r="E304" s="54">
        <f t="shared" si="91"/>
        <v>-1.480224922480909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3">
        <f>'Расчет субсидий'!P304-1</f>
        <v>-0.82644962747003559</v>
      </c>
      <c r="M304" s="53">
        <f>L304*'Расчет субсидий'!Q304</f>
        <v>-16.528992549400712</v>
      </c>
      <c r="N304" s="54">
        <f t="shared" si="92"/>
        <v>-25.628865986610002</v>
      </c>
      <c r="O304" s="53">
        <f>'Расчет субсидий'!T304-1</f>
        <v>0</v>
      </c>
      <c r="P304" s="53">
        <f>O304*'Расчет субсидий'!U304</f>
        <v>0</v>
      </c>
      <c r="Q304" s="54">
        <f t="shared" si="93"/>
        <v>0</v>
      </c>
      <c r="R304" s="53">
        <f>'Расчет субсидий'!X304-1</f>
        <v>0</v>
      </c>
      <c r="S304" s="53">
        <f>R304*'Расчет субсидий'!Y304</f>
        <v>0</v>
      </c>
      <c r="T304" s="54">
        <f t="shared" si="94"/>
        <v>0</v>
      </c>
      <c r="U304" s="53">
        <f t="shared" si="95"/>
        <v>-17.483643712191409</v>
      </c>
    </row>
    <row r="305" spans="1:21" ht="15" customHeight="1">
      <c r="A305" s="32" t="s">
        <v>298</v>
      </c>
      <c r="B305" s="55"/>
      <c r="C305" s="56"/>
      <c r="D305" s="56"/>
      <c r="E305" s="57"/>
      <c r="F305" s="56"/>
      <c r="G305" s="56"/>
      <c r="H305" s="57"/>
      <c r="I305" s="57"/>
      <c r="J305" s="57"/>
      <c r="K305" s="57"/>
      <c r="L305" s="56"/>
      <c r="M305" s="56"/>
      <c r="N305" s="57"/>
      <c r="O305" s="56"/>
      <c r="P305" s="56"/>
      <c r="Q305" s="57"/>
      <c r="R305" s="56"/>
      <c r="S305" s="56"/>
      <c r="T305" s="57"/>
      <c r="U305" s="57"/>
    </row>
    <row r="306" spans="1:21" ht="15" customHeight="1">
      <c r="A306" s="33" t="s">
        <v>299</v>
      </c>
      <c r="B306" s="51">
        <f>'Расчет субсидий'!AD306</f>
        <v>0.25454545454545441</v>
      </c>
      <c r="C306" s="53">
        <f>'Расчет субсидий'!D306-1</f>
        <v>0.11859259259259258</v>
      </c>
      <c r="D306" s="53">
        <f>C306*'Расчет субсидий'!E306</f>
        <v>1.1859259259259258</v>
      </c>
      <c r="E306" s="54">
        <f t="shared" ref="E306:E320" si="96">$B306*D306/$U306</f>
        <v>4.200879009661606E-2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3">
        <f>'Расчет субсидий'!P306-1</f>
        <v>0.30000000000000004</v>
      </c>
      <c r="M306" s="53">
        <f>L306*'Расчет субсидий'!Q306</f>
        <v>6.0000000000000009</v>
      </c>
      <c r="N306" s="54">
        <f t="shared" ref="N306:N320" si="97">$B306*M306/$U306</f>
        <v>0.21253666444883834</v>
      </c>
      <c r="O306" s="53">
        <f>'Расчет субсидий'!T306-1</f>
        <v>0</v>
      </c>
      <c r="P306" s="53">
        <f>O306*'Расчет субсидий'!U306</f>
        <v>0</v>
      </c>
      <c r="Q306" s="54">
        <f t="shared" ref="Q306:Q320" si="98">$B306*P306/$U306</f>
        <v>0</v>
      </c>
      <c r="R306" s="53">
        <f>'Расчет субсидий'!X306-1</f>
        <v>0</v>
      </c>
      <c r="S306" s="53">
        <f>R306*'Расчет субсидий'!Y306</f>
        <v>0</v>
      </c>
      <c r="T306" s="54">
        <f t="shared" ref="T306:T320" si="99">$B306*S306/$U306</f>
        <v>0</v>
      </c>
      <c r="U306" s="53">
        <f t="shared" si="95"/>
        <v>7.1859259259259272</v>
      </c>
    </row>
    <row r="307" spans="1:21" ht="15" customHeight="1">
      <c r="A307" s="33" t="s">
        <v>300</v>
      </c>
      <c r="B307" s="51">
        <f>'Расчет субсидий'!AD307</f>
        <v>0.2818181818181813</v>
      </c>
      <c r="C307" s="53">
        <f>'Расчет субсидий'!D307-1</f>
        <v>-0.16032356867980835</v>
      </c>
      <c r="D307" s="53">
        <f>C307*'Расчет субсидий'!E307</f>
        <v>-1.6032356867980835</v>
      </c>
      <c r="E307" s="54">
        <f t="shared" si="96"/>
        <v>-0.15969838590125249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3">
        <f>'Расчет субсидий'!P307-1</f>
        <v>-0.2653314917127072</v>
      </c>
      <c r="M307" s="53">
        <f>L307*'Расчет субсидий'!Q307</f>
        <v>-5.306629834254144</v>
      </c>
      <c r="N307" s="54">
        <f t="shared" si="97"/>
        <v>-0.52859365973715977</v>
      </c>
      <c r="O307" s="53">
        <f>'Расчет субсидий'!T307-1</f>
        <v>0.18043478260869561</v>
      </c>
      <c r="P307" s="53">
        <f>O307*'Расчет субсидий'!U307</f>
        <v>2.7065217391304341</v>
      </c>
      <c r="Q307" s="54">
        <f t="shared" si="98"/>
        <v>0.26959676403474242</v>
      </c>
      <c r="R307" s="53">
        <f>'Расчет субсидий'!X307-1</f>
        <v>0.20093023255813947</v>
      </c>
      <c r="S307" s="53">
        <f>R307*'Расчет субсидий'!Y307</f>
        <v>7.0325581395348813</v>
      </c>
      <c r="T307" s="54">
        <f t="shared" si="99"/>
        <v>0.70051346342185117</v>
      </c>
      <c r="U307" s="53">
        <f t="shared" si="95"/>
        <v>2.8292143576130879</v>
      </c>
    </row>
    <row r="308" spans="1:21" ht="15" customHeight="1">
      <c r="A308" s="33" t="s">
        <v>301</v>
      </c>
      <c r="B308" s="51">
        <f>'Расчет субсидий'!AD308</f>
        <v>0.67272727272727195</v>
      </c>
      <c r="C308" s="53">
        <f>'Расчет субсидий'!D308-1</f>
        <v>-5.3380782918149849E-3</v>
      </c>
      <c r="D308" s="53">
        <f>C308*'Расчет субсидий'!E308</f>
        <v>-5.3380782918149849E-2</v>
      </c>
      <c r="E308" s="54">
        <f t="shared" si="96"/>
        <v>-3.8656928694983834E-2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3">
        <f>'Расчет субсидий'!P308-1</f>
        <v>-0.28421633554083892</v>
      </c>
      <c r="M308" s="53">
        <f>L308*'Расчет субсидий'!Q308</f>
        <v>-5.6843267108167783</v>
      </c>
      <c r="N308" s="54">
        <f t="shared" si="97"/>
        <v>-4.1164366711512486</v>
      </c>
      <c r="O308" s="53">
        <f>'Расчет субсидий'!T308-1</f>
        <v>0</v>
      </c>
      <c r="P308" s="53">
        <f>O308*'Расчет субсидий'!U308</f>
        <v>0</v>
      </c>
      <c r="Q308" s="54">
        <f t="shared" si="98"/>
        <v>0</v>
      </c>
      <c r="R308" s="53">
        <f>'Расчет субсидий'!X308-1</f>
        <v>0.16666666666666674</v>
      </c>
      <c r="S308" s="53">
        <f>R308*'Расчет субсидий'!Y308</f>
        <v>6.6666666666666696</v>
      </c>
      <c r="T308" s="54">
        <f t="shared" si="99"/>
        <v>4.8278208725735041</v>
      </c>
      <c r="U308" s="53">
        <f t="shared" si="95"/>
        <v>0.92895917293174168</v>
      </c>
    </row>
    <row r="309" spans="1:21" ht="15" customHeight="1">
      <c r="A309" s="33" t="s">
        <v>302</v>
      </c>
      <c r="B309" s="51">
        <f>'Расчет субсидий'!AD309</f>
        <v>-7.6909090909090878</v>
      </c>
      <c r="C309" s="53">
        <f>'Расчет субсидий'!D309-1</f>
        <v>-0.10635359116022103</v>
      </c>
      <c r="D309" s="53">
        <f>C309*'Расчет субсидий'!E309</f>
        <v>-1.0635359116022103</v>
      </c>
      <c r="E309" s="54">
        <f t="shared" si="96"/>
        <v>-1.0810353106379487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3">
        <f>'Расчет субсидий'!P309-1</f>
        <v>-0.41337907375643212</v>
      </c>
      <c r="M309" s="53">
        <f>L309*'Расчет субсидий'!Q309</f>
        <v>-8.2675814751286421</v>
      </c>
      <c r="N309" s="54">
        <f t="shared" si="97"/>
        <v>-8.4036160986100423</v>
      </c>
      <c r="O309" s="53">
        <f>'Расчет субсидий'!T309-1</f>
        <v>0</v>
      </c>
      <c r="P309" s="53">
        <f>O309*'Расчет субсидий'!U309</f>
        <v>0</v>
      </c>
      <c r="Q309" s="54">
        <f t="shared" si="98"/>
        <v>0</v>
      </c>
      <c r="R309" s="53">
        <f>'Расчет субсидий'!X309-1</f>
        <v>5.8823529411764719E-2</v>
      </c>
      <c r="S309" s="53">
        <f>R309*'Расчет субсидий'!Y309</f>
        <v>1.7647058823529416</v>
      </c>
      <c r="T309" s="54">
        <f t="shared" si="99"/>
        <v>1.7937423183389034</v>
      </c>
      <c r="U309" s="53">
        <f t="shared" si="95"/>
        <v>-7.5664115043779105</v>
      </c>
    </row>
    <row r="310" spans="1:21" ht="15" customHeight="1">
      <c r="A310" s="33" t="s">
        <v>303</v>
      </c>
      <c r="B310" s="51">
        <f>'Расчет субсидий'!AD310</f>
        <v>-12.354545454545452</v>
      </c>
      <c r="C310" s="53">
        <f>'Расчет субсидий'!D310-1</f>
        <v>-1</v>
      </c>
      <c r="D310" s="53">
        <f>C310*'Расчет субсидий'!E310</f>
        <v>0</v>
      </c>
      <c r="E310" s="54">
        <f t="shared" si="96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3">
        <f>'Расчет субсидий'!P310-1</f>
        <v>-0.19481865284974087</v>
      </c>
      <c r="M310" s="53">
        <f>L310*'Расчет субсидий'!Q310</f>
        <v>-3.8963730569948174</v>
      </c>
      <c r="N310" s="54">
        <f t="shared" si="97"/>
        <v>-3.097831579904601</v>
      </c>
      <c r="O310" s="53">
        <f>'Расчет субсидий'!T310-1</f>
        <v>-0.58214285714285718</v>
      </c>
      <c r="P310" s="53">
        <f>O310*'Расчет субсидий'!U310</f>
        <v>-11.642857142857144</v>
      </c>
      <c r="Q310" s="54">
        <f t="shared" si="98"/>
        <v>-9.2567138746408517</v>
      </c>
      <c r="R310" s="53">
        <f>'Расчет субсидий'!X310-1</f>
        <v>0</v>
      </c>
      <c r="S310" s="53">
        <f>R310*'Расчет субсидий'!Y310</f>
        <v>0</v>
      </c>
      <c r="T310" s="54">
        <f t="shared" si="99"/>
        <v>0</v>
      </c>
      <c r="U310" s="53">
        <f t="shared" si="95"/>
        <v>-15.539230199851961</v>
      </c>
    </row>
    <row r="311" spans="1:21" ht="15" customHeight="1">
      <c r="A311" s="33" t="s">
        <v>304</v>
      </c>
      <c r="B311" s="51">
        <f>'Расчет субсидий'!AD311</f>
        <v>-5.2909090909090963</v>
      </c>
      <c r="C311" s="53">
        <f>'Расчет субсидий'!D311-1</f>
        <v>-0.31454560839397527</v>
      </c>
      <c r="D311" s="53">
        <f>C311*'Расчет субсидий'!E311</f>
        <v>-3.1454560839397527</v>
      </c>
      <c r="E311" s="54">
        <f t="shared" si="96"/>
        <v>-1.5251756669754466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3">
        <f>'Расчет субсидий'!P311-1</f>
        <v>-0.42431425668811384</v>
      </c>
      <c r="M311" s="53">
        <f>L311*'Расчет субсидий'!Q311</f>
        <v>-8.4862851337622764</v>
      </c>
      <c r="N311" s="54">
        <f t="shared" si="97"/>
        <v>-4.1148486081605729</v>
      </c>
      <c r="O311" s="53">
        <f>'Расчет субсидий'!T311-1</f>
        <v>-8.4000000000000075E-2</v>
      </c>
      <c r="P311" s="53">
        <f>O311*'Расчет субсидий'!U311</f>
        <v>-1.6800000000000015</v>
      </c>
      <c r="Q311" s="54">
        <f t="shared" si="98"/>
        <v>-0.81460209652948701</v>
      </c>
      <c r="R311" s="53">
        <f>'Расчет субсидий'!X311-1</f>
        <v>8.0000000000000071E-2</v>
      </c>
      <c r="S311" s="53">
        <f>R311*'Расчет субсидий'!Y311</f>
        <v>2.4000000000000021</v>
      </c>
      <c r="T311" s="54">
        <f t="shared" si="99"/>
        <v>1.16371728075641</v>
      </c>
      <c r="U311" s="53">
        <f t="shared" si="95"/>
        <v>-10.911741217702028</v>
      </c>
    </row>
    <row r="312" spans="1:21" ht="15" customHeight="1">
      <c r="A312" s="33" t="s">
        <v>305</v>
      </c>
      <c r="B312" s="51">
        <f>'Расчет субсидий'!AD312</f>
        <v>4.1272727272727323</v>
      </c>
      <c r="C312" s="53">
        <f>'Расчет субсидий'!D312-1</f>
        <v>0.10808011049723754</v>
      </c>
      <c r="D312" s="53">
        <f>C312*'Расчет субсидий'!E312</f>
        <v>1.0808011049723754</v>
      </c>
      <c r="E312" s="54">
        <f t="shared" si="96"/>
        <v>0.85464016507826768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3">
        <f>'Расчет субсидий'!P312-1</f>
        <v>0.20693298969072149</v>
      </c>
      <c r="M312" s="53">
        <f>L312*'Расчет субсидий'!Q312</f>
        <v>4.1386597938144298</v>
      </c>
      <c r="N312" s="54">
        <f t="shared" si="97"/>
        <v>3.272632562194465</v>
      </c>
      <c r="O312" s="53">
        <f>'Расчет субсидий'!T312-1</f>
        <v>0</v>
      </c>
      <c r="P312" s="53">
        <f>O312*'Расчет субсидий'!U312</f>
        <v>0</v>
      </c>
      <c r="Q312" s="54">
        <f t="shared" si="98"/>
        <v>0</v>
      </c>
      <c r="R312" s="53">
        <f>'Расчет субсидий'!X312-1</f>
        <v>0</v>
      </c>
      <c r="S312" s="53">
        <f>R312*'Расчет субсидий'!Y312</f>
        <v>0</v>
      </c>
      <c r="T312" s="54">
        <f t="shared" si="99"/>
        <v>0</v>
      </c>
      <c r="U312" s="53">
        <f t="shared" si="95"/>
        <v>5.2194608987868047</v>
      </c>
    </row>
    <row r="313" spans="1:21" ht="15" customHeight="1">
      <c r="A313" s="33" t="s">
        <v>306</v>
      </c>
      <c r="B313" s="51">
        <f>'Расчет субсидий'!AD313</f>
        <v>8.9090909090909065</v>
      </c>
      <c r="C313" s="53">
        <f>'Расчет субсидий'!D313-1</f>
        <v>0.23110091743119265</v>
      </c>
      <c r="D313" s="53">
        <f>C313*'Расчет субсидий'!E313</f>
        <v>2.3110091743119265</v>
      </c>
      <c r="E313" s="54">
        <f t="shared" si="96"/>
        <v>1.556561378788154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3">
        <f>'Расчет субсидий'!P313-1</f>
        <v>0.24581089542892931</v>
      </c>
      <c r="M313" s="53">
        <f>L313*'Расчет субсидий'!Q313</f>
        <v>4.9162179085785862</v>
      </c>
      <c r="N313" s="54">
        <f t="shared" si="97"/>
        <v>3.3112784714402967</v>
      </c>
      <c r="O313" s="53">
        <f>'Расчет субсидий'!T313-1</f>
        <v>0.19999999999999996</v>
      </c>
      <c r="P313" s="53">
        <f>O313*'Расчет субсидий'!U313</f>
        <v>5.9999999999999982</v>
      </c>
      <c r="Q313" s="54">
        <f t="shared" si="98"/>
        <v>4.0412510588624553</v>
      </c>
      <c r="R313" s="53">
        <f>'Расчет субсидий'!X313-1</f>
        <v>0</v>
      </c>
      <c r="S313" s="53">
        <f>R313*'Расчет субсидий'!Y313</f>
        <v>0</v>
      </c>
      <c r="T313" s="54">
        <f t="shared" si="99"/>
        <v>0</v>
      </c>
      <c r="U313" s="53">
        <f t="shared" si="95"/>
        <v>13.227227082890511</v>
      </c>
    </row>
    <row r="314" spans="1:21" ht="15" customHeight="1">
      <c r="A314" s="33" t="s">
        <v>307</v>
      </c>
      <c r="B314" s="51">
        <f>'Расчет субсидий'!AD314</f>
        <v>-7.1545454545454561</v>
      </c>
      <c r="C314" s="53">
        <f>'Расчет субсидий'!D314-1</f>
        <v>-1</v>
      </c>
      <c r="D314" s="53">
        <f>C314*'Расчет субсидий'!E314</f>
        <v>0</v>
      </c>
      <c r="E314" s="54">
        <f t="shared" si="96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3">
        <f>'Расчет субсидий'!P314-1</f>
        <v>-0.31951219512195128</v>
      </c>
      <c r="M314" s="53">
        <f>L314*'Расчет субсидий'!Q314</f>
        <v>-6.3902439024390256</v>
      </c>
      <c r="N314" s="54">
        <f t="shared" si="97"/>
        <v>-7.6688698793900461</v>
      </c>
      <c r="O314" s="53">
        <f>'Расчет субсидий'!T314-1</f>
        <v>4.2857142857142927E-2</v>
      </c>
      <c r="P314" s="53">
        <f>O314*'Расчет субсидий'!U314</f>
        <v>0.42857142857142927</v>
      </c>
      <c r="Q314" s="54">
        <f t="shared" si="98"/>
        <v>0.5143244248445894</v>
      </c>
      <c r="R314" s="53">
        <f>'Расчет субсидий'!X314-1</f>
        <v>0</v>
      </c>
      <c r="S314" s="53">
        <f>R314*'Расчет субсидий'!Y314</f>
        <v>0</v>
      </c>
      <c r="T314" s="54">
        <f t="shared" si="99"/>
        <v>0</v>
      </c>
      <c r="U314" s="53">
        <f t="shared" si="95"/>
        <v>-5.9616724738675959</v>
      </c>
    </row>
    <row r="315" spans="1:21" ht="15" customHeight="1">
      <c r="A315" s="33" t="s">
        <v>308</v>
      </c>
      <c r="B315" s="51">
        <f>'Расчет субсидий'!AD315</f>
        <v>-5.4545454545454508E-2</v>
      </c>
      <c r="C315" s="53">
        <f>'Расчет субсидий'!D315-1</f>
        <v>-1</v>
      </c>
      <c r="D315" s="53">
        <f>C315*'Расчет субсидий'!E315</f>
        <v>0</v>
      </c>
      <c r="E315" s="54">
        <f t="shared" si="96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3">
        <f>'Расчет субсидий'!P315-1</f>
        <v>-0.45583953413134914</v>
      </c>
      <c r="M315" s="53">
        <f>L315*'Расчет субсидий'!Q315</f>
        <v>-9.1167906826269824</v>
      </c>
      <c r="N315" s="54">
        <f t="shared" si="97"/>
        <v>-0.45536396110083399</v>
      </c>
      <c r="O315" s="53">
        <f>'Расчет субсидий'!T315-1</f>
        <v>0.20061855670103079</v>
      </c>
      <c r="P315" s="53">
        <f>O315*'Расчет субсидий'!U315</f>
        <v>8.0247422680412317</v>
      </c>
      <c r="Q315" s="54">
        <f t="shared" si="98"/>
        <v>0.40081850655537948</v>
      </c>
      <c r="R315" s="53">
        <f>'Расчет субсидий'!X315-1</f>
        <v>0</v>
      </c>
      <c r="S315" s="53">
        <f>R315*'Расчет субсидий'!Y315</f>
        <v>0</v>
      </c>
      <c r="T315" s="54">
        <f t="shared" si="99"/>
        <v>0</v>
      </c>
      <c r="U315" s="53">
        <f t="shared" si="95"/>
        <v>-1.0920484145857507</v>
      </c>
    </row>
    <row r="316" spans="1:21" ht="15" customHeight="1">
      <c r="A316" s="33" t="s">
        <v>309</v>
      </c>
      <c r="B316" s="51">
        <f>'Расчет субсидий'!AD316</f>
        <v>-5.3818181818181827</v>
      </c>
      <c r="C316" s="53">
        <f>'Расчет субсидий'!D316-1</f>
        <v>0.30000000000000004</v>
      </c>
      <c r="D316" s="53">
        <f>C316*'Расчет субсидий'!E316</f>
        <v>3.0000000000000004</v>
      </c>
      <c r="E316" s="54">
        <f t="shared" si="96"/>
        <v>2.1405260092298053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3">
        <f>'Расчет субсидий'!P316-1</f>
        <v>-0.5271375464684015</v>
      </c>
      <c r="M316" s="53">
        <f>L316*'Расчет субсидий'!Q316</f>
        <v>-10.542750929368029</v>
      </c>
      <c r="N316" s="54">
        <f t="shared" si="97"/>
        <v>-7.5223441910479876</v>
      </c>
      <c r="O316" s="53">
        <f>'Расчет субсидий'!T316-1</f>
        <v>0</v>
      </c>
      <c r="P316" s="53">
        <f>O316*'Расчет субсидий'!U316</f>
        <v>0</v>
      </c>
      <c r="Q316" s="54">
        <f t="shared" si="98"/>
        <v>0</v>
      </c>
      <c r="R316" s="53">
        <f>'Расчет субсидий'!X316-1</f>
        <v>0</v>
      </c>
      <c r="S316" s="53">
        <f>R316*'Расчет субсидий'!Y316</f>
        <v>0</v>
      </c>
      <c r="T316" s="54">
        <f t="shared" si="99"/>
        <v>0</v>
      </c>
      <c r="U316" s="53">
        <f t="shared" si="95"/>
        <v>-7.5427509293680295</v>
      </c>
    </row>
    <row r="317" spans="1:21" ht="15" customHeight="1">
      <c r="A317" s="33" t="s">
        <v>310</v>
      </c>
      <c r="B317" s="51">
        <f>'Расчет субсидий'!AD317</f>
        <v>-12.827272727272728</v>
      </c>
      <c r="C317" s="53">
        <f>'Расчет субсидий'!D317-1</f>
        <v>-0.43927152317880791</v>
      </c>
      <c r="D317" s="53">
        <f>C317*'Расчет субсидий'!E317</f>
        <v>-4.3927152317880793</v>
      </c>
      <c r="E317" s="54">
        <f t="shared" si="96"/>
        <v>-5.5671175340809658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3">
        <f>'Расчет субсидий'!P317-1</f>
        <v>-0.47064056939501786</v>
      </c>
      <c r="M317" s="53">
        <f>L317*'Расчет субсидий'!Q317</f>
        <v>-9.4128113879003568</v>
      </c>
      <c r="N317" s="54">
        <f t="shared" si="97"/>
        <v>-11.929347694420528</v>
      </c>
      <c r="O317" s="53">
        <f>'Расчет субсидий'!T317-1</f>
        <v>0.18421052631578938</v>
      </c>
      <c r="P317" s="53">
        <f>O317*'Расчет субсидий'!U317</f>
        <v>3.6842105263157876</v>
      </c>
      <c r="Q317" s="54">
        <f t="shared" si="98"/>
        <v>4.6691925012287667</v>
      </c>
      <c r="R317" s="53">
        <f>'Расчет субсидий'!X317-1</f>
        <v>0</v>
      </c>
      <c r="S317" s="53">
        <f>R317*'Расчет субсидий'!Y317</f>
        <v>0</v>
      </c>
      <c r="T317" s="54">
        <f t="shared" si="99"/>
        <v>0</v>
      </c>
      <c r="U317" s="53">
        <f t="shared" si="95"/>
        <v>-10.121316093372648</v>
      </c>
    </row>
    <row r="318" spans="1:21" ht="15" customHeight="1">
      <c r="A318" s="33" t="s">
        <v>311</v>
      </c>
      <c r="B318" s="51">
        <f>'Расчет субсидий'!AD318</f>
        <v>-16.781818181818188</v>
      </c>
      <c r="C318" s="53">
        <f>'Расчет субсидий'!D318-1</f>
        <v>-1</v>
      </c>
      <c r="D318" s="53">
        <f>C318*'Расчет субсидий'!E318</f>
        <v>0</v>
      </c>
      <c r="E318" s="54">
        <f t="shared" si="96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3">
        <f>'Расчет субсидий'!P318-1</f>
        <v>-0.77165354330708658</v>
      </c>
      <c r="M318" s="53">
        <f>L318*'Расчет субсидий'!Q318</f>
        <v>-15.433070866141732</v>
      </c>
      <c r="N318" s="54">
        <f t="shared" si="97"/>
        <v>-16.781818181818188</v>
      </c>
      <c r="O318" s="53">
        <f>'Расчет субсидий'!T318-1</f>
        <v>0</v>
      </c>
      <c r="P318" s="53">
        <f>O318*'Расчет субсидий'!U318</f>
        <v>0</v>
      </c>
      <c r="Q318" s="54">
        <f t="shared" si="98"/>
        <v>0</v>
      </c>
      <c r="R318" s="53">
        <f>'Расчет субсидий'!X318-1</f>
        <v>0</v>
      </c>
      <c r="S318" s="53">
        <f>R318*'Расчет субсидий'!Y318</f>
        <v>0</v>
      </c>
      <c r="T318" s="54">
        <f t="shared" si="99"/>
        <v>0</v>
      </c>
      <c r="U318" s="53">
        <f t="shared" si="95"/>
        <v>-15.433070866141732</v>
      </c>
    </row>
    <row r="319" spans="1:21" ht="15" customHeight="1">
      <c r="A319" s="33" t="s">
        <v>312</v>
      </c>
      <c r="B319" s="51">
        <f>'Расчет субсидий'!AD319</f>
        <v>-7.2727272727272663</v>
      </c>
      <c r="C319" s="53">
        <f>'Расчет субсидий'!D319-1</f>
        <v>0.27249999999999996</v>
      </c>
      <c r="D319" s="53">
        <f>C319*'Расчет субсидий'!E319</f>
        <v>2.7249999999999996</v>
      </c>
      <c r="E319" s="54">
        <f t="shared" si="96"/>
        <v>2.9302050678754581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3">
        <f>'Расчет субсидий'!P319-1</f>
        <v>-0.44042056074766356</v>
      </c>
      <c r="M319" s="53">
        <f>L319*'Расчет субсидий'!Q319</f>
        <v>-8.8084112149532707</v>
      </c>
      <c r="N319" s="54">
        <f t="shared" si="97"/>
        <v>-9.4717252043989344</v>
      </c>
      <c r="O319" s="53">
        <f>'Расчет субсидий'!T319-1</f>
        <v>-1.7000000000000126E-2</v>
      </c>
      <c r="P319" s="53">
        <f>O319*'Расчет субсидий'!U319</f>
        <v>-0.68000000000000504</v>
      </c>
      <c r="Q319" s="54">
        <f t="shared" si="98"/>
        <v>-0.73120713620378963</v>
      </c>
      <c r="R319" s="53">
        <f>'Расчет субсидий'!X319-1</f>
        <v>0</v>
      </c>
      <c r="S319" s="53">
        <f>R319*'Расчет субсидий'!Y319</f>
        <v>0</v>
      </c>
      <c r="T319" s="54">
        <f t="shared" si="99"/>
        <v>0</v>
      </c>
      <c r="U319" s="53">
        <f t="shared" si="95"/>
        <v>-6.7634112149532761</v>
      </c>
    </row>
    <row r="320" spans="1:21" ht="15" customHeight="1">
      <c r="A320" s="33" t="s">
        <v>313</v>
      </c>
      <c r="B320" s="51">
        <f>'Расчет субсидий'!AD320</f>
        <v>-5.672727272727272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96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3">
        <f>'Расчет субсидий'!P320-1</f>
        <v>-0.57844690966719492</v>
      </c>
      <c r="M320" s="53">
        <f>L320*'Расчет субсидий'!Q320</f>
        <v>-11.568938193343898</v>
      </c>
      <c r="N320" s="54">
        <f t="shared" si="97"/>
        <v>-5.672727272727272</v>
      </c>
      <c r="O320" s="53">
        <f>'Расчет субсидий'!T320-1</f>
        <v>0</v>
      </c>
      <c r="P320" s="53">
        <f>O320*'Расчет субсидий'!U320</f>
        <v>0</v>
      </c>
      <c r="Q320" s="54">
        <f t="shared" si="98"/>
        <v>0</v>
      </c>
      <c r="R320" s="53">
        <f>'Расчет субсидий'!X320-1</f>
        <v>0</v>
      </c>
      <c r="S320" s="53">
        <f>R320*'Расчет субсидий'!Y320</f>
        <v>0</v>
      </c>
      <c r="T320" s="54">
        <f t="shared" si="99"/>
        <v>0</v>
      </c>
      <c r="U320" s="53">
        <f t="shared" si="95"/>
        <v>-11.568938193343898</v>
      </c>
    </row>
    <row r="321" spans="1:21" ht="15" customHeight="1">
      <c r="A321" s="32" t="s">
        <v>314</v>
      </c>
      <c r="B321" s="55"/>
      <c r="C321" s="56"/>
      <c r="D321" s="56"/>
      <c r="E321" s="57"/>
      <c r="F321" s="56"/>
      <c r="G321" s="56"/>
      <c r="H321" s="57"/>
      <c r="I321" s="57"/>
      <c r="J321" s="57"/>
      <c r="K321" s="57"/>
      <c r="L321" s="56"/>
      <c r="M321" s="56"/>
      <c r="N321" s="57"/>
      <c r="O321" s="56"/>
      <c r="P321" s="56"/>
      <c r="Q321" s="57"/>
      <c r="R321" s="56"/>
      <c r="S321" s="56"/>
      <c r="T321" s="57"/>
      <c r="U321" s="57"/>
    </row>
    <row r="322" spans="1:21" ht="15" customHeight="1">
      <c r="A322" s="33" t="s">
        <v>315</v>
      </c>
      <c r="B322" s="51">
        <f>'Расчет субсидий'!AD322</f>
        <v>-23.84545454545453</v>
      </c>
      <c r="C322" s="53">
        <f>'Расчет субсидий'!D322-1</f>
        <v>3.2278481012658178E-2</v>
      </c>
      <c r="D322" s="53">
        <f>C322*'Расчет субсидий'!E322</f>
        <v>0.32278481012658178</v>
      </c>
      <c r="E322" s="54">
        <f t="shared" ref="E322:E332" si="100">$B322*D322/$U322</f>
        <v>0.61274015097060797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3">
        <f>'Расчет субсидий'!P322-1</f>
        <v>-0.99421547360809837</v>
      </c>
      <c r="M322" s="53">
        <f>L322*'Расчет субсидий'!Q322</f>
        <v>-19.884309472161966</v>
      </c>
      <c r="N322" s="54">
        <f t="shared" ref="N322:N332" si="101">$B322*M322/$U322</f>
        <v>-37.746245813552463</v>
      </c>
      <c r="O322" s="53">
        <f>'Расчет субсидий'!T322-1</f>
        <v>0.19999999999999996</v>
      </c>
      <c r="P322" s="53">
        <f>O322*'Расчет субсидий'!U322</f>
        <v>5.9999999999999982</v>
      </c>
      <c r="Q322" s="54">
        <f t="shared" ref="Q322:Q332" si="102">$B322*P322/$U322</f>
        <v>11.389758100394845</v>
      </c>
      <c r="R322" s="53">
        <f>'Расчет субсидий'!X322-1</f>
        <v>5.0000000000000044E-2</v>
      </c>
      <c r="S322" s="53">
        <f>R322*'Расчет субсидий'!Y322</f>
        <v>1.0000000000000009</v>
      </c>
      <c r="T322" s="54">
        <f t="shared" ref="T322:T332" si="103">$B322*S322/$U322</f>
        <v>1.8982930167324763</v>
      </c>
      <c r="U322" s="53">
        <f t="shared" si="95"/>
        <v>-12.561524662035385</v>
      </c>
    </row>
    <row r="323" spans="1:21" ht="15" customHeight="1">
      <c r="A323" s="33" t="s">
        <v>316</v>
      </c>
      <c r="B323" s="51">
        <f>'Расчет субсидий'!AD323</f>
        <v>-14.263636363636365</v>
      </c>
      <c r="C323" s="53">
        <f>'Расчет субсидий'!D323-1</f>
        <v>2.0833333333333259E-2</v>
      </c>
      <c r="D323" s="53">
        <f>C323*'Расчет субсидий'!E323</f>
        <v>0.20833333333333259</v>
      </c>
      <c r="E323" s="54">
        <f t="shared" si="100"/>
        <v>0.32188620357976339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3">
        <f>'Расчет субсидий'!P323-1</f>
        <v>-0.92200695479384009</v>
      </c>
      <c r="M323" s="53">
        <f>L323*'Расчет субсидий'!Q323</f>
        <v>-18.440139095876802</v>
      </c>
      <c r="N323" s="54">
        <f t="shared" si="101"/>
        <v>-28.491006561861962</v>
      </c>
      <c r="O323" s="53">
        <f>'Расчет субсидий'!T323-1</f>
        <v>0.30000000000000004</v>
      </c>
      <c r="P323" s="53">
        <f>O323*'Расчет субсидий'!U323</f>
        <v>6.0000000000000009</v>
      </c>
      <c r="Q323" s="54">
        <f t="shared" si="102"/>
        <v>9.27032266309722</v>
      </c>
      <c r="R323" s="53">
        <f>'Расчет субсидий'!X323-1</f>
        <v>0.10000000000000009</v>
      </c>
      <c r="S323" s="53">
        <f>R323*'Расчет субсидий'!Y323</f>
        <v>3.0000000000000027</v>
      </c>
      <c r="T323" s="54">
        <f t="shared" si="103"/>
        <v>4.6351613315486127</v>
      </c>
      <c r="U323" s="53">
        <f t="shared" si="95"/>
        <v>-9.2318057625434662</v>
      </c>
    </row>
    <row r="324" spans="1:21" ht="15" customHeight="1">
      <c r="A324" s="33" t="s">
        <v>269</v>
      </c>
      <c r="B324" s="51">
        <f>'Расчет субсидий'!AD324</f>
        <v>-12.290909090909096</v>
      </c>
      <c r="C324" s="53">
        <f>'Расчет субсидий'!D324-1</f>
        <v>0.16034482758620694</v>
      </c>
      <c r="D324" s="53">
        <f>C324*'Расчет субсидий'!E324</f>
        <v>1.6034482758620694</v>
      </c>
      <c r="E324" s="54">
        <f t="shared" si="100"/>
        <v>2.153394454424455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3">
        <f>'Расчет субсидий'!P324-1</f>
        <v>-0.95652173913043481</v>
      </c>
      <c r="M324" s="53">
        <f>L324*'Расчет субсидий'!Q324</f>
        <v>-19.130434782608695</v>
      </c>
      <c r="N324" s="54">
        <f t="shared" si="101"/>
        <v>-25.691737483362356</v>
      </c>
      <c r="O324" s="53">
        <f>'Расчет субсидий'!T324-1</f>
        <v>0.21249999999999991</v>
      </c>
      <c r="P324" s="53">
        <f>O324*'Расчет субсидий'!U324</f>
        <v>6.3749999999999973</v>
      </c>
      <c r="Q324" s="54">
        <f t="shared" si="102"/>
        <v>8.5614795647681916</v>
      </c>
      <c r="R324" s="53">
        <f>'Расчет субсидий'!X324-1</f>
        <v>0.10000000000000009</v>
      </c>
      <c r="S324" s="53">
        <f>R324*'Расчет субсидий'!Y324</f>
        <v>2.0000000000000018</v>
      </c>
      <c r="T324" s="54">
        <f t="shared" si="103"/>
        <v>2.6859543732606124</v>
      </c>
      <c r="U324" s="53">
        <f t="shared" si="95"/>
        <v>-9.1519865067466259</v>
      </c>
    </row>
    <row r="325" spans="1:21" ht="15" customHeight="1">
      <c r="A325" s="33" t="s">
        <v>317</v>
      </c>
      <c r="B325" s="51">
        <f>'Расчет субсидий'!AD325</f>
        <v>-26.145454545454527</v>
      </c>
      <c r="C325" s="53">
        <f>'Расчет субсидий'!D325-1</f>
        <v>2.7108433734939652E-2</v>
      </c>
      <c r="D325" s="53">
        <f>C325*'Расчет субсидий'!E325</f>
        <v>0.27108433734939652</v>
      </c>
      <c r="E325" s="54">
        <f t="shared" si="100"/>
        <v>0.61474293535224511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3">
        <f>'Расчет субсидий'!P325-1</f>
        <v>-0.84002470660901796</v>
      </c>
      <c r="M325" s="53">
        <f>L325*'Расчет субсидий'!Q325</f>
        <v>-16.800494132180358</v>
      </c>
      <c r="N325" s="54">
        <f t="shared" si="101"/>
        <v>-38.098789399526019</v>
      </c>
      <c r="O325" s="53">
        <f>'Расчет субсидий'!T325-1</f>
        <v>0.10000000000000009</v>
      </c>
      <c r="P325" s="53">
        <f>O325*'Расчет субсидий'!U325</f>
        <v>3.5000000000000031</v>
      </c>
      <c r="Q325" s="54">
        <f t="shared" si="102"/>
        <v>7.9370143431034696</v>
      </c>
      <c r="R325" s="53">
        <f>'Расчет субсидий'!X325-1</f>
        <v>0.10000000000000009</v>
      </c>
      <c r="S325" s="53">
        <f>R325*'Расчет субсидий'!Y325</f>
        <v>1.5000000000000013</v>
      </c>
      <c r="T325" s="54">
        <f t="shared" si="103"/>
        <v>3.4015775756157725</v>
      </c>
      <c r="U325" s="53">
        <f t="shared" si="95"/>
        <v>-11.529409794830956</v>
      </c>
    </row>
    <row r="326" spans="1:21" ht="15" customHeight="1">
      <c r="A326" s="33" t="s">
        <v>318</v>
      </c>
      <c r="B326" s="51">
        <f>'Расчет субсидий'!AD326</f>
        <v>-32.627272727272725</v>
      </c>
      <c r="C326" s="53">
        <f>'Расчет субсидий'!D326-1</f>
        <v>-1</v>
      </c>
      <c r="D326" s="53">
        <f>C326*'Расчет субсидий'!E326</f>
        <v>0</v>
      </c>
      <c r="E326" s="54">
        <f t="shared" si="100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3">
        <f>'Расчет субсидий'!P326-1</f>
        <v>-0.72049405306495884</v>
      </c>
      <c r="M326" s="53">
        <f>L326*'Расчет субсидий'!Q326</f>
        <v>-14.409881061299178</v>
      </c>
      <c r="N326" s="54">
        <f t="shared" si="101"/>
        <v>-40.646444863808227</v>
      </c>
      <c r="O326" s="53">
        <f>'Расчет субсидий'!T326-1</f>
        <v>7.2542372881355899E-2</v>
      </c>
      <c r="P326" s="53">
        <f>O326*'Расчет субсидий'!U326</f>
        <v>2.176271186440677</v>
      </c>
      <c r="Q326" s="54">
        <f t="shared" si="102"/>
        <v>6.1386826450585739</v>
      </c>
      <c r="R326" s="53">
        <f>'Расчет субсидий'!X326-1</f>
        <v>3.3333333333333437E-2</v>
      </c>
      <c r="S326" s="53">
        <f>R326*'Расчет субсидий'!Y326</f>
        <v>0.66666666666666874</v>
      </c>
      <c r="T326" s="54">
        <f t="shared" si="103"/>
        <v>1.8804894914769323</v>
      </c>
      <c r="U326" s="53">
        <f t="shared" si="95"/>
        <v>-11.566943208191834</v>
      </c>
    </row>
    <row r="327" spans="1:21" ht="15" customHeight="1">
      <c r="A327" s="33" t="s">
        <v>319</v>
      </c>
      <c r="B327" s="51">
        <f>'Расчет субсидий'!AD327</f>
        <v>-20.136363636363626</v>
      </c>
      <c r="C327" s="53">
        <f>'Расчет субсидий'!D327-1</f>
        <v>0.11827956989247301</v>
      </c>
      <c r="D327" s="53">
        <f>C327*'Расчет субсидий'!E327</f>
        <v>1.1827956989247301</v>
      </c>
      <c r="E327" s="54">
        <f t="shared" si="100"/>
        <v>2.2666885396901653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3">
        <f>'Расчет субсидий'!P327-1</f>
        <v>-0.87951422179610095</v>
      </c>
      <c r="M327" s="53">
        <f>L327*'Расчет субсидий'!Q327</f>
        <v>-17.590284435922019</v>
      </c>
      <c r="N327" s="54">
        <f t="shared" si="101"/>
        <v>-33.709706737217388</v>
      </c>
      <c r="O327" s="53">
        <f>'Расчет субсидий'!T327-1</f>
        <v>5.0000000000000044E-2</v>
      </c>
      <c r="P327" s="53">
        <f>O327*'Расчет субсидий'!U327</f>
        <v>1.5000000000000013</v>
      </c>
      <c r="Q327" s="54">
        <f t="shared" si="102"/>
        <v>2.8745731935161696</v>
      </c>
      <c r="R327" s="53">
        <f>'Расчет субсидий'!X327-1</f>
        <v>0.21999999999999997</v>
      </c>
      <c r="S327" s="53">
        <f>R327*'Расчет субсидий'!Y327</f>
        <v>4.3999999999999995</v>
      </c>
      <c r="T327" s="54">
        <f t="shared" si="103"/>
        <v>8.4320813676474202</v>
      </c>
      <c r="U327" s="53">
        <f t="shared" si="95"/>
        <v>-10.507488736997285</v>
      </c>
    </row>
    <row r="328" spans="1:21" ht="15" customHeight="1">
      <c r="A328" s="33" t="s">
        <v>320</v>
      </c>
      <c r="B328" s="51">
        <f>'Расчет субсидий'!AD328</f>
        <v>5.6999999999999886</v>
      </c>
      <c r="C328" s="53">
        <f>'Расчет субсидий'!D328-1</f>
        <v>0</v>
      </c>
      <c r="D328" s="53">
        <f>C328*'Расчет субсидий'!E328</f>
        <v>0</v>
      </c>
      <c r="E328" s="54">
        <f t="shared" si="100"/>
        <v>0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3">
        <f>'Расчет субсидий'!P328-1</f>
        <v>-0.27446153846153842</v>
      </c>
      <c r="M328" s="53">
        <f>L328*'Расчет субсидий'!Q328</f>
        <v>-5.4892307692307689</v>
      </c>
      <c r="N328" s="54">
        <f t="shared" si="101"/>
        <v>-8.9121822962313484</v>
      </c>
      <c r="O328" s="53">
        <f>'Расчет субсидий'!T328-1</f>
        <v>0.30000000000000004</v>
      </c>
      <c r="P328" s="53">
        <f>O328*'Расчет субсидий'!U328</f>
        <v>6.0000000000000009</v>
      </c>
      <c r="Q328" s="54">
        <f t="shared" si="102"/>
        <v>9.7414548641542229</v>
      </c>
      <c r="R328" s="53">
        <f>'Расчет субсидий'!X328-1</f>
        <v>0.10000000000000009</v>
      </c>
      <c r="S328" s="53">
        <f>R328*'Расчет субсидий'!Y328</f>
        <v>3.0000000000000027</v>
      </c>
      <c r="T328" s="54">
        <f t="shared" si="103"/>
        <v>4.8707274320771141</v>
      </c>
      <c r="U328" s="53">
        <f t="shared" si="95"/>
        <v>3.5107692307692346</v>
      </c>
    </row>
    <row r="329" spans="1:21" ht="15" customHeight="1">
      <c r="A329" s="33" t="s">
        <v>321</v>
      </c>
      <c r="B329" s="51">
        <f>'Расчет субсидий'!AD329</f>
        <v>-12.218181818181819</v>
      </c>
      <c r="C329" s="53">
        <f>'Расчет субсидий'!D329-1</f>
        <v>0.19130434782608696</v>
      </c>
      <c r="D329" s="53">
        <f>C329*'Расчет субсидий'!E329</f>
        <v>1.9130434782608696</v>
      </c>
      <c r="E329" s="54">
        <f t="shared" si="100"/>
        <v>2.9973037857802414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3">
        <f>'Расчет субсидий'!P329-1</f>
        <v>-0.9605678233438486</v>
      </c>
      <c r="M329" s="53">
        <f>L329*'Расчет субсидий'!Q329</f>
        <v>-19.211356466876971</v>
      </c>
      <c r="N329" s="54">
        <f t="shared" si="101"/>
        <v>-30.0998237219844</v>
      </c>
      <c r="O329" s="53">
        <f>'Расчет субсидий'!T329-1</f>
        <v>0.25</v>
      </c>
      <c r="P329" s="53">
        <f>O329*'Расчет субсидий'!U329</f>
        <v>7.5</v>
      </c>
      <c r="Q329" s="54">
        <f t="shared" si="102"/>
        <v>11.750793251070265</v>
      </c>
      <c r="R329" s="53">
        <f>'Расчет субсидий'!X329-1</f>
        <v>0.10000000000000009</v>
      </c>
      <c r="S329" s="53">
        <f>R329*'Расчет субсидий'!Y329</f>
        <v>2.0000000000000018</v>
      </c>
      <c r="T329" s="54">
        <f t="shared" si="103"/>
        <v>3.1335448669520733</v>
      </c>
      <c r="U329" s="53">
        <f t="shared" si="95"/>
        <v>-7.7983129886160985</v>
      </c>
    </row>
    <row r="330" spans="1:21" ht="15" customHeight="1">
      <c r="A330" s="33" t="s">
        <v>322</v>
      </c>
      <c r="B330" s="51">
        <f>'Расчет субсидий'!AD330</f>
        <v>-10.281818181818181</v>
      </c>
      <c r="C330" s="53">
        <f>'Расчет субсидий'!D330-1</f>
        <v>0.1796875</v>
      </c>
      <c r="D330" s="53">
        <f>C330*'Расчет субсидий'!E330</f>
        <v>1.796875</v>
      </c>
      <c r="E330" s="54">
        <f t="shared" si="100"/>
        <v>2.5122182338350791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3">
        <f>'Расчет субсидий'!P330-1</f>
        <v>-0.89504950495049507</v>
      </c>
      <c r="M330" s="53">
        <f>L330*'Расчет субсидий'!Q330</f>
        <v>-17.900990099009903</v>
      </c>
      <c r="N330" s="54">
        <f t="shared" si="101"/>
        <v>-25.027446945632779</v>
      </c>
      <c r="O330" s="53">
        <f>'Расчет субсидий'!T330-1</f>
        <v>0.30000000000000004</v>
      </c>
      <c r="P330" s="53">
        <f>O330*'Расчет субсидий'!U330</f>
        <v>7.5000000000000009</v>
      </c>
      <c r="Q330" s="54">
        <f t="shared" si="102"/>
        <v>10.485780454268159</v>
      </c>
      <c r="R330" s="53">
        <f>'Расчет субсидий'!X330-1</f>
        <v>5.0000000000000044E-2</v>
      </c>
      <c r="S330" s="53">
        <f>R330*'Расчет субсидий'!Y330</f>
        <v>1.2500000000000011</v>
      </c>
      <c r="T330" s="54">
        <f t="shared" si="103"/>
        <v>1.747630075711361</v>
      </c>
      <c r="U330" s="53">
        <f t="shared" si="95"/>
        <v>-7.3541150990099018</v>
      </c>
    </row>
    <row r="331" spans="1:21" ht="15" customHeight="1">
      <c r="A331" s="33" t="s">
        <v>323</v>
      </c>
      <c r="B331" s="51">
        <f>'Расчет субсидий'!AD331</f>
        <v>-14.309090909090912</v>
      </c>
      <c r="C331" s="53">
        <f>'Расчет субсидий'!D331-1</f>
        <v>0.16146788990825689</v>
      </c>
      <c r="D331" s="53">
        <f>C331*'Расчет субсидий'!E331</f>
        <v>1.6146788990825689</v>
      </c>
      <c r="E331" s="54">
        <f t="shared" si="100"/>
        <v>2.9846114723053394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3">
        <f>'Расчет субсидий'!P331-1</f>
        <v>-0.62540453074433655</v>
      </c>
      <c r="M331" s="53">
        <f>L331*'Расчет субсидий'!Q331</f>
        <v>-12.508090614886731</v>
      </c>
      <c r="N331" s="54">
        <f t="shared" si="101"/>
        <v>-23.120256768721589</v>
      </c>
      <c r="O331" s="53">
        <f>'Расчет субсидий'!T331-1</f>
        <v>0.125</v>
      </c>
      <c r="P331" s="53">
        <f>O331*'Расчет субсидий'!U331</f>
        <v>2.5</v>
      </c>
      <c r="Q331" s="54">
        <f t="shared" si="102"/>
        <v>4.6210603761545732</v>
      </c>
      <c r="R331" s="53">
        <f>'Расчет субсидий'!X331-1</f>
        <v>2.1739130434782705E-2</v>
      </c>
      <c r="S331" s="53">
        <f>R331*'Расчет субсидий'!Y331</f>
        <v>0.65217391304348116</v>
      </c>
      <c r="T331" s="54">
        <f t="shared" si="103"/>
        <v>1.2054940111707637</v>
      </c>
      <c r="U331" s="53">
        <f t="shared" si="95"/>
        <v>-7.7412378027606819</v>
      </c>
    </row>
    <row r="332" spans="1:21" ht="15" customHeight="1">
      <c r="A332" s="33" t="s">
        <v>324</v>
      </c>
      <c r="B332" s="51">
        <f>'Расчет субсидий'!AD332</f>
        <v>-12.409090909090935</v>
      </c>
      <c r="C332" s="53">
        <f>'Расчет субсидий'!D332-1</f>
        <v>0.15860650469211968</v>
      </c>
      <c r="D332" s="53">
        <f>C332*'Расчет субсидий'!E332</f>
        <v>1.5860650469211968</v>
      </c>
      <c r="E332" s="54">
        <f t="shared" si="100"/>
        <v>7.0872539332675641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3">
        <f>'Расчет субсидий'!P332-1</f>
        <v>-0.49148885159434197</v>
      </c>
      <c r="M332" s="53">
        <f>L332*'Расчет субсидий'!Q332</f>
        <v>-9.8297770318868398</v>
      </c>
      <c r="N332" s="54">
        <f t="shared" si="101"/>
        <v>-43.923876935322504</v>
      </c>
      <c r="O332" s="53">
        <f>'Расчет субсидий'!T332-1</f>
        <v>0.24</v>
      </c>
      <c r="P332" s="53">
        <f>O332*'Расчет субсидий'!U332</f>
        <v>4.8</v>
      </c>
      <c r="Q332" s="54">
        <f t="shared" si="102"/>
        <v>21.448564764553772</v>
      </c>
      <c r="R332" s="53">
        <f>'Расчет субсидий'!X332-1</f>
        <v>2.2222222222222143E-2</v>
      </c>
      <c r="S332" s="53">
        <f>R332*'Расчет субсидий'!Y332</f>
        <v>0.6666666666666643</v>
      </c>
      <c r="T332" s="54">
        <f t="shared" si="103"/>
        <v>2.9789673284102358</v>
      </c>
      <c r="U332" s="53">
        <f t="shared" si="95"/>
        <v>-2.7770453182989785</v>
      </c>
    </row>
    <row r="333" spans="1:21" ht="15" customHeight="1">
      <c r="A333" s="32" t="s">
        <v>325</v>
      </c>
      <c r="B333" s="55"/>
      <c r="C333" s="56"/>
      <c r="D333" s="56"/>
      <c r="E333" s="57"/>
      <c r="F333" s="56"/>
      <c r="G333" s="56"/>
      <c r="H333" s="57"/>
      <c r="I333" s="57"/>
      <c r="J333" s="57"/>
      <c r="K333" s="57"/>
      <c r="L333" s="56"/>
      <c r="M333" s="56"/>
      <c r="N333" s="57"/>
      <c r="O333" s="56"/>
      <c r="P333" s="56"/>
      <c r="Q333" s="57"/>
      <c r="R333" s="56"/>
      <c r="S333" s="56"/>
      <c r="T333" s="57"/>
      <c r="U333" s="57"/>
    </row>
    <row r="334" spans="1:21" ht="15" customHeight="1">
      <c r="A334" s="33" t="s">
        <v>326</v>
      </c>
      <c r="B334" s="51">
        <f>'Расчет субсидий'!AD334</f>
        <v>-27.890909090909091</v>
      </c>
      <c r="C334" s="53">
        <f>'Расчет субсидий'!D334-1</f>
        <v>-7.4999999999999956E-2</v>
      </c>
      <c r="D334" s="53">
        <f>C334*'Расчет субсидий'!E334</f>
        <v>-0.74999999999999956</v>
      </c>
      <c r="E334" s="54">
        <f t="shared" ref="E334:E344" si="104">$B334*D334/$U334</f>
        <v>-1.0235195996663882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3">
        <f>'Расчет субсидий'!P334-1</f>
        <v>-1</v>
      </c>
      <c r="M334" s="53">
        <f>L334*'Расчет субсидий'!Q334</f>
        <v>-20</v>
      </c>
      <c r="N334" s="54">
        <f t="shared" ref="N334:N344" si="105">$B334*M334/$U334</f>
        <v>-27.293855991103694</v>
      </c>
      <c r="O334" s="53">
        <f>'Расчет субсидий'!T334-1</f>
        <v>-3.7499999999999978E-2</v>
      </c>
      <c r="P334" s="53">
        <f>O334*'Расчет субсидий'!U334</f>
        <v>-0.93749999999999944</v>
      </c>
      <c r="Q334" s="54">
        <f t="shared" ref="Q334:Q344" si="106">$B334*P334/$U334</f>
        <v>-1.2793994995829849</v>
      </c>
      <c r="R334" s="53">
        <f>'Расчет субсидий'!X334-1</f>
        <v>5.0000000000000044E-2</v>
      </c>
      <c r="S334" s="53">
        <f>R334*'Расчет субсидий'!Y334</f>
        <v>1.2500000000000011</v>
      </c>
      <c r="T334" s="54">
        <f t="shared" ref="T334:T344" si="107">$B334*S334/$U334</f>
        <v>1.7058659994439827</v>
      </c>
      <c r="U334" s="53">
        <f t="shared" si="95"/>
        <v>-20.4375</v>
      </c>
    </row>
    <row r="335" spans="1:21" ht="15" customHeight="1">
      <c r="A335" s="33" t="s">
        <v>327</v>
      </c>
      <c r="B335" s="51">
        <f>'Расчет субсидий'!AD335</f>
        <v>-6.7090909090909037</v>
      </c>
      <c r="C335" s="53">
        <f>'Расчет субсидий'!D335-1</f>
        <v>0.23499999999999988</v>
      </c>
      <c r="D335" s="53">
        <f>C335*'Расчет субсидий'!E335</f>
        <v>2.3499999999999988</v>
      </c>
      <c r="E335" s="54">
        <f t="shared" si="104"/>
        <v>2.579216562570358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3">
        <f>'Расчет субсидий'!P335-1</f>
        <v>-0.60814249363867678</v>
      </c>
      <c r="M335" s="53">
        <f>L335*'Расчет субсидий'!Q335</f>
        <v>-12.162849872773535</v>
      </c>
      <c r="N335" s="54">
        <f t="shared" si="105"/>
        <v>-13.349201634006079</v>
      </c>
      <c r="O335" s="53">
        <f>'Расчет субсидий'!T335-1</f>
        <v>-1.0000000000000009E-2</v>
      </c>
      <c r="P335" s="53">
        <f>O335*'Расчет субсидий'!U335</f>
        <v>-0.30000000000000027</v>
      </c>
      <c r="Q335" s="54">
        <f t="shared" si="106"/>
        <v>-0.3292616888387695</v>
      </c>
      <c r="R335" s="53">
        <f>'Расчет субсидий'!X335-1</f>
        <v>0.19999999999999996</v>
      </c>
      <c r="S335" s="53">
        <f>R335*'Расчет субсидий'!Y335</f>
        <v>3.9999999999999991</v>
      </c>
      <c r="T335" s="54">
        <f t="shared" si="107"/>
        <v>4.3901558511835885</v>
      </c>
      <c r="U335" s="53">
        <f t="shared" si="95"/>
        <v>-6.1128498727735385</v>
      </c>
    </row>
    <row r="336" spans="1:21" ht="15" customHeight="1">
      <c r="A336" s="33" t="s">
        <v>328</v>
      </c>
      <c r="B336" s="51">
        <f>'Расчет субсидий'!AD336</f>
        <v>-20.809090909090912</v>
      </c>
      <c r="C336" s="53">
        <f>'Расчет субсидий'!D336-1</f>
        <v>2.750000000000008E-2</v>
      </c>
      <c r="D336" s="53">
        <f>C336*'Расчет субсидий'!E336</f>
        <v>0.2750000000000008</v>
      </c>
      <c r="E336" s="54">
        <f t="shared" si="104"/>
        <v>0.40926712659103898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3">
        <f>'Расчет субсидий'!P336-1</f>
        <v>-0.8678655199374512</v>
      </c>
      <c r="M336" s="53">
        <f>L336*'Расчет субсидий'!Q336</f>
        <v>-17.357310398749025</v>
      </c>
      <c r="N336" s="54">
        <f t="shared" si="105"/>
        <v>-25.831914735435468</v>
      </c>
      <c r="O336" s="53">
        <f>'Расчет субсидий'!T336-1</f>
        <v>-3.6666666666666736E-2</v>
      </c>
      <c r="P336" s="53">
        <f>O336*'Расчет субсидий'!U336</f>
        <v>-1.1000000000000021</v>
      </c>
      <c r="Q336" s="54">
        <f t="shared" si="106"/>
        <v>-1.6370685063641541</v>
      </c>
      <c r="R336" s="53">
        <f>'Расчет субсидий'!X336-1</f>
        <v>0.20999999999999996</v>
      </c>
      <c r="S336" s="53">
        <f>R336*'Расчет субсидий'!Y336</f>
        <v>4.1999999999999993</v>
      </c>
      <c r="T336" s="54">
        <f t="shared" si="107"/>
        <v>6.2506252061176664</v>
      </c>
      <c r="U336" s="53">
        <f t="shared" si="95"/>
        <v>-13.982310398749025</v>
      </c>
    </row>
    <row r="337" spans="1:21" ht="15" customHeight="1">
      <c r="A337" s="33" t="s">
        <v>329</v>
      </c>
      <c r="B337" s="51">
        <f>'Расчет субсидий'!AD337</f>
        <v>-20.38181818181819</v>
      </c>
      <c r="C337" s="53">
        <f>'Расчет субсидий'!D337-1</f>
        <v>0</v>
      </c>
      <c r="D337" s="53">
        <f>C337*'Расчет субсидий'!E337</f>
        <v>0</v>
      </c>
      <c r="E337" s="54">
        <f t="shared" si="104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3">
        <f>'Расчет субсидий'!P337-1</f>
        <v>-0.96564482029598309</v>
      </c>
      <c r="M337" s="53">
        <f>L337*'Расчет субсидий'!Q337</f>
        <v>-19.312896405919663</v>
      </c>
      <c r="N337" s="54">
        <f t="shared" si="105"/>
        <v>-25.158261745461115</v>
      </c>
      <c r="O337" s="53">
        <f>'Расчет субсидий'!T337-1</f>
        <v>3.3333333333333437E-2</v>
      </c>
      <c r="P337" s="53">
        <f>O337*'Расчет субсидий'!U337</f>
        <v>0.66666666666666874</v>
      </c>
      <c r="Q337" s="54">
        <f t="shared" si="106"/>
        <v>0.86844428429871512</v>
      </c>
      <c r="R337" s="53">
        <f>'Расчет субсидий'!X337-1</f>
        <v>0.10000000000000009</v>
      </c>
      <c r="S337" s="53">
        <f>R337*'Расчет субсидий'!Y337</f>
        <v>3.0000000000000027</v>
      </c>
      <c r="T337" s="54">
        <f t="shared" si="107"/>
        <v>3.9079992793442093</v>
      </c>
      <c r="U337" s="53">
        <f t="shared" si="95"/>
        <v>-15.646229739252991</v>
      </c>
    </row>
    <row r="338" spans="1:21" ht="15" customHeight="1">
      <c r="A338" s="33" t="s">
        <v>330</v>
      </c>
      <c r="B338" s="51">
        <f>'Расчет субсидий'!AD338</f>
        <v>4.163636363636364</v>
      </c>
      <c r="C338" s="53">
        <f>'Расчет субсидий'!D338-1</f>
        <v>0</v>
      </c>
      <c r="D338" s="53">
        <f>C338*'Расчет субсидий'!E338</f>
        <v>0</v>
      </c>
      <c r="E338" s="54">
        <f t="shared" si="104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3">
        <f>'Расчет субсидий'!P338-1</f>
        <v>6.4794816414688317E-3</v>
      </c>
      <c r="M338" s="53">
        <f>L338*'Расчет субсидий'!Q338</f>
        <v>0.12958963282937663</v>
      </c>
      <c r="N338" s="54">
        <f t="shared" si="105"/>
        <v>7.7863789371084513E-2</v>
      </c>
      <c r="O338" s="53">
        <f>'Расчет субсидий'!T338-1</f>
        <v>4.0000000000000036E-2</v>
      </c>
      <c r="P338" s="53">
        <f>O338*'Расчет субсидий'!U338</f>
        <v>0.80000000000000071</v>
      </c>
      <c r="Q338" s="54">
        <f t="shared" si="106"/>
        <v>0.48067912638415106</v>
      </c>
      <c r="R338" s="53">
        <f>'Расчет субсидий'!X338-1</f>
        <v>0.19999999999999996</v>
      </c>
      <c r="S338" s="53">
        <f>R338*'Расчет субсидий'!Y338</f>
        <v>5.9999999999999982</v>
      </c>
      <c r="T338" s="54">
        <f t="shared" si="107"/>
        <v>3.6050934478811287</v>
      </c>
      <c r="U338" s="53">
        <f t="shared" si="95"/>
        <v>6.9295896328293756</v>
      </c>
    </row>
    <row r="339" spans="1:21" ht="15" customHeight="1">
      <c r="A339" s="33" t="s">
        <v>331</v>
      </c>
      <c r="B339" s="51">
        <f>'Расчет субсидий'!AD339</f>
        <v>-18.472727272727269</v>
      </c>
      <c r="C339" s="53">
        <f>'Расчет субсидий'!D339-1</f>
        <v>0</v>
      </c>
      <c r="D339" s="53">
        <f>C339*'Расчет субсидий'!E339</f>
        <v>0</v>
      </c>
      <c r="E339" s="54">
        <f t="shared" si="104"/>
        <v>0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3">
        <f>'Расчет субсидий'!P339-1</f>
        <v>-0.80733124720607952</v>
      </c>
      <c r="M339" s="53">
        <f>L339*'Расчет субсидий'!Q339</f>
        <v>-16.146624944121591</v>
      </c>
      <c r="N339" s="54">
        <f t="shared" si="105"/>
        <v>-20.022803828828057</v>
      </c>
      <c r="O339" s="53">
        <f>'Расчет субсидий'!T339-1</f>
        <v>0</v>
      </c>
      <c r="P339" s="53">
        <f>O339*'Расчет субсидий'!U339</f>
        <v>0</v>
      </c>
      <c r="Q339" s="54">
        <f t="shared" si="106"/>
        <v>0</v>
      </c>
      <c r="R339" s="53">
        <f>'Расчет субсидий'!X339-1</f>
        <v>5.0000000000000044E-2</v>
      </c>
      <c r="S339" s="53">
        <f>R339*'Расчет субсидий'!Y339</f>
        <v>1.2500000000000011</v>
      </c>
      <c r="T339" s="54">
        <f t="shared" si="107"/>
        <v>1.5500765561007894</v>
      </c>
      <c r="U339" s="53">
        <f t="shared" si="95"/>
        <v>-14.896624944121589</v>
      </c>
    </row>
    <row r="340" spans="1:21" ht="15" customHeight="1">
      <c r="A340" s="33" t="s">
        <v>332</v>
      </c>
      <c r="B340" s="51">
        <f>'Расчет субсидий'!AD340</f>
        <v>-23.645454545454541</v>
      </c>
      <c r="C340" s="53">
        <f>'Расчет субсидий'!D340-1</f>
        <v>-1</v>
      </c>
      <c r="D340" s="53">
        <f>C340*'Расчет субсидий'!E340</f>
        <v>0</v>
      </c>
      <c r="E340" s="54">
        <f t="shared" si="104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3">
        <f>'Расчет субсидий'!P340-1</f>
        <v>-0.90050377833753148</v>
      </c>
      <c r="M340" s="53">
        <f>L340*'Расчет субсидий'!Q340</f>
        <v>-18.010075566750629</v>
      </c>
      <c r="N340" s="54">
        <f t="shared" si="105"/>
        <v>-30.736874770784535</v>
      </c>
      <c r="O340" s="53">
        <f>'Расчет субсидий'!T340-1</f>
        <v>-1.7241379310344862E-2</v>
      </c>
      <c r="P340" s="53">
        <f>O340*'Расчет субсидий'!U340</f>
        <v>-0.34482758620689724</v>
      </c>
      <c r="Q340" s="54">
        <f t="shared" si="106"/>
        <v>-0.58849960376182719</v>
      </c>
      <c r="R340" s="53">
        <f>'Расчет субсидий'!X340-1</f>
        <v>0.14999999999999991</v>
      </c>
      <c r="S340" s="53">
        <f>R340*'Расчет субсидий'!Y340</f>
        <v>4.4999999999999973</v>
      </c>
      <c r="T340" s="54">
        <f t="shared" si="107"/>
        <v>7.6799198290918245</v>
      </c>
      <c r="U340" s="53">
        <f t="shared" si="95"/>
        <v>-13.854903152957529</v>
      </c>
    </row>
    <row r="341" spans="1:21" ht="15" customHeight="1">
      <c r="A341" s="33" t="s">
        <v>333</v>
      </c>
      <c r="B341" s="51">
        <f>'Расчет субсидий'!AD341</f>
        <v>-10.090909090909093</v>
      </c>
      <c r="C341" s="53">
        <f>'Расчет субсидий'!D341-1</f>
        <v>-5.0000000000000044E-2</v>
      </c>
      <c r="D341" s="53">
        <f>C341*'Расчет субсидий'!E341</f>
        <v>-0.50000000000000044</v>
      </c>
      <c r="E341" s="54">
        <f t="shared" si="104"/>
        <v>-0.31377831786936794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3">
        <f>'Расчет субсидий'!P341-1</f>
        <v>-0.83844339622641506</v>
      </c>
      <c r="M341" s="53">
        <f>L341*'Расчет субсидий'!Q341</f>
        <v>-16.768867924528301</v>
      </c>
      <c r="N341" s="54">
        <f t="shared" si="105"/>
        <v>-10.523414339864171</v>
      </c>
      <c r="O341" s="53">
        <f>'Расчет субсидий'!T341-1</f>
        <v>-2.7027027027026973E-2</v>
      </c>
      <c r="P341" s="53">
        <f>O341*'Расчет субсидий'!U341</f>
        <v>-0.81081081081080919</v>
      </c>
      <c r="Q341" s="54">
        <f t="shared" si="106"/>
        <v>-0.50882970465302768</v>
      </c>
      <c r="R341" s="53">
        <f>'Расчет субсидий'!X341-1</f>
        <v>0.10000000000000009</v>
      </c>
      <c r="S341" s="53">
        <f>R341*'Расчет субсидий'!Y341</f>
        <v>2.0000000000000018</v>
      </c>
      <c r="T341" s="54">
        <f t="shared" si="107"/>
        <v>1.2551132714774718</v>
      </c>
      <c r="U341" s="53">
        <f t="shared" si="95"/>
        <v>-16.079678735339108</v>
      </c>
    </row>
    <row r="342" spans="1:21" ht="15" customHeight="1">
      <c r="A342" s="33" t="s">
        <v>334</v>
      </c>
      <c r="B342" s="51">
        <f>'Расчет субсидий'!AD342</f>
        <v>-9.8090909090909122</v>
      </c>
      <c r="C342" s="53">
        <f>'Расчет субсидий'!D342-1</f>
        <v>9.5797393137818654E-2</v>
      </c>
      <c r="D342" s="53">
        <f>C342*'Расчет субсидий'!E342</f>
        <v>0.95797393137818654</v>
      </c>
      <c r="E342" s="54">
        <f t="shared" si="104"/>
        <v>1.8794361779624569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3">
        <f>'Расчет субсидий'!P342-1</f>
        <v>-0.33919433145256528</v>
      </c>
      <c r="M342" s="53">
        <f>L342*'Расчет субсидий'!Q342</f>
        <v>-6.783886629051306</v>
      </c>
      <c r="N342" s="54">
        <f t="shared" si="105"/>
        <v>-13.309215981996735</v>
      </c>
      <c r="O342" s="53">
        <f>'Расчет субсидий'!T342-1</f>
        <v>-8.6956521739129933E-3</v>
      </c>
      <c r="P342" s="53">
        <f>O342*'Расчет субсидий'!U342</f>
        <v>-0.17391304347825987</v>
      </c>
      <c r="Q342" s="54">
        <f t="shared" si="106"/>
        <v>-0.34119766209333618</v>
      </c>
      <c r="R342" s="53">
        <f>'Расчет субсидий'!X342-1</f>
        <v>3.3333333333333437E-2</v>
      </c>
      <c r="S342" s="53">
        <f>R342*'Расчет субсидий'!Y342</f>
        <v>1.0000000000000031</v>
      </c>
      <c r="T342" s="54">
        <f t="shared" si="107"/>
        <v>1.9618865570367003</v>
      </c>
      <c r="U342" s="53">
        <f t="shared" si="95"/>
        <v>-4.9998257411513762</v>
      </c>
    </row>
    <row r="343" spans="1:21" ht="15" customHeight="1">
      <c r="A343" s="33" t="s">
        <v>335</v>
      </c>
      <c r="B343" s="51">
        <f>'Расчет субсидий'!AD343</f>
        <v>-13.309090909090905</v>
      </c>
      <c r="C343" s="53">
        <f>'Расчет субсидий'!D343-1</f>
        <v>-0.47761194029850751</v>
      </c>
      <c r="D343" s="53">
        <f>C343*'Расчет субсидий'!E343</f>
        <v>-4.7761194029850751</v>
      </c>
      <c r="E343" s="54">
        <f t="shared" si="104"/>
        <v>-2.9175070168829387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3">
        <f>'Расчет субсидий'!P343-1</f>
        <v>-0.84057971014492749</v>
      </c>
      <c r="M343" s="53">
        <f>L343*'Расчет субсидий'!Q343</f>
        <v>-16.811594202898551</v>
      </c>
      <c r="N343" s="54">
        <f t="shared" si="105"/>
        <v>-10.269413285875995</v>
      </c>
      <c r="O343" s="53">
        <f>'Расчет субсидий'!T343-1</f>
        <v>-2.0000000000000018E-2</v>
      </c>
      <c r="P343" s="53">
        <f>O343*'Расчет субсидий'!U343</f>
        <v>-0.60000000000000053</v>
      </c>
      <c r="Q343" s="54">
        <f t="shared" si="106"/>
        <v>-0.36651181899591945</v>
      </c>
      <c r="R343" s="53">
        <f>'Расчет субсидий'!X343-1</f>
        <v>2.0000000000000018E-2</v>
      </c>
      <c r="S343" s="53">
        <f>R343*'Расчет субсидий'!Y343</f>
        <v>0.40000000000000036</v>
      </c>
      <c r="T343" s="54">
        <f t="shared" si="107"/>
        <v>0.24434121266394629</v>
      </c>
      <c r="U343" s="53">
        <f t="shared" si="95"/>
        <v>-21.787713605883624</v>
      </c>
    </row>
    <row r="344" spans="1:21" ht="15" customHeight="1">
      <c r="A344" s="33" t="s">
        <v>336</v>
      </c>
      <c r="B344" s="51">
        <f>'Расчет субсидий'!AD344</f>
        <v>-21.86363636363636</v>
      </c>
      <c r="C344" s="53">
        <f>'Расчет субсидий'!D344-1</f>
        <v>-0.10526315789473684</v>
      </c>
      <c r="D344" s="53">
        <f>C344*'Расчет субсидий'!E344</f>
        <v>-1.0526315789473684</v>
      </c>
      <c r="E344" s="54">
        <f t="shared" si="104"/>
        <v>-1.5993289452472867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3">
        <f>'Расчет субсидий'!P344-1</f>
        <v>-0.5600505689001265</v>
      </c>
      <c r="M344" s="53">
        <f>L344*'Расчет субсидий'!Q344</f>
        <v>-11.20101137800253</v>
      </c>
      <c r="N344" s="54">
        <f t="shared" si="105"/>
        <v>-17.018396627239465</v>
      </c>
      <c r="O344" s="53">
        <f>'Расчет субсидий'!T344-1</f>
        <v>-0.18545454545454554</v>
      </c>
      <c r="P344" s="53">
        <f>O344*'Расчет субсидий'!U344</f>
        <v>-4.6363636363636385</v>
      </c>
      <c r="Q344" s="54">
        <f t="shared" si="106"/>
        <v>-7.0443170361119174</v>
      </c>
      <c r="R344" s="53">
        <f>'Расчет субсидий'!X344-1</f>
        <v>0.10000000000000009</v>
      </c>
      <c r="S344" s="53">
        <f>R344*'Расчет субсидий'!Y344</f>
        <v>2.5000000000000022</v>
      </c>
      <c r="T344" s="54">
        <f t="shared" si="107"/>
        <v>3.7984062449623104</v>
      </c>
      <c r="U344" s="53">
        <f t="shared" si="95"/>
        <v>-14.390006593313535</v>
      </c>
    </row>
    <row r="345" spans="1:21" ht="15" customHeight="1">
      <c r="A345" s="32" t="s">
        <v>337</v>
      </c>
      <c r="B345" s="55"/>
      <c r="C345" s="56"/>
      <c r="D345" s="56"/>
      <c r="E345" s="57"/>
      <c r="F345" s="56"/>
      <c r="G345" s="56"/>
      <c r="H345" s="57"/>
      <c r="I345" s="57"/>
      <c r="J345" s="57"/>
      <c r="K345" s="57"/>
      <c r="L345" s="56"/>
      <c r="M345" s="56"/>
      <c r="N345" s="57"/>
      <c r="O345" s="56"/>
      <c r="P345" s="56"/>
      <c r="Q345" s="57"/>
      <c r="R345" s="56"/>
      <c r="S345" s="56"/>
      <c r="T345" s="57"/>
      <c r="U345" s="57"/>
    </row>
    <row r="346" spans="1:21" ht="15" customHeight="1">
      <c r="A346" s="33" t="s">
        <v>338</v>
      </c>
      <c r="B346" s="51">
        <f>'Расчет субсидий'!AD346</f>
        <v>-13.009090909090908</v>
      </c>
      <c r="C346" s="53">
        <f>'Расчет субсидий'!D346-1</f>
        <v>5.4054054054053946E-2</v>
      </c>
      <c r="D346" s="53">
        <f>C346*'Расчет субсидий'!E346</f>
        <v>0.54054054054053946</v>
      </c>
      <c r="E346" s="54">
        <f t="shared" ref="E346:E355" si="108">$B346*D346/$U346</f>
        <v>0.47149917627677007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3">
        <f>'Расчет субсидий'!P346-1</f>
        <v>-0.77272727272727271</v>
      </c>
      <c r="M346" s="53">
        <f>L346*'Расчет субсидий'!Q346</f>
        <v>-15.454545454545453</v>
      </c>
      <c r="N346" s="54">
        <f t="shared" ref="N346:N355" si="109">$B346*M346/$U346</f>
        <v>-13.480590085367679</v>
      </c>
      <c r="O346" s="53">
        <f>'Расчет субсидий'!T346-1</f>
        <v>0</v>
      </c>
      <c r="P346" s="53">
        <f>O346*'Расчет субсидий'!U346</f>
        <v>0</v>
      </c>
      <c r="Q346" s="54">
        <f t="shared" ref="Q346:Q355" si="110">$B346*P346/$U346</f>
        <v>0</v>
      </c>
      <c r="R346" s="53">
        <f>'Расчет субсидий'!X346-1</f>
        <v>0</v>
      </c>
      <c r="S346" s="53">
        <f>R346*'Расчет субсидий'!Y346</f>
        <v>0</v>
      </c>
      <c r="T346" s="54">
        <f t="shared" ref="T346:T355" si="111">$B346*S346/$U346</f>
        <v>0</v>
      </c>
      <c r="U346" s="53">
        <f t="shared" si="95"/>
        <v>-14.914004914004913</v>
      </c>
    </row>
    <row r="347" spans="1:21" ht="15" customHeight="1">
      <c r="A347" s="33" t="s">
        <v>53</v>
      </c>
      <c r="B347" s="51">
        <f>'Расчет субсидий'!AD347</f>
        <v>-51.018181818181802</v>
      </c>
      <c r="C347" s="53">
        <f>'Расчет субсидий'!D347-1</f>
        <v>2.1428571428571574E-2</v>
      </c>
      <c r="D347" s="53">
        <f>C347*'Расчет субсидий'!E347</f>
        <v>0.21428571428571574</v>
      </c>
      <c r="E347" s="54">
        <f t="shared" si="108"/>
        <v>0.67167721488655208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3">
        <f>'Расчет субсидий'!P347-1</f>
        <v>-0.87453283502402557</v>
      </c>
      <c r="M347" s="53">
        <f>L347*'Расчет субсидий'!Q347</f>
        <v>-17.49065670048051</v>
      </c>
      <c r="N347" s="54">
        <f t="shared" si="109"/>
        <v>-54.824352702538903</v>
      </c>
      <c r="O347" s="53">
        <f>'Расчет субсидий'!T347-1</f>
        <v>0</v>
      </c>
      <c r="P347" s="53">
        <f>O347*'Расчет субсидий'!U347</f>
        <v>0</v>
      </c>
      <c r="Q347" s="54">
        <f t="shared" si="110"/>
        <v>0</v>
      </c>
      <c r="R347" s="53">
        <f>'Расчет субсидий'!X347-1</f>
        <v>5.0000000000000044E-2</v>
      </c>
      <c r="S347" s="53">
        <f>R347*'Расчет субсидий'!Y347</f>
        <v>1.0000000000000009</v>
      </c>
      <c r="T347" s="54">
        <f t="shared" si="111"/>
        <v>3.1344936694705576</v>
      </c>
      <c r="U347" s="53">
        <f t="shared" si="95"/>
        <v>-16.276370986194795</v>
      </c>
    </row>
    <row r="348" spans="1:21" ht="15" customHeight="1">
      <c r="A348" s="33" t="s">
        <v>339</v>
      </c>
      <c r="B348" s="51">
        <f>'Расчет субсидий'!AD348</f>
        <v>-13.61818181818181</v>
      </c>
      <c r="C348" s="53">
        <f>'Расчет субсидий'!D348-1</f>
        <v>1.1764705882353343E-3</v>
      </c>
      <c r="D348" s="53">
        <f>C348*'Расчет субсидий'!E348</f>
        <v>1.1764705882353343E-2</v>
      </c>
      <c r="E348" s="54">
        <f t="shared" si="108"/>
        <v>1.0385516664433072E-2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3">
        <f>'Расчет субсидий'!P348-1</f>
        <v>-0.83858823529411763</v>
      </c>
      <c r="M348" s="53">
        <f>L348*'Расчет субсидий'!Q348</f>
        <v>-16.771764705882354</v>
      </c>
      <c r="N348" s="54">
        <f t="shared" si="109"/>
        <v>-14.805592556815283</v>
      </c>
      <c r="O348" s="53">
        <f>'Расчет субсидий'!T348-1</f>
        <v>0</v>
      </c>
      <c r="P348" s="53">
        <f>O348*'Расчет субсидий'!U348</f>
        <v>0</v>
      </c>
      <c r="Q348" s="54">
        <f t="shared" si="110"/>
        <v>0</v>
      </c>
      <c r="R348" s="53">
        <f>'Расчет субсидий'!X348-1</f>
        <v>6.6666666666666652E-2</v>
      </c>
      <c r="S348" s="53">
        <f>R348*'Расчет субсидий'!Y348</f>
        <v>1.333333333333333</v>
      </c>
      <c r="T348" s="54">
        <f t="shared" si="111"/>
        <v>1.1770252219690409</v>
      </c>
      <c r="U348" s="53">
        <f t="shared" si="95"/>
        <v>-15.426666666666669</v>
      </c>
    </row>
    <row r="349" spans="1:21" ht="15" customHeight="1">
      <c r="A349" s="33" t="s">
        <v>340</v>
      </c>
      <c r="B349" s="51">
        <f>'Расчет субсидий'!AD349</f>
        <v>-11.409090909090907</v>
      </c>
      <c r="C349" s="53">
        <f>'Расчет субсидий'!D349-1</f>
        <v>0.16540909090909106</v>
      </c>
      <c r="D349" s="53">
        <f>C349*'Расчет субсидий'!E349</f>
        <v>1.6540909090909106</v>
      </c>
      <c r="E349" s="54">
        <f t="shared" si="108"/>
        <v>1.9869934539896879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3">
        <f>'Расчет субсидий'!P349-1</f>
        <v>-0.91758465932272537</v>
      </c>
      <c r="M349" s="53">
        <f>L349*'Расчет субсидий'!Q349</f>
        <v>-18.351693186454508</v>
      </c>
      <c r="N349" s="54">
        <f t="shared" si="109"/>
        <v>-22.045157270801568</v>
      </c>
      <c r="O349" s="53">
        <f>'Расчет субсидий'!T349-1</f>
        <v>9.000000000000008E-2</v>
      </c>
      <c r="P349" s="53">
        <f>O349*'Расчет субсидий'!U349</f>
        <v>2.7000000000000024</v>
      </c>
      <c r="Q349" s="54">
        <f t="shared" si="110"/>
        <v>3.2434023403953689</v>
      </c>
      <c r="R349" s="53">
        <f>'Расчет субсидий'!X349-1</f>
        <v>0.22499999999999987</v>
      </c>
      <c r="S349" s="53">
        <f>R349*'Расчет субсидий'!Y349</f>
        <v>4.4999999999999973</v>
      </c>
      <c r="T349" s="54">
        <f t="shared" si="111"/>
        <v>5.4056705673256067</v>
      </c>
      <c r="U349" s="53">
        <f t="shared" si="95"/>
        <v>-9.4976022773635975</v>
      </c>
    </row>
    <row r="350" spans="1:21" ht="15" customHeight="1">
      <c r="A350" s="33" t="s">
        <v>341</v>
      </c>
      <c r="B350" s="51">
        <f>'Расчет субсидий'!AD350</f>
        <v>-6.2181818181818187</v>
      </c>
      <c r="C350" s="53">
        <f>'Расчет субсидий'!D350-1</f>
        <v>-6.8415300546448066E-2</v>
      </c>
      <c r="D350" s="53">
        <f>C350*'Расчет субсидий'!E350</f>
        <v>-0.68415300546448066</v>
      </c>
      <c r="E350" s="54">
        <f t="shared" si="108"/>
        <v>-0.44504338924068665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3">
        <f>'Расчет субсидий'!P350-1</f>
        <v>-0.44374437443744374</v>
      </c>
      <c r="M350" s="53">
        <f>L350*'Расчет субсидий'!Q350</f>
        <v>-8.8748874887488753</v>
      </c>
      <c r="N350" s="54">
        <f t="shared" si="109"/>
        <v>-5.7731384289411318</v>
      </c>
      <c r="O350" s="53">
        <f>'Расчет субсидий'!T350-1</f>
        <v>0</v>
      </c>
      <c r="P350" s="53">
        <f>O350*'Расчет субсидий'!U350</f>
        <v>0</v>
      </c>
      <c r="Q350" s="54">
        <f t="shared" si="110"/>
        <v>0</v>
      </c>
      <c r="R350" s="53">
        <f>'Расчет субсидий'!X350-1</f>
        <v>0</v>
      </c>
      <c r="S350" s="53">
        <f>R350*'Расчет субсидий'!Y350</f>
        <v>0</v>
      </c>
      <c r="T350" s="54">
        <f t="shared" si="111"/>
        <v>0</v>
      </c>
      <c r="U350" s="53">
        <f t="shared" si="95"/>
        <v>-9.559040494213356</v>
      </c>
    </row>
    <row r="351" spans="1:21" ht="15" customHeight="1">
      <c r="A351" s="33" t="s">
        <v>342</v>
      </c>
      <c r="B351" s="51">
        <f>'Расчет субсидий'!AD351</f>
        <v>-3.7363636363636381</v>
      </c>
      <c r="C351" s="53">
        <f>'Расчет субсидий'!D351-1</f>
        <v>0</v>
      </c>
      <c r="D351" s="53">
        <f>C351*'Расчет субсидий'!E351</f>
        <v>0</v>
      </c>
      <c r="E351" s="54">
        <f t="shared" si="108"/>
        <v>0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3">
        <f>'Расчет субсидий'!P351-1</f>
        <v>-0.49618736383442263</v>
      </c>
      <c r="M351" s="53">
        <f>L351*'Расчет субсидий'!Q351</f>
        <v>-9.9237472766884522</v>
      </c>
      <c r="N351" s="54">
        <f t="shared" si="109"/>
        <v>-3.085300816438195</v>
      </c>
      <c r="O351" s="53">
        <f>'Расчет субсидий'!T351-1</f>
        <v>-9.6470588235294197E-2</v>
      </c>
      <c r="P351" s="53">
        <f>O351*'Расчет субсидий'!U351</f>
        <v>-2.8941176470588257</v>
      </c>
      <c r="Q351" s="54">
        <f t="shared" si="110"/>
        <v>-0.89978344776212982</v>
      </c>
      <c r="R351" s="53">
        <f>'Расчет субсидий'!X351-1</f>
        <v>4.0000000000000036E-2</v>
      </c>
      <c r="S351" s="53">
        <f>R351*'Расчет субсидий'!Y351</f>
        <v>0.80000000000000071</v>
      </c>
      <c r="T351" s="54">
        <f t="shared" si="111"/>
        <v>0.24872062783668633</v>
      </c>
      <c r="U351" s="53">
        <f t="shared" si="95"/>
        <v>-12.017864923747277</v>
      </c>
    </row>
    <row r="352" spans="1:21" ht="15" customHeight="1">
      <c r="A352" s="33" t="s">
        <v>343</v>
      </c>
      <c r="B352" s="51">
        <f>'Расчет субсидий'!AD352</f>
        <v>-21.427272727272737</v>
      </c>
      <c r="C352" s="53">
        <f>'Расчет субсидий'!D352-1</f>
        <v>0</v>
      </c>
      <c r="D352" s="53">
        <f>C352*'Расчет субсидий'!E352</f>
        <v>0</v>
      </c>
      <c r="E352" s="54">
        <f t="shared" si="108"/>
        <v>0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3">
        <f>'Расчет субсидий'!P352-1</f>
        <v>-0.76669925057021837</v>
      </c>
      <c r="M352" s="53">
        <f>L352*'Расчет субсидий'!Q352</f>
        <v>-15.333985011404367</v>
      </c>
      <c r="N352" s="54">
        <f t="shared" si="109"/>
        <v>-23.329013668306313</v>
      </c>
      <c r="O352" s="53">
        <f>'Расчет субсидий'!T352-1</f>
        <v>6.25E-2</v>
      </c>
      <c r="P352" s="53">
        <f>O352*'Расчет субсидий'!U352</f>
        <v>1.25</v>
      </c>
      <c r="Q352" s="54">
        <f t="shared" si="110"/>
        <v>1.9017409410335759</v>
      </c>
      <c r="R352" s="53">
        <f>'Расчет субсидий'!X352-1</f>
        <v>0</v>
      </c>
      <c r="S352" s="53">
        <f>R352*'Расчет субсидий'!Y352</f>
        <v>0</v>
      </c>
      <c r="T352" s="54">
        <f t="shared" si="111"/>
        <v>0</v>
      </c>
      <c r="U352" s="53">
        <f t="shared" si="95"/>
        <v>-14.083985011404367</v>
      </c>
    </row>
    <row r="353" spans="1:21" ht="15" customHeight="1">
      <c r="A353" s="33" t="s">
        <v>344</v>
      </c>
      <c r="B353" s="51">
        <f>'Расчет субсидий'!AD353</f>
        <v>-18.654545454545456</v>
      </c>
      <c r="C353" s="53">
        <f>'Расчет субсидий'!D353-1</f>
        <v>1.9230769230769162E-3</v>
      </c>
      <c r="D353" s="53">
        <f>C353*'Расчет субсидий'!E353</f>
        <v>1.9230769230769162E-2</v>
      </c>
      <c r="E353" s="54">
        <f t="shared" si="108"/>
        <v>2.2273086182757466E-2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3">
        <f>'Расчет субсидий'!P353-1</f>
        <v>-0.80628608082103914</v>
      </c>
      <c r="M353" s="53">
        <f>L353*'Расчет субсидий'!Q353</f>
        <v>-16.125721616420783</v>
      </c>
      <c r="N353" s="54">
        <f t="shared" si="109"/>
        <v>-18.676818540728213</v>
      </c>
      <c r="O353" s="53">
        <f>'Расчет субсидий'!T353-1</f>
        <v>0</v>
      </c>
      <c r="P353" s="53">
        <f>O353*'Расчет субсидий'!U353</f>
        <v>0</v>
      </c>
      <c r="Q353" s="54">
        <f t="shared" si="110"/>
        <v>0</v>
      </c>
      <c r="R353" s="53">
        <f>'Расчет субсидий'!X353-1</f>
        <v>0</v>
      </c>
      <c r="S353" s="53">
        <f>R353*'Расчет субсидий'!Y353</f>
        <v>0</v>
      </c>
      <c r="T353" s="54">
        <f t="shared" si="111"/>
        <v>0</v>
      </c>
      <c r="U353" s="53">
        <f t="shared" si="95"/>
        <v>-16.106490847190013</v>
      </c>
    </row>
    <row r="354" spans="1:21" ht="15" customHeight="1">
      <c r="A354" s="33" t="s">
        <v>345</v>
      </c>
      <c r="B354" s="51">
        <f>'Расчет субсидий'!AD354</f>
        <v>-14.918181818181814</v>
      </c>
      <c r="C354" s="53">
        <f>'Расчет субсидий'!D354-1</f>
        <v>0</v>
      </c>
      <c r="D354" s="53">
        <f>C354*'Расчет субсидий'!E354</f>
        <v>0</v>
      </c>
      <c r="E354" s="54">
        <f t="shared" si="108"/>
        <v>0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3">
        <f>'Расчет субсидий'!P354-1</f>
        <v>-0.80919395465994959</v>
      </c>
      <c r="M354" s="53">
        <f>L354*'Расчет субсидий'!Q354</f>
        <v>-16.183879093198993</v>
      </c>
      <c r="N354" s="54">
        <f t="shared" si="109"/>
        <v>-14.918181818181814</v>
      </c>
      <c r="O354" s="53">
        <f>'Расчет субсидий'!T354-1</f>
        <v>0</v>
      </c>
      <c r="P354" s="53">
        <f>O354*'Расчет субсидий'!U354</f>
        <v>0</v>
      </c>
      <c r="Q354" s="54">
        <f t="shared" si="110"/>
        <v>0</v>
      </c>
      <c r="R354" s="53">
        <f>'Расчет субсидий'!X354-1</f>
        <v>0</v>
      </c>
      <c r="S354" s="53">
        <f>R354*'Расчет субсидий'!Y354</f>
        <v>0</v>
      </c>
      <c r="T354" s="54">
        <f t="shared" si="111"/>
        <v>0</v>
      </c>
      <c r="U354" s="53">
        <f t="shared" si="95"/>
        <v>-16.183879093198993</v>
      </c>
    </row>
    <row r="355" spans="1:21" ht="15" customHeight="1">
      <c r="A355" s="33" t="s">
        <v>346</v>
      </c>
      <c r="B355" s="51">
        <f>'Расчет субсидий'!AD355</f>
        <v>-5</v>
      </c>
      <c r="C355" s="53">
        <f>'Расчет субсидий'!D355-1</f>
        <v>-0.26122206842001183</v>
      </c>
      <c r="D355" s="53">
        <f>C355*'Расчет субсидий'!E355</f>
        <v>-2.6122206842001185</v>
      </c>
      <c r="E355" s="54">
        <f t="shared" si="108"/>
        <v>-4.5706430346057134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3">
        <f>'Расчет субсидий'!P355-1</f>
        <v>-0.15115822536317236</v>
      </c>
      <c r="M355" s="53">
        <f>L355*'Расчет субсидий'!Q355</f>
        <v>-3.0231645072634472</v>
      </c>
      <c r="N355" s="54">
        <f t="shared" si="109"/>
        <v>-5.2896778136576179</v>
      </c>
      <c r="O355" s="53">
        <f>'Расчет субсидий'!T355-1</f>
        <v>0</v>
      </c>
      <c r="P355" s="53">
        <f>O355*'Расчет субсидий'!U355</f>
        <v>0</v>
      </c>
      <c r="Q355" s="54">
        <f t="shared" si="110"/>
        <v>0</v>
      </c>
      <c r="R355" s="53">
        <f>'Расчет субсидий'!X355-1</f>
        <v>0.11111111111111116</v>
      </c>
      <c r="S355" s="53">
        <f>R355*'Расчет субсидий'!Y355</f>
        <v>2.777777777777779</v>
      </c>
      <c r="T355" s="54">
        <f t="shared" si="111"/>
        <v>4.8603208482633331</v>
      </c>
      <c r="U355" s="53">
        <f t="shared" si="95"/>
        <v>-2.8576074136857872</v>
      </c>
    </row>
    <row r="356" spans="1:21" ht="15" customHeight="1">
      <c r="A356" s="32" t="s">
        <v>347</v>
      </c>
      <c r="B356" s="55"/>
      <c r="C356" s="56"/>
      <c r="D356" s="56"/>
      <c r="E356" s="57"/>
      <c r="F356" s="56"/>
      <c r="G356" s="56"/>
      <c r="H356" s="57"/>
      <c r="I356" s="57"/>
      <c r="J356" s="57"/>
      <c r="K356" s="57"/>
      <c r="L356" s="56"/>
      <c r="M356" s="56"/>
      <c r="N356" s="57"/>
      <c r="O356" s="56"/>
      <c r="P356" s="56"/>
      <c r="Q356" s="57"/>
      <c r="R356" s="56"/>
      <c r="S356" s="56"/>
      <c r="T356" s="57"/>
      <c r="U356" s="57"/>
    </row>
    <row r="357" spans="1:21" ht="15" customHeight="1">
      <c r="A357" s="33" t="s">
        <v>348</v>
      </c>
      <c r="B357" s="51">
        <f>'Расчет субсидий'!AD357</f>
        <v>-25.245454545454521</v>
      </c>
      <c r="C357" s="53">
        <f>'Расчет субсидий'!D357-1</f>
        <v>-0.1768115942028986</v>
      </c>
      <c r="D357" s="53">
        <f>C357*'Расчет субсидий'!E357</f>
        <v>-1.768115942028986</v>
      </c>
      <c r="E357" s="54">
        <f t="shared" ref="E357:E368" si="112">$B357*D357/$U357</f>
        <v>-3.6809294258566911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3">
        <f>'Расчет субсидий'!P357-1</f>
        <v>-0.69042056074766345</v>
      </c>
      <c r="M357" s="53">
        <f>L357*'Расчет субсидий'!Q357</f>
        <v>-13.808411214953269</v>
      </c>
      <c r="N357" s="54">
        <f t="shared" ref="N357:N368" si="113">$B357*M357/$U357</f>
        <v>-28.746863232919019</v>
      </c>
      <c r="O357" s="53">
        <f>'Расчет субсидий'!T357-1</f>
        <v>0.22999999999999998</v>
      </c>
      <c r="P357" s="53">
        <f>O357*'Расчет субсидий'!U357</f>
        <v>3.4499999999999997</v>
      </c>
      <c r="Q357" s="54">
        <f t="shared" ref="Q357:Q368" si="114">$B357*P357/$U357</f>
        <v>7.1823381133211885</v>
      </c>
      <c r="R357" s="53">
        <f>'Расчет субсидий'!X357-1</f>
        <v>0</v>
      </c>
      <c r="S357" s="53">
        <f>R357*'Расчет субсидий'!Y357</f>
        <v>0</v>
      </c>
      <c r="T357" s="54">
        <f t="shared" ref="T357:T368" si="115">$B357*S357/$U357</f>
        <v>0</v>
      </c>
      <c r="U357" s="53">
        <f t="shared" si="95"/>
        <v>-12.126527156982256</v>
      </c>
    </row>
    <row r="358" spans="1:21" ht="15" customHeight="1">
      <c r="A358" s="33" t="s">
        <v>349</v>
      </c>
      <c r="B358" s="51">
        <f>'Расчет субсидий'!AD358</f>
        <v>13.481818181818198</v>
      </c>
      <c r="C358" s="53">
        <f>'Расчет субсидий'!D358-1</f>
        <v>-1</v>
      </c>
      <c r="D358" s="53">
        <f>C358*'Расчет субсидий'!E358</f>
        <v>0</v>
      </c>
      <c r="E358" s="54">
        <f t="shared" si="112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3">
        <f>'Расчет субсидий'!P358-1</f>
        <v>0.22966592427616916</v>
      </c>
      <c r="M358" s="53">
        <f>L358*'Расчет субсидий'!Q358</f>
        <v>4.5933184855233833</v>
      </c>
      <c r="N358" s="54">
        <f t="shared" si="113"/>
        <v>8.7302275795729347</v>
      </c>
      <c r="O358" s="53">
        <f>'Расчет субсидий'!T358-1</f>
        <v>0.10000000000000009</v>
      </c>
      <c r="P358" s="53">
        <f>O358*'Расчет субсидий'!U358</f>
        <v>2.5000000000000022</v>
      </c>
      <c r="Q358" s="54">
        <f t="shared" si="114"/>
        <v>4.7515906022452636</v>
      </c>
      <c r="R358" s="53">
        <f>'Расчет субсидий'!X358-1</f>
        <v>0</v>
      </c>
      <c r="S358" s="53">
        <f>R358*'Расчет субсидий'!Y358</f>
        <v>0</v>
      </c>
      <c r="T358" s="54">
        <f t="shared" si="115"/>
        <v>0</v>
      </c>
      <c r="U358" s="53">
        <f t="shared" si="95"/>
        <v>7.0933184855233851</v>
      </c>
    </row>
    <row r="359" spans="1:21" ht="15" customHeight="1">
      <c r="A359" s="33" t="s">
        <v>350</v>
      </c>
      <c r="B359" s="51">
        <f>'Расчет субсидий'!AD359</f>
        <v>3.6363636363636376E-2</v>
      </c>
      <c r="C359" s="53">
        <f>'Расчет субсидий'!D359-1</f>
        <v>-0.55636363636363639</v>
      </c>
      <c r="D359" s="53">
        <f>C359*'Расчет субсидий'!E359</f>
        <v>-5.5636363636363644</v>
      </c>
      <c r="E359" s="54">
        <f t="shared" si="112"/>
        <v>-0.46363636363636368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3">
        <f>'Расчет субсидий'!P359-1</f>
        <v>0.30000000000000004</v>
      </c>
      <c r="M359" s="53">
        <f>L359*'Расчет субсидий'!Q359</f>
        <v>6.0000000000000009</v>
      </c>
      <c r="N359" s="54">
        <f t="shared" si="113"/>
        <v>0.50000000000000011</v>
      </c>
      <c r="O359" s="53">
        <f>'Расчет субсидий'!T359-1</f>
        <v>0</v>
      </c>
      <c r="P359" s="53">
        <f>O359*'Расчет субсидий'!U359</f>
        <v>0</v>
      </c>
      <c r="Q359" s="54">
        <f t="shared" si="114"/>
        <v>0</v>
      </c>
      <c r="R359" s="53">
        <f>'Расчет субсидий'!X359-1</f>
        <v>0</v>
      </c>
      <c r="S359" s="53">
        <f>R359*'Расчет субсидий'!Y359</f>
        <v>0</v>
      </c>
      <c r="T359" s="54">
        <f t="shared" si="115"/>
        <v>0</v>
      </c>
      <c r="U359" s="53">
        <f t="shared" si="95"/>
        <v>0.43636363636363651</v>
      </c>
    </row>
    <row r="360" spans="1:21" ht="15" customHeight="1">
      <c r="A360" s="33" t="s">
        <v>351</v>
      </c>
      <c r="B360" s="51">
        <f>'Расчет субсидий'!AD360</f>
        <v>-19.86363636363636</v>
      </c>
      <c r="C360" s="53">
        <f>'Расчет субсидий'!D360-1</f>
        <v>-1</v>
      </c>
      <c r="D360" s="53">
        <f>C360*'Расчет субсидий'!E360</f>
        <v>0</v>
      </c>
      <c r="E360" s="54">
        <f t="shared" si="112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3">
        <f>'Расчет субсидий'!P360-1</f>
        <v>-0.80429864253393668</v>
      </c>
      <c r="M360" s="53">
        <f>L360*'Расчет субсидий'!Q360</f>
        <v>-16.085972850678733</v>
      </c>
      <c r="N360" s="54">
        <f t="shared" si="113"/>
        <v>-19.86363636363636</v>
      </c>
      <c r="O360" s="53">
        <f>'Расчет субсидий'!T360-1</f>
        <v>0</v>
      </c>
      <c r="P360" s="53">
        <f>O360*'Расчет субсидий'!U360</f>
        <v>0</v>
      </c>
      <c r="Q360" s="54">
        <f t="shared" si="114"/>
        <v>0</v>
      </c>
      <c r="R360" s="53">
        <f>'Расчет субсидий'!X360-1</f>
        <v>0</v>
      </c>
      <c r="S360" s="53">
        <f>R360*'Расчет субсидий'!Y360</f>
        <v>0</v>
      </c>
      <c r="T360" s="54">
        <f t="shared" si="115"/>
        <v>0</v>
      </c>
      <c r="U360" s="53">
        <f t="shared" ref="U360:U368" si="116">D360+M360+P360+S360</f>
        <v>-16.085972850678733</v>
      </c>
    </row>
    <row r="361" spans="1:21" ht="15" customHeight="1">
      <c r="A361" s="33" t="s">
        <v>352</v>
      </c>
      <c r="B361" s="51">
        <f>'Расчет субсидий'!AD361</f>
        <v>-7.4909090909090992</v>
      </c>
      <c r="C361" s="53">
        <f>'Расчет субсидий'!D361-1</f>
        <v>0.25534594594594595</v>
      </c>
      <c r="D361" s="53">
        <f>C361*'Расчет субсидий'!E361</f>
        <v>2.5534594594594595</v>
      </c>
      <c r="E361" s="54">
        <f t="shared" si="112"/>
        <v>5.1033185676654353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3">
        <f>'Расчет субсидий'!P361-1</f>
        <v>-0.28281975517095825</v>
      </c>
      <c r="M361" s="53">
        <f>L361*'Расчет субсидий'!Q361</f>
        <v>-5.6563951034191646</v>
      </c>
      <c r="N361" s="54">
        <f t="shared" si="113"/>
        <v>-11.304814748631875</v>
      </c>
      <c r="O361" s="53">
        <f>'Расчет субсидий'!T361-1</f>
        <v>0.19999999999999996</v>
      </c>
      <c r="P361" s="53">
        <f>O361*'Расчет субсидий'!U361</f>
        <v>3.9999999999999991</v>
      </c>
      <c r="Q361" s="54">
        <f t="shared" si="114"/>
        <v>7.9943600416444491</v>
      </c>
      <c r="R361" s="53">
        <f>'Расчет субсидий'!X361-1</f>
        <v>-0.15483870967741942</v>
      </c>
      <c r="S361" s="53">
        <f>R361*'Расчет субсидий'!Y361</f>
        <v>-4.6451612903225827</v>
      </c>
      <c r="T361" s="54">
        <f t="shared" si="115"/>
        <v>-9.2837729515871086</v>
      </c>
      <c r="U361" s="53">
        <f t="shared" si="116"/>
        <v>-3.7480969342822887</v>
      </c>
    </row>
    <row r="362" spans="1:21" ht="15" customHeight="1">
      <c r="A362" s="33" t="s">
        <v>353</v>
      </c>
      <c r="B362" s="51">
        <f>'Расчет субсидий'!AD362</f>
        <v>-41.372727272727275</v>
      </c>
      <c r="C362" s="53">
        <f>'Расчет субсидий'!D362-1</f>
        <v>-0.37777777777777777</v>
      </c>
      <c r="D362" s="53">
        <f>C362*'Расчет субсидий'!E362</f>
        <v>-3.7777777777777777</v>
      </c>
      <c r="E362" s="54">
        <f t="shared" si="112"/>
        <v>-10.820559440559439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3">
        <f>'Расчет субсидий'!P362-1</f>
        <v>-0.66666666666666674</v>
      </c>
      <c r="M362" s="53">
        <f>L362*'Расчет субсидий'!Q362</f>
        <v>-13.333333333333336</v>
      </c>
      <c r="N362" s="54">
        <f t="shared" si="113"/>
        <v>-38.190209790209785</v>
      </c>
      <c r="O362" s="53">
        <f>'Расчет субсидий'!T362-1</f>
        <v>0.1333333333333333</v>
      </c>
      <c r="P362" s="53">
        <f>O362*'Расчет субсидий'!U362</f>
        <v>2.6666666666666661</v>
      </c>
      <c r="Q362" s="54">
        <f t="shared" si="114"/>
        <v>7.6380419580419554</v>
      </c>
      <c r="R362" s="53">
        <f>'Расчет субсидий'!X362-1</f>
        <v>0</v>
      </c>
      <c r="S362" s="53">
        <f>R362*'Расчет субсидий'!Y362</f>
        <v>0</v>
      </c>
      <c r="T362" s="54">
        <f t="shared" si="115"/>
        <v>0</v>
      </c>
      <c r="U362" s="53">
        <f t="shared" si="116"/>
        <v>-14.444444444444448</v>
      </c>
    </row>
    <row r="363" spans="1:21" ht="15" customHeight="1">
      <c r="A363" s="33" t="s">
        <v>354</v>
      </c>
      <c r="B363" s="51">
        <f>'Расчет субсидий'!AD363</f>
        <v>-4.0363636363636459</v>
      </c>
      <c r="C363" s="53">
        <f>'Расчет субсидий'!D363-1</f>
        <v>-0.53602058319039458</v>
      </c>
      <c r="D363" s="53">
        <f>C363*'Расчет субсидий'!E363</f>
        <v>-5.3602058319039454</v>
      </c>
      <c r="E363" s="54">
        <f t="shared" si="112"/>
        <v>-6.3088681626435621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3">
        <f>'Расчет субсидий'!P363-1</f>
        <v>-0.48346055979643765</v>
      </c>
      <c r="M363" s="53">
        <f>L363*'Расчет субсидий'!Q363</f>
        <v>-9.669211195928753</v>
      </c>
      <c r="N363" s="54">
        <f t="shared" si="113"/>
        <v>-11.380491829024363</v>
      </c>
      <c r="O363" s="53">
        <f>'Расчет субсидий'!T363-1</f>
        <v>0.24</v>
      </c>
      <c r="P363" s="53">
        <f>O363*'Расчет субсидий'!U363</f>
        <v>7.1999999999999993</v>
      </c>
      <c r="Q363" s="54">
        <f t="shared" si="114"/>
        <v>8.4742735998440359</v>
      </c>
      <c r="R363" s="53">
        <f>'Расчет субсидий'!X363-1</f>
        <v>0.21999999999999997</v>
      </c>
      <c r="S363" s="53">
        <f>R363*'Расчет субсидий'!Y363</f>
        <v>4.3999999999999995</v>
      </c>
      <c r="T363" s="54">
        <f t="shared" si="115"/>
        <v>5.1787227554602442</v>
      </c>
      <c r="U363" s="53">
        <f t="shared" si="116"/>
        <v>-3.4294170278326996</v>
      </c>
    </row>
    <row r="364" spans="1:21" ht="15" customHeight="1">
      <c r="A364" s="33" t="s">
        <v>355</v>
      </c>
      <c r="B364" s="51">
        <f>'Расчет субсидий'!AD364</f>
        <v>-19.509090909090901</v>
      </c>
      <c r="C364" s="53">
        <f>'Расчет субсидий'!D364-1</f>
        <v>-1</v>
      </c>
      <c r="D364" s="53">
        <f>C364*'Расчет субсидий'!E364</f>
        <v>0</v>
      </c>
      <c r="E364" s="54">
        <f t="shared" si="112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3">
        <f>'Расчет субсидий'!P364-1</f>
        <v>-0.59523809523809512</v>
      </c>
      <c r="M364" s="53">
        <f>L364*'Расчет субсидий'!Q364</f>
        <v>-11.904761904761902</v>
      </c>
      <c r="N364" s="54">
        <f t="shared" si="113"/>
        <v>-19.509090909090901</v>
      </c>
      <c r="O364" s="53">
        <f>'Расчет субсидий'!T364-1</f>
        <v>0</v>
      </c>
      <c r="P364" s="53">
        <f>O364*'Расчет субсидий'!U364</f>
        <v>0</v>
      </c>
      <c r="Q364" s="54">
        <f t="shared" si="114"/>
        <v>0</v>
      </c>
      <c r="R364" s="53">
        <f>'Расчет субсидий'!X364-1</f>
        <v>0</v>
      </c>
      <c r="S364" s="53">
        <f>R364*'Расчет субсидий'!Y364</f>
        <v>0</v>
      </c>
      <c r="T364" s="54">
        <f t="shared" si="115"/>
        <v>0</v>
      </c>
      <c r="U364" s="53">
        <f t="shared" si="116"/>
        <v>-11.904761904761902</v>
      </c>
    </row>
    <row r="365" spans="1:21" ht="15" customHeight="1">
      <c r="A365" s="33" t="s">
        <v>356</v>
      </c>
      <c r="B365" s="51">
        <f>'Расчет субсидий'!AD365</f>
        <v>-2.1181818181818244</v>
      </c>
      <c r="C365" s="53">
        <f>'Расчет субсидий'!D365-1</f>
        <v>-1</v>
      </c>
      <c r="D365" s="53">
        <f>C365*'Расчет субсидий'!E365</f>
        <v>0</v>
      </c>
      <c r="E365" s="54">
        <f t="shared" si="112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3">
        <f>'Расчет субсидий'!P365-1</f>
        <v>-0.49333333333333329</v>
      </c>
      <c r="M365" s="53">
        <f>L365*'Расчет субсидий'!Q365</f>
        <v>-9.8666666666666654</v>
      </c>
      <c r="N365" s="54">
        <f t="shared" si="113"/>
        <v>-24.11468531468547</v>
      </c>
      <c r="O365" s="53">
        <f>'Расчет субсидий'!T365-1</f>
        <v>0</v>
      </c>
      <c r="P365" s="53">
        <f>O365*'Расчет субсидий'!U365</f>
        <v>0</v>
      </c>
      <c r="Q365" s="54">
        <f t="shared" si="114"/>
        <v>0</v>
      </c>
      <c r="R365" s="53">
        <f>'Расчет субсидий'!X365-1</f>
        <v>0.30000000000000004</v>
      </c>
      <c r="S365" s="53">
        <f>R365*'Расчет субсидий'!Y365</f>
        <v>9.0000000000000018</v>
      </c>
      <c r="T365" s="54">
        <f t="shared" si="115"/>
        <v>21.996503496503642</v>
      </c>
      <c r="U365" s="53">
        <f t="shared" si="116"/>
        <v>-0.86666666666666359</v>
      </c>
    </row>
    <row r="366" spans="1:21" ht="15" customHeight="1">
      <c r="A366" s="33" t="s">
        <v>357</v>
      </c>
      <c r="B366" s="51">
        <f>'Расчет субсидий'!AD366</f>
        <v>-14.699999999999989</v>
      </c>
      <c r="C366" s="53">
        <f>'Расчет субсидий'!D366-1</f>
        <v>-1</v>
      </c>
      <c r="D366" s="53">
        <f>C366*'Расчет субсидий'!E366</f>
        <v>0</v>
      </c>
      <c r="E366" s="54">
        <f t="shared" si="112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3">
        <f>'Расчет субсидий'!P366-1</f>
        <v>-0.79806918744971844</v>
      </c>
      <c r="M366" s="53">
        <f>L366*'Расчет субсидий'!Q366</f>
        <v>-15.961383748994368</v>
      </c>
      <c r="N366" s="54">
        <f t="shared" si="113"/>
        <v>-33.704842251242326</v>
      </c>
      <c r="O366" s="53">
        <f>'Расчет субсидий'!T366-1</f>
        <v>6.0000000000000053E-2</v>
      </c>
      <c r="P366" s="53">
        <f>O366*'Расчет субсидий'!U366</f>
        <v>1.2000000000000011</v>
      </c>
      <c r="Q366" s="54">
        <f t="shared" si="114"/>
        <v>2.5339789668323132</v>
      </c>
      <c r="R366" s="53">
        <f>'Расчет субсидий'!X366-1</f>
        <v>0.26</v>
      </c>
      <c r="S366" s="53">
        <f>R366*'Расчет субсидий'!Y366</f>
        <v>7.8000000000000007</v>
      </c>
      <c r="T366" s="54">
        <f t="shared" si="115"/>
        <v>16.470863284410026</v>
      </c>
      <c r="U366" s="53">
        <f t="shared" si="116"/>
        <v>-6.9613837489943666</v>
      </c>
    </row>
    <row r="367" spans="1:21" ht="15" customHeight="1">
      <c r="A367" s="33" t="s">
        <v>358</v>
      </c>
      <c r="B367" s="51">
        <f>'Расчет субсидий'!AD367</f>
        <v>6.1454545454545411</v>
      </c>
      <c r="C367" s="53">
        <f>'Расчет субсидий'!D367-1</f>
        <v>0.2159523809523809</v>
      </c>
      <c r="D367" s="53">
        <f>C367*'Расчет субсидий'!E367</f>
        <v>2.159523809523809</v>
      </c>
      <c r="E367" s="54">
        <f t="shared" si="112"/>
        <v>3.0378921536426873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3">
        <f>'Расчет субсидий'!P367-1</f>
        <v>-9.9547511312217285E-2</v>
      </c>
      <c r="M367" s="53">
        <f>L367*'Расчет субсидий'!Q367</f>
        <v>-1.9909502262443457</v>
      </c>
      <c r="N367" s="54">
        <f t="shared" si="113"/>
        <v>-2.8007526677534176</v>
      </c>
      <c r="O367" s="53">
        <f>'Расчет субсидий'!T367-1</f>
        <v>0.20999999999999996</v>
      </c>
      <c r="P367" s="53">
        <f>O367*'Расчет субсидий'!U367</f>
        <v>4.1999999999999993</v>
      </c>
      <c r="Q367" s="54">
        <f t="shared" si="114"/>
        <v>5.9083150595652709</v>
      </c>
      <c r="R367" s="53">
        <f>'Расчет субсидий'!X367-1</f>
        <v>0</v>
      </c>
      <c r="S367" s="53">
        <f>R367*'Расчет субсидий'!Y367</f>
        <v>0</v>
      </c>
      <c r="T367" s="54">
        <f t="shared" si="115"/>
        <v>0</v>
      </c>
      <c r="U367" s="53">
        <f t="shared" si="116"/>
        <v>4.3685735832794625</v>
      </c>
    </row>
    <row r="368" spans="1:21" ht="15" customHeight="1">
      <c r="A368" s="33" t="s">
        <v>359</v>
      </c>
      <c r="B368" s="51">
        <f>'Расчет субсидий'!AD368</f>
        <v>-53.027272727272731</v>
      </c>
      <c r="C368" s="53">
        <f>'Расчет субсидий'!D368-1</f>
        <v>-0.20738938053097355</v>
      </c>
      <c r="D368" s="53">
        <f>C368*'Расчет субсидий'!E368</f>
        <v>-2.0738938053097353</v>
      </c>
      <c r="E368" s="54">
        <f t="shared" si="112"/>
        <v>-3.0511846306497441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3">
        <f>'Расчет субсидий'!P368-1</f>
        <v>-0.19844031193761247</v>
      </c>
      <c r="M368" s="53">
        <f>L368*'Расчет субсидий'!Q368</f>
        <v>-3.9688062387522494</v>
      </c>
      <c r="N368" s="54">
        <f t="shared" si="113"/>
        <v>-5.8390456477105506</v>
      </c>
      <c r="O368" s="53">
        <f>'Расчет субсидий'!T368-1</f>
        <v>0</v>
      </c>
      <c r="P368" s="53">
        <f>O368*'Расчет субсидий'!U368</f>
        <v>0</v>
      </c>
      <c r="Q368" s="54">
        <f t="shared" si="114"/>
        <v>0</v>
      </c>
      <c r="R368" s="53">
        <f>'Расчет субсидий'!X368-1</f>
        <v>-1</v>
      </c>
      <c r="S368" s="53">
        <f>R368*'Расчет субсидий'!Y368</f>
        <v>-30</v>
      </c>
      <c r="T368" s="54">
        <f t="shared" si="115"/>
        <v>-44.137042448912432</v>
      </c>
      <c r="U368" s="53">
        <f t="shared" si="116"/>
        <v>-36.042700044061988</v>
      </c>
    </row>
    <row r="369" spans="1:22" s="49" customFormat="1" ht="15" customHeight="1">
      <c r="A369" s="48" t="s">
        <v>369</v>
      </c>
      <c r="B369" s="52">
        <f>'Расчет субсидий'!AD369</f>
        <v>-15419.127272727263</v>
      </c>
      <c r="C369" s="52"/>
      <c r="D369" s="52"/>
      <c r="E369" s="52">
        <f>E6+E17+E45</f>
        <v>-4057.879741241105</v>
      </c>
      <c r="F369" s="52"/>
      <c r="G369" s="52"/>
      <c r="H369" s="52">
        <f>H6+H17</f>
        <v>2003.8387108792867</v>
      </c>
      <c r="I369" s="52"/>
      <c r="J369" s="52"/>
      <c r="K369" s="52">
        <f>K6+K17</f>
        <v>1099.7538997695538</v>
      </c>
      <c r="L369" s="52"/>
      <c r="M369" s="52"/>
      <c r="N369" s="52">
        <f>N6+N17+N45</f>
        <v>-17543.215648165569</v>
      </c>
      <c r="O369" s="52"/>
      <c r="P369" s="52"/>
      <c r="Q369" s="52">
        <f>Q17+Q45</f>
        <v>1499.4894729203775</v>
      </c>
      <c r="R369" s="52"/>
      <c r="S369" s="52"/>
      <c r="T369" s="52">
        <f>T17+T45</f>
        <v>1578.8860331101839</v>
      </c>
      <c r="U369" s="52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2016-10-26T06:04:48Z</dcterms:modified>
</cp:coreProperties>
</file>