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-35" yWindow="311" windowWidth="13018" windowHeight="8283"/>
  </bookViews>
  <sheets>
    <sheet name="Расчет субсидий" sheetId="7" r:id="rId1"/>
    <sheet name="Плюсы и минусы" sheetId="8" r:id="rId2"/>
  </sheets>
  <definedNames>
    <definedName name="_xlnm._FilterDatabase" localSheetId="0" hidden="1">'Расчет субсидий'!$A$1:$Y$343</definedName>
    <definedName name="_xlnm.Print_Titles" localSheetId="1">'Плюсы и минусы'!$3:$4</definedName>
    <definedName name="_xlnm.Print_Titles" localSheetId="0">'Расчет субсидий'!$A:$A,'Расчет субсидий'!$3:$5</definedName>
    <definedName name="_xlnm.Print_Area" localSheetId="0">'Расчет субсидий'!$A$1:$AJ$369</definedName>
  </definedNames>
  <calcPr calcId="125725"/>
</workbook>
</file>

<file path=xl/calcChain.xml><?xml version="1.0" encoding="utf-8"?>
<calcChain xmlns="http://schemas.openxmlformats.org/spreadsheetml/2006/main">
  <c r="U19" i="8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18"/>
  <c r="U8"/>
  <c r="U9"/>
  <c r="U10"/>
  <c r="U11"/>
  <c r="U12"/>
  <c r="U13"/>
  <c r="U14"/>
  <c r="U15"/>
  <c r="U16"/>
  <c r="U7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18"/>
  <c r="H8"/>
  <c r="H9"/>
  <c r="H10"/>
  <c r="H11"/>
  <c r="H12"/>
  <c r="H13"/>
  <c r="H14"/>
  <c r="H15"/>
  <c r="H16"/>
  <c r="H7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18"/>
  <c r="G8"/>
  <c r="G9"/>
  <c r="G10"/>
  <c r="G11"/>
  <c r="G12"/>
  <c r="G13"/>
  <c r="G14"/>
  <c r="G15"/>
  <c r="G16"/>
  <c r="G7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18"/>
  <c r="F8"/>
  <c r="F9"/>
  <c r="F10"/>
  <c r="F11"/>
  <c r="F12"/>
  <c r="F13"/>
  <c r="F14"/>
  <c r="F15"/>
  <c r="F16"/>
  <c r="F7"/>
  <c r="AJ19" i="7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18"/>
  <c r="AJ8"/>
  <c r="AJ9"/>
  <c r="AJ10"/>
  <c r="AJ11"/>
  <c r="AJ12"/>
  <c r="AJ13"/>
  <c r="AJ14"/>
  <c r="AJ15"/>
  <c r="AJ16"/>
  <c r="AJ7"/>
  <c r="AH7"/>
  <c r="AB368"/>
  <c r="AB48"/>
  <c r="AB49"/>
  <c r="AB50"/>
  <c r="AB51"/>
  <c r="AB53"/>
  <c r="AB54"/>
  <c r="AB55"/>
  <c r="AB56"/>
  <c r="AB57"/>
  <c r="AB58"/>
  <c r="AB59"/>
  <c r="AB60"/>
  <c r="AB61"/>
  <c r="AB62"/>
  <c r="AB63"/>
  <c r="AB64"/>
  <c r="AB66"/>
  <c r="AB67"/>
  <c r="AB68"/>
  <c r="AB69"/>
  <c r="AB70"/>
  <c r="AB72"/>
  <c r="AB73"/>
  <c r="AB74"/>
  <c r="AB75"/>
  <c r="AB76"/>
  <c r="AB77"/>
  <c r="AB78"/>
  <c r="AB79"/>
  <c r="AB81"/>
  <c r="AB82"/>
  <c r="AB83"/>
  <c r="AB84"/>
  <c r="AB85"/>
  <c r="AB86"/>
  <c r="AB87"/>
  <c r="AB88"/>
  <c r="AB89"/>
  <c r="AB91"/>
  <c r="AB92"/>
  <c r="AB93"/>
  <c r="AB94"/>
  <c r="AB95"/>
  <c r="AB96"/>
  <c r="AB97"/>
  <c r="AB98"/>
  <c r="AB99"/>
  <c r="AB100"/>
  <c r="AB101"/>
  <c r="AB102"/>
  <c r="AB103"/>
  <c r="AB105"/>
  <c r="AB106"/>
  <c r="AB107"/>
  <c r="AB108"/>
  <c r="AB109"/>
  <c r="AB110"/>
  <c r="AB111"/>
  <c r="AB112"/>
  <c r="AB113"/>
  <c r="AB114"/>
  <c r="AB115"/>
  <c r="AB116"/>
  <c r="AB117"/>
  <c r="AB118"/>
  <c r="AB119"/>
  <c r="AB121"/>
  <c r="AB122"/>
  <c r="AB123"/>
  <c r="AB124"/>
  <c r="AB125"/>
  <c r="AB126"/>
  <c r="AB127"/>
  <c r="AB129"/>
  <c r="AB130"/>
  <c r="AB131"/>
  <c r="AB132"/>
  <c r="AB133"/>
  <c r="AB134"/>
  <c r="AB135"/>
  <c r="AB136"/>
  <c r="AB138"/>
  <c r="AB139"/>
  <c r="AB140"/>
  <c r="AB141"/>
  <c r="AB142"/>
  <c r="AB143"/>
  <c r="AB145"/>
  <c r="AB146"/>
  <c r="AB147"/>
  <c r="AB148"/>
  <c r="AB149"/>
  <c r="AB150"/>
  <c r="AB151"/>
  <c r="AB152"/>
  <c r="AB153"/>
  <c r="AB154"/>
  <c r="AB155"/>
  <c r="AB156"/>
  <c r="AB158"/>
  <c r="AB159"/>
  <c r="AB160"/>
  <c r="AB161"/>
  <c r="AB162"/>
  <c r="AB163"/>
  <c r="AB164"/>
  <c r="AB165"/>
  <c r="AB166"/>
  <c r="AB167"/>
  <c r="AB168"/>
  <c r="AB169"/>
  <c r="AB170"/>
  <c r="AB172"/>
  <c r="AB173"/>
  <c r="AB174"/>
  <c r="AB175"/>
  <c r="AB176"/>
  <c r="AB177"/>
  <c r="AB179"/>
  <c r="AB180"/>
  <c r="AB181"/>
  <c r="AB182"/>
  <c r="AB183"/>
  <c r="AB184"/>
  <c r="AB185"/>
  <c r="AB186"/>
  <c r="AB187"/>
  <c r="AB188"/>
  <c r="AB189"/>
  <c r="AB190"/>
  <c r="AB191"/>
  <c r="AB193"/>
  <c r="AB194"/>
  <c r="AB195"/>
  <c r="AB196"/>
  <c r="AB197"/>
  <c r="AB198"/>
  <c r="AB199"/>
  <c r="AB200"/>
  <c r="AB201"/>
  <c r="AB202"/>
  <c r="AB203"/>
  <c r="AB204"/>
  <c r="AB206"/>
  <c r="AB207"/>
  <c r="AB208"/>
  <c r="AB209"/>
  <c r="AB210"/>
  <c r="AB211"/>
  <c r="AB212"/>
  <c r="AB213"/>
  <c r="AB214"/>
  <c r="AB215"/>
  <c r="AB216"/>
  <c r="AB217"/>
  <c r="AB218"/>
  <c r="AB220"/>
  <c r="AB221"/>
  <c r="AB222"/>
  <c r="AB223"/>
  <c r="AB224"/>
  <c r="AB225"/>
  <c r="AB226"/>
  <c r="AB227"/>
  <c r="AB228"/>
  <c r="AB230"/>
  <c r="AB231"/>
  <c r="AB232"/>
  <c r="AB233"/>
  <c r="AB234"/>
  <c r="AB235"/>
  <c r="AB236"/>
  <c r="AB237"/>
  <c r="AB239"/>
  <c r="AB240"/>
  <c r="AB241"/>
  <c r="AB242"/>
  <c r="AB243"/>
  <c r="AB244"/>
  <c r="AB245"/>
  <c r="AB246"/>
  <c r="AB247"/>
  <c r="AB248"/>
  <c r="AB249"/>
  <c r="AB250"/>
  <c r="AB251"/>
  <c r="AB252"/>
  <c r="AB253"/>
  <c r="AB255"/>
  <c r="AB256"/>
  <c r="AB257"/>
  <c r="AB258"/>
  <c r="AB259"/>
  <c r="AB260"/>
  <c r="AB261"/>
  <c r="AB263"/>
  <c r="AB264"/>
  <c r="AB265"/>
  <c r="AB266"/>
  <c r="AB267"/>
  <c r="AB268"/>
  <c r="AB269"/>
  <c r="AB270"/>
  <c r="AB271"/>
  <c r="AB272"/>
  <c r="AB273"/>
  <c r="AB274"/>
  <c r="AB275"/>
  <c r="AB276"/>
  <c r="AB277"/>
  <c r="AB278"/>
  <c r="AB279"/>
  <c r="AB281"/>
  <c r="AB282"/>
  <c r="AB283"/>
  <c r="AB284"/>
  <c r="AB285"/>
  <c r="AB286"/>
  <c r="AB287"/>
  <c r="AB288"/>
  <c r="AB289"/>
  <c r="AB290"/>
  <c r="AB291"/>
  <c r="AB292"/>
  <c r="AB293"/>
  <c r="AB294"/>
  <c r="AB295"/>
  <c r="AB296"/>
  <c r="AB297"/>
  <c r="AB298"/>
  <c r="AB299"/>
  <c r="AB300"/>
  <c r="AB301"/>
  <c r="AB302"/>
  <c r="AB303"/>
  <c r="AB304"/>
  <c r="AB306"/>
  <c r="AB307"/>
  <c r="AB308"/>
  <c r="AB309"/>
  <c r="AB310"/>
  <c r="AB311"/>
  <c r="AB312"/>
  <c r="AB313"/>
  <c r="AB314"/>
  <c r="AB315"/>
  <c r="AB316"/>
  <c r="AB317"/>
  <c r="AB318"/>
  <c r="AB319"/>
  <c r="AB320"/>
  <c r="AB322"/>
  <c r="AB323"/>
  <c r="AB324"/>
  <c r="AB325"/>
  <c r="AB326"/>
  <c r="AB327"/>
  <c r="AB328"/>
  <c r="AB329"/>
  <c r="AB330"/>
  <c r="AB331"/>
  <c r="AB332"/>
  <c r="AB334"/>
  <c r="AB335"/>
  <c r="AB336"/>
  <c r="AB337"/>
  <c r="AB338"/>
  <c r="AB339"/>
  <c r="AB340"/>
  <c r="AB341"/>
  <c r="AB342"/>
  <c r="AB343"/>
  <c r="AB344"/>
  <c r="AB346"/>
  <c r="AB347"/>
  <c r="AB348"/>
  <c r="AB349"/>
  <c r="AB350"/>
  <c r="AB351"/>
  <c r="AB352"/>
  <c r="AB353"/>
  <c r="AB354"/>
  <c r="AB355"/>
  <c r="AB357"/>
  <c r="AB358"/>
  <c r="AB359"/>
  <c r="AB360"/>
  <c r="AB361"/>
  <c r="AB362"/>
  <c r="AB363"/>
  <c r="AB364"/>
  <c r="AB365"/>
  <c r="AB366"/>
  <c r="AB367"/>
  <c r="AB47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18"/>
  <c r="AB8"/>
  <c r="AB9"/>
  <c r="AB10"/>
  <c r="AB11"/>
  <c r="AB12"/>
  <c r="AB13"/>
  <c r="AB14"/>
  <c r="AB15"/>
  <c r="AB16"/>
  <c r="AB7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18"/>
  <c r="Z16"/>
  <c r="Z8"/>
  <c r="Z9"/>
  <c r="Z10"/>
  <c r="Z11"/>
  <c r="Z12"/>
  <c r="Z13"/>
  <c r="Z14"/>
  <c r="Z15"/>
  <c r="Z7"/>
  <c r="H7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18"/>
  <c r="H8"/>
  <c r="H9"/>
  <c r="H10"/>
  <c r="H11"/>
  <c r="H12"/>
  <c r="H13"/>
  <c r="H14"/>
  <c r="H15"/>
  <c r="H16"/>
  <c r="AI45"/>
  <c r="AI17"/>
  <c r="AI6"/>
  <c r="AI369" l="1"/>
  <c r="P202" l="1"/>
  <c r="AC48" l="1"/>
  <c r="AF48" s="1"/>
  <c r="AH48" s="1"/>
  <c r="AJ48" s="1"/>
  <c r="AC49"/>
  <c r="AF49" s="1"/>
  <c r="AH49" s="1"/>
  <c r="AJ49" s="1"/>
  <c r="AC50"/>
  <c r="AF50" s="1"/>
  <c r="AH50" s="1"/>
  <c r="AJ50" s="1"/>
  <c r="AC51"/>
  <c r="AF51" s="1"/>
  <c r="AH51" s="1"/>
  <c r="AJ51" s="1"/>
  <c r="AC53"/>
  <c r="AF53" s="1"/>
  <c r="AH53" s="1"/>
  <c r="AJ53" s="1"/>
  <c r="AC54"/>
  <c r="AF54" s="1"/>
  <c r="AH54" s="1"/>
  <c r="AJ54" s="1"/>
  <c r="AC55"/>
  <c r="AF55" s="1"/>
  <c r="AH55" s="1"/>
  <c r="AJ55" s="1"/>
  <c r="AC56"/>
  <c r="AF56" s="1"/>
  <c r="AH56" s="1"/>
  <c r="AJ56" s="1"/>
  <c r="AC57"/>
  <c r="AF57" s="1"/>
  <c r="AH57" s="1"/>
  <c r="AJ57" s="1"/>
  <c r="AC58"/>
  <c r="AF58" s="1"/>
  <c r="AH58" s="1"/>
  <c r="AJ58" s="1"/>
  <c r="AC59"/>
  <c r="AF59" s="1"/>
  <c r="AH59" s="1"/>
  <c r="AJ59" s="1"/>
  <c r="AC60"/>
  <c r="AF60" s="1"/>
  <c r="AH60" s="1"/>
  <c r="AJ60" s="1"/>
  <c r="AC61"/>
  <c r="AF61" s="1"/>
  <c r="AH61" s="1"/>
  <c r="AJ61" s="1"/>
  <c r="AC62"/>
  <c r="AF62" s="1"/>
  <c r="AH62" s="1"/>
  <c r="AJ62" s="1"/>
  <c r="AC63"/>
  <c r="AF63" s="1"/>
  <c r="AH63" s="1"/>
  <c r="AJ63" s="1"/>
  <c r="AC64"/>
  <c r="AF64" s="1"/>
  <c r="AH64" s="1"/>
  <c r="AJ64" s="1"/>
  <c r="AC66"/>
  <c r="AF66" s="1"/>
  <c r="AH66" s="1"/>
  <c r="AJ66" s="1"/>
  <c r="AC67"/>
  <c r="AF67" s="1"/>
  <c r="AH67" s="1"/>
  <c r="AJ67" s="1"/>
  <c r="AC68"/>
  <c r="AF68" s="1"/>
  <c r="AH68" s="1"/>
  <c r="AJ68" s="1"/>
  <c r="AC69"/>
  <c r="AF69" s="1"/>
  <c r="AH69" s="1"/>
  <c r="AJ69" s="1"/>
  <c r="AC70"/>
  <c r="AF70" s="1"/>
  <c r="AH70" s="1"/>
  <c r="AJ70" s="1"/>
  <c r="AC72"/>
  <c r="AF72" s="1"/>
  <c r="AH72" s="1"/>
  <c r="AJ72" s="1"/>
  <c r="AC73"/>
  <c r="AF73" s="1"/>
  <c r="AH73" s="1"/>
  <c r="AJ73" s="1"/>
  <c r="AC74"/>
  <c r="AF74" s="1"/>
  <c r="AH74" s="1"/>
  <c r="AJ74" s="1"/>
  <c r="AC75"/>
  <c r="AF75" s="1"/>
  <c r="AH75" s="1"/>
  <c r="AJ75" s="1"/>
  <c r="AC76"/>
  <c r="AF76" s="1"/>
  <c r="AH76" s="1"/>
  <c r="AJ76" s="1"/>
  <c r="AC77"/>
  <c r="AF77" s="1"/>
  <c r="AH77" s="1"/>
  <c r="AJ77" s="1"/>
  <c r="AC78"/>
  <c r="AF78" s="1"/>
  <c r="AH78" s="1"/>
  <c r="AJ78" s="1"/>
  <c r="AC79"/>
  <c r="AF79" s="1"/>
  <c r="AH79" s="1"/>
  <c r="AJ79" s="1"/>
  <c r="AC81"/>
  <c r="AF81" s="1"/>
  <c r="AH81" s="1"/>
  <c r="AJ81" s="1"/>
  <c r="AC82"/>
  <c r="AF82" s="1"/>
  <c r="AH82" s="1"/>
  <c r="AJ82" s="1"/>
  <c r="AC83"/>
  <c r="AF83" s="1"/>
  <c r="AH83" s="1"/>
  <c r="AJ83" s="1"/>
  <c r="AC84"/>
  <c r="AF84" s="1"/>
  <c r="AH84" s="1"/>
  <c r="AJ84" s="1"/>
  <c r="AC85"/>
  <c r="AF85" s="1"/>
  <c r="AH85" s="1"/>
  <c r="AJ85" s="1"/>
  <c r="AC86"/>
  <c r="AF86" s="1"/>
  <c r="AH86" s="1"/>
  <c r="AJ86" s="1"/>
  <c r="AC87"/>
  <c r="AF87" s="1"/>
  <c r="AH87" s="1"/>
  <c r="AJ87" s="1"/>
  <c r="AC88"/>
  <c r="AF88" s="1"/>
  <c r="AH88" s="1"/>
  <c r="AJ88" s="1"/>
  <c r="AC89"/>
  <c r="AF89" s="1"/>
  <c r="AH89" s="1"/>
  <c r="AJ89" s="1"/>
  <c r="AC91"/>
  <c r="AF91" s="1"/>
  <c r="AH91" s="1"/>
  <c r="AJ91" s="1"/>
  <c r="AC92"/>
  <c r="AF92" s="1"/>
  <c r="AH92" s="1"/>
  <c r="AJ92" s="1"/>
  <c r="AC93"/>
  <c r="AF93" s="1"/>
  <c r="AH93" s="1"/>
  <c r="AJ93" s="1"/>
  <c r="AC94"/>
  <c r="AF94" s="1"/>
  <c r="AH94" s="1"/>
  <c r="AJ94" s="1"/>
  <c r="AC95"/>
  <c r="AF95" s="1"/>
  <c r="AH95" s="1"/>
  <c r="AJ95" s="1"/>
  <c r="AC96"/>
  <c r="AF96" s="1"/>
  <c r="AH96" s="1"/>
  <c r="AJ96" s="1"/>
  <c r="AC97"/>
  <c r="AF97" s="1"/>
  <c r="AH97" s="1"/>
  <c r="AJ97" s="1"/>
  <c r="AC98"/>
  <c r="AF98" s="1"/>
  <c r="AH98" s="1"/>
  <c r="AJ98" s="1"/>
  <c r="AC99"/>
  <c r="AF99" s="1"/>
  <c r="AH99" s="1"/>
  <c r="AJ99" s="1"/>
  <c r="AC100"/>
  <c r="AF100" s="1"/>
  <c r="AH100" s="1"/>
  <c r="AJ100" s="1"/>
  <c r="AC101"/>
  <c r="AF101" s="1"/>
  <c r="AH101" s="1"/>
  <c r="AJ101" s="1"/>
  <c r="AC102"/>
  <c r="AF102" s="1"/>
  <c r="AH102" s="1"/>
  <c r="AJ102" s="1"/>
  <c r="AC103"/>
  <c r="AF103" s="1"/>
  <c r="AH103" s="1"/>
  <c r="AJ103" s="1"/>
  <c r="AC105"/>
  <c r="AF105" s="1"/>
  <c r="AH105" s="1"/>
  <c r="AJ105" s="1"/>
  <c r="AC106"/>
  <c r="AF106" s="1"/>
  <c r="AH106" s="1"/>
  <c r="AJ106" s="1"/>
  <c r="AC107"/>
  <c r="AF107" s="1"/>
  <c r="AH107" s="1"/>
  <c r="AJ107" s="1"/>
  <c r="AC108"/>
  <c r="AF108" s="1"/>
  <c r="AH108" s="1"/>
  <c r="AJ108" s="1"/>
  <c r="AC109"/>
  <c r="AF109" s="1"/>
  <c r="AH109" s="1"/>
  <c r="AJ109" s="1"/>
  <c r="AC110"/>
  <c r="AF110" s="1"/>
  <c r="AH110" s="1"/>
  <c r="AJ110" s="1"/>
  <c r="AC111"/>
  <c r="AF111" s="1"/>
  <c r="AH111" s="1"/>
  <c r="AJ111" s="1"/>
  <c r="AC112"/>
  <c r="AF112" s="1"/>
  <c r="AH112" s="1"/>
  <c r="AJ112" s="1"/>
  <c r="AC113"/>
  <c r="AF113" s="1"/>
  <c r="AH113" s="1"/>
  <c r="AJ113" s="1"/>
  <c r="AC114"/>
  <c r="AF114" s="1"/>
  <c r="AH114" s="1"/>
  <c r="AJ114" s="1"/>
  <c r="AC115"/>
  <c r="AF115" s="1"/>
  <c r="AH115" s="1"/>
  <c r="AJ115" s="1"/>
  <c r="AC116"/>
  <c r="AF116" s="1"/>
  <c r="AH116" s="1"/>
  <c r="AJ116" s="1"/>
  <c r="AC117"/>
  <c r="AF117" s="1"/>
  <c r="AH117" s="1"/>
  <c r="AJ117" s="1"/>
  <c r="AC118"/>
  <c r="AF118" s="1"/>
  <c r="AH118" s="1"/>
  <c r="AJ118" s="1"/>
  <c r="AC119"/>
  <c r="AF119" s="1"/>
  <c r="AH119" s="1"/>
  <c r="AJ119" s="1"/>
  <c r="AC121"/>
  <c r="AF121" s="1"/>
  <c r="AH121" s="1"/>
  <c r="AJ121" s="1"/>
  <c r="AC122"/>
  <c r="AF122" s="1"/>
  <c r="AH122" s="1"/>
  <c r="AJ122" s="1"/>
  <c r="AC123"/>
  <c r="AF123" s="1"/>
  <c r="AH123" s="1"/>
  <c r="AJ123" s="1"/>
  <c r="AC124"/>
  <c r="AF124" s="1"/>
  <c r="AH124" s="1"/>
  <c r="AJ124" s="1"/>
  <c r="AC125"/>
  <c r="AF125" s="1"/>
  <c r="AH125" s="1"/>
  <c r="AJ125" s="1"/>
  <c r="AC126"/>
  <c r="AF126" s="1"/>
  <c r="AH126" s="1"/>
  <c r="AJ126" s="1"/>
  <c r="AC127"/>
  <c r="AF127" s="1"/>
  <c r="AH127" s="1"/>
  <c r="AJ127" s="1"/>
  <c r="AC129"/>
  <c r="AF129" s="1"/>
  <c r="AH129" s="1"/>
  <c r="AJ129" s="1"/>
  <c r="AC130"/>
  <c r="AF130" s="1"/>
  <c r="AH130" s="1"/>
  <c r="AJ130" s="1"/>
  <c r="AC131"/>
  <c r="AF131" s="1"/>
  <c r="AH131" s="1"/>
  <c r="AJ131" s="1"/>
  <c r="AC132"/>
  <c r="AF132" s="1"/>
  <c r="AH132" s="1"/>
  <c r="AJ132" s="1"/>
  <c r="AC133"/>
  <c r="AF133" s="1"/>
  <c r="AH133" s="1"/>
  <c r="AJ133" s="1"/>
  <c r="AC134"/>
  <c r="AF134" s="1"/>
  <c r="AH134" s="1"/>
  <c r="AJ134" s="1"/>
  <c r="AC135"/>
  <c r="AF135" s="1"/>
  <c r="AH135" s="1"/>
  <c r="AJ135" s="1"/>
  <c r="AC136"/>
  <c r="AF136" s="1"/>
  <c r="AH136" s="1"/>
  <c r="AJ136" s="1"/>
  <c r="AC138"/>
  <c r="AF138" s="1"/>
  <c r="AH138" s="1"/>
  <c r="AJ138" s="1"/>
  <c r="AC139"/>
  <c r="AF139" s="1"/>
  <c r="AH139" s="1"/>
  <c r="AJ139" s="1"/>
  <c r="AC140"/>
  <c r="AF140" s="1"/>
  <c r="AH140" s="1"/>
  <c r="AJ140" s="1"/>
  <c r="AC141"/>
  <c r="AF141" s="1"/>
  <c r="AH141" s="1"/>
  <c r="AJ141" s="1"/>
  <c r="AC142"/>
  <c r="AF142" s="1"/>
  <c r="AH142" s="1"/>
  <c r="AJ142" s="1"/>
  <c r="AC143"/>
  <c r="AF143" s="1"/>
  <c r="AH143" s="1"/>
  <c r="AJ143" s="1"/>
  <c r="AC145"/>
  <c r="AF145" s="1"/>
  <c r="AH145" s="1"/>
  <c r="AJ145" s="1"/>
  <c r="AC146"/>
  <c r="AF146" s="1"/>
  <c r="AH146" s="1"/>
  <c r="AJ146" s="1"/>
  <c r="AC147"/>
  <c r="AF147" s="1"/>
  <c r="AH147" s="1"/>
  <c r="AJ147" s="1"/>
  <c r="AC148"/>
  <c r="AF148" s="1"/>
  <c r="AH148" s="1"/>
  <c r="AJ148" s="1"/>
  <c r="AC149"/>
  <c r="AF149" s="1"/>
  <c r="AH149" s="1"/>
  <c r="AJ149" s="1"/>
  <c r="AC150"/>
  <c r="AF150" s="1"/>
  <c r="AH150" s="1"/>
  <c r="AJ150" s="1"/>
  <c r="AC151"/>
  <c r="AF151" s="1"/>
  <c r="AH151" s="1"/>
  <c r="AJ151" s="1"/>
  <c r="AC152"/>
  <c r="AF152" s="1"/>
  <c r="AH152" s="1"/>
  <c r="AJ152" s="1"/>
  <c r="AC153"/>
  <c r="AF153" s="1"/>
  <c r="AH153" s="1"/>
  <c r="AJ153" s="1"/>
  <c r="AC154"/>
  <c r="AF154" s="1"/>
  <c r="AH154" s="1"/>
  <c r="AJ154" s="1"/>
  <c r="AC155"/>
  <c r="AF155" s="1"/>
  <c r="AH155" s="1"/>
  <c r="AJ155" s="1"/>
  <c r="AC156"/>
  <c r="AF156" s="1"/>
  <c r="AH156" s="1"/>
  <c r="AJ156" s="1"/>
  <c r="AC158"/>
  <c r="AF158" s="1"/>
  <c r="AH158" s="1"/>
  <c r="AJ158" s="1"/>
  <c r="AC159"/>
  <c r="AF159" s="1"/>
  <c r="AH159" s="1"/>
  <c r="AJ159" s="1"/>
  <c r="AC160"/>
  <c r="AF160" s="1"/>
  <c r="AH160" s="1"/>
  <c r="AJ160" s="1"/>
  <c r="AC161"/>
  <c r="AF161" s="1"/>
  <c r="AH161" s="1"/>
  <c r="AJ161" s="1"/>
  <c r="AC162"/>
  <c r="AF162" s="1"/>
  <c r="AH162" s="1"/>
  <c r="AJ162" s="1"/>
  <c r="AC163"/>
  <c r="AF163" s="1"/>
  <c r="AH163" s="1"/>
  <c r="AJ163" s="1"/>
  <c r="AC164"/>
  <c r="AF164" s="1"/>
  <c r="AH164" s="1"/>
  <c r="AJ164" s="1"/>
  <c r="AC165"/>
  <c r="AF165" s="1"/>
  <c r="AH165" s="1"/>
  <c r="AJ165" s="1"/>
  <c r="AC166"/>
  <c r="AF166" s="1"/>
  <c r="AH166" s="1"/>
  <c r="AJ166" s="1"/>
  <c r="AC167"/>
  <c r="AF167" s="1"/>
  <c r="AH167" s="1"/>
  <c r="AJ167" s="1"/>
  <c r="AC168"/>
  <c r="AF168" s="1"/>
  <c r="AH168" s="1"/>
  <c r="AJ168" s="1"/>
  <c r="AC169"/>
  <c r="AF169" s="1"/>
  <c r="AH169" s="1"/>
  <c r="AJ169" s="1"/>
  <c r="AC170"/>
  <c r="AF170" s="1"/>
  <c r="AH170" s="1"/>
  <c r="AJ170" s="1"/>
  <c r="AC172"/>
  <c r="AF172" s="1"/>
  <c r="AH172" s="1"/>
  <c r="AJ172" s="1"/>
  <c r="AC173"/>
  <c r="AF173" s="1"/>
  <c r="AH173" s="1"/>
  <c r="AJ173" s="1"/>
  <c r="AC174"/>
  <c r="AF174" s="1"/>
  <c r="AH174" s="1"/>
  <c r="AJ174" s="1"/>
  <c r="AC175"/>
  <c r="AF175" s="1"/>
  <c r="AH175" s="1"/>
  <c r="AJ175" s="1"/>
  <c r="AC176"/>
  <c r="AF176" s="1"/>
  <c r="AH176" s="1"/>
  <c r="AJ176" s="1"/>
  <c r="AC177"/>
  <c r="AF177" s="1"/>
  <c r="AH177" s="1"/>
  <c r="AJ177" s="1"/>
  <c r="AC179"/>
  <c r="AF179" s="1"/>
  <c r="AH179" s="1"/>
  <c r="AJ179" s="1"/>
  <c r="AC180"/>
  <c r="AF180" s="1"/>
  <c r="AH180" s="1"/>
  <c r="AJ180" s="1"/>
  <c r="AC181"/>
  <c r="AF181" s="1"/>
  <c r="AH181" s="1"/>
  <c r="AJ181" s="1"/>
  <c r="AC182"/>
  <c r="AF182" s="1"/>
  <c r="AH182" s="1"/>
  <c r="AJ182" s="1"/>
  <c r="AC183"/>
  <c r="AF183" s="1"/>
  <c r="AH183" s="1"/>
  <c r="AJ183" s="1"/>
  <c r="AC184"/>
  <c r="AF184" s="1"/>
  <c r="AH184" s="1"/>
  <c r="AJ184" s="1"/>
  <c r="AC185"/>
  <c r="AF185" s="1"/>
  <c r="AH185" s="1"/>
  <c r="AJ185" s="1"/>
  <c r="AC186"/>
  <c r="AF186" s="1"/>
  <c r="AH186" s="1"/>
  <c r="AJ186" s="1"/>
  <c r="AC187"/>
  <c r="AF187" s="1"/>
  <c r="AH187" s="1"/>
  <c r="AJ187" s="1"/>
  <c r="AC188"/>
  <c r="AF188" s="1"/>
  <c r="AH188" s="1"/>
  <c r="AJ188" s="1"/>
  <c r="AC189"/>
  <c r="AF189" s="1"/>
  <c r="AH189" s="1"/>
  <c r="AJ189" s="1"/>
  <c r="AC190"/>
  <c r="AF190" s="1"/>
  <c r="AH190" s="1"/>
  <c r="AJ190" s="1"/>
  <c r="AC191"/>
  <c r="AF191" s="1"/>
  <c r="AH191" s="1"/>
  <c r="AJ191" s="1"/>
  <c r="AC193"/>
  <c r="AF193" s="1"/>
  <c r="AH193" s="1"/>
  <c r="AJ193" s="1"/>
  <c r="AC194"/>
  <c r="AF194" s="1"/>
  <c r="AH194" s="1"/>
  <c r="AJ194" s="1"/>
  <c r="AC195"/>
  <c r="AF195" s="1"/>
  <c r="AH195" s="1"/>
  <c r="AJ195" s="1"/>
  <c r="AC196"/>
  <c r="AF196" s="1"/>
  <c r="AH196" s="1"/>
  <c r="AJ196" s="1"/>
  <c r="AC197"/>
  <c r="AF197" s="1"/>
  <c r="AH197" s="1"/>
  <c r="AJ197" s="1"/>
  <c r="AC198"/>
  <c r="AF198" s="1"/>
  <c r="AH198" s="1"/>
  <c r="AJ198" s="1"/>
  <c r="AC199"/>
  <c r="AF199" s="1"/>
  <c r="AH199" s="1"/>
  <c r="AJ199" s="1"/>
  <c r="AC200"/>
  <c r="AF200" s="1"/>
  <c r="AH200" s="1"/>
  <c r="AJ200" s="1"/>
  <c r="AC201"/>
  <c r="AF201" s="1"/>
  <c r="AH201" s="1"/>
  <c r="AJ201" s="1"/>
  <c r="AC202"/>
  <c r="AF202" s="1"/>
  <c r="AH202" s="1"/>
  <c r="AJ202" s="1"/>
  <c r="AC203"/>
  <c r="AF203" s="1"/>
  <c r="AH203" s="1"/>
  <c r="AJ203" s="1"/>
  <c r="AC204"/>
  <c r="AF204" s="1"/>
  <c r="AH204" s="1"/>
  <c r="AJ204" s="1"/>
  <c r="AC206"/>
  <c r="AF206" s="1"/>
  <c r="AH206" s="1"/>
  <c r="AJ206" s="1"/>
  <c r="AC207"/>
  <c r="AF207" s="1"/>
  <c r="AH207" s="1"/>
  <c r="AJ207" s="1"/>
  <c r="AC208"/>
  <c r="AF208" s="1"/>
  <c r="AH208" s="1"/>
  <c r="AJ208" s="1"/>
  <c r="AC209"/>
  <c r="AF209" s="1"/>
  <c r="AH209" s="1"/>
  <c r="AJ209" s="1"/>
  <c r="AC210"/>
  <c r="AF210" s="1"/>
  <c r="AH210" s="1"/>
  <c r="AJ210" s="1"/>
  <c r="AC211"/>
  <c r="AF211" s="1"/>
  <c r="AH211" s="1"/>
  <c r="AJ211" s="1"/>
  <c r="AC212"/>
  <c r="AF212" s="1"/>
  <c r="AH212" s="1"/>
  <c r="AJ212" s="1"/>
  <c r="AC213"/>
  <c r="AF213" s="1"/>
  <c r="AH213" s="1"/>
  <c r="AJ213" s="1"/>
  <c r="AC214"/>
  <c r="AF214" s="1"/>
  <c r="AH214" s="1"/>
  <c r="AJ214" s="1"/>
  <c r="AC215"/>
  <c r="AF215" s="1"/>
  <c r="AH215" s="1"/>
  <c r="AJ215" s="1"/>
  <c r="AC216"/>
  <c r="AF216" s="1"/>
  <c r="AH216" s="1"/>
  <c r="AJ216" s="1"/>
  <c r="AC217"/>
  <c r="AF217" s="1"/>
  <c r="AH217" s="1"/>
  <c r="AJ217" s="1"/>
  <c r="AC218"/>
  <c r="AF218" s="1"/>
  <c r="AH218" s="1"/>
  <c r="AJ218" s="1"/>
  <c r="AC220"/>
  <c r="AF220" s="1"/>
  <c r="AH220" s="1"/>
  <c r="AJ220" s="1"/>
  <c r="AC221"/>
  <c r="AF221" s="1"/>
  <c r="AH221" s="1"/>
  <c r="AJ221" s="1"/>
  <c r="AC222"/>
  <c r="AF222" s="1"/>
  <c r="AH222" s="1"/>
  <c r="AJ222" s="1"/>
  <c r="AC223"/>
  <c r="AF223" s="1"/>
  <c r="AH223" s="1"/>
  <c r="AJ223" s="1"/>
  <c r="AC224"/>
  <c r="AF224" s="1"/>
  <c r="AH224" s="1"/>
  <c r="AJ224" s="1"/>
  <c r="AC225"/>
  <c r="AF225" s="1"/>
  <c r="AH225" s="1"/>
  <c r="AJ225" s="1"/>
  <c r="AC226"/>
  <c r="AF226" s="1"/>
  <c r="AH226" s="1"/>
  <c r="AJ226" s="1"/>
  <c r="AC227"/>
  <c r="AF227" s="1"/>
  <c r="AH227" s="1"/>
  <c r="AJ227" s="1"/>
  <c r="AC228"/>
  <c r="AF228" s="1"/>
  <c r="AH228" s="1"/>
  <c r="AJ228" s="1"/>
  <c r="AC230"/>
  <c r="AF230" s="1"/>
  <c r="AH230" s="1"/>
  <c r="AJ230" s="1"/>
  <c r="AC231"/>
  <c r="AF231" s="1"/>
  <c r="AH231" s="1"/>
  <c r="AJ231" s="1"/>
  <c r="AC232"/>
  <c r="AF232" s="1"/>
  <c r="AH232" s="1"/>
  <c r="AJ232" s="1"/>
  <c r="AC233"/>
  <c r="AF233" s="1"/>
  <c r="AH233" s="1"/>
  <c r="AJ233" s="1"/>
  <c r="AC234"/>
  <c r="AF234" s="1"/>
  <c r="AH234" s="1"/>
  <c r="AJ234" s="1"/>
  <c r="AC235"/>
  <c r="AF235" s="1"/>
  <c r="AH235" s="1"/>
  <c r="AJ235" s="1"/>
  <c r="AC236"/>
  <c r="AF236" s="1"/>
  <c r="AH236" s="1"/>
  <c r="AJ236" s="1"/>
  <c r="AC237"/>
  <c r="AF237" s="1"/>
  <c r="AH237" s="1"/>
  <c r="AJ237" s="1"/>
  <c r="AC239"/>
  <c r="AF239" s="1"/>
  <c r="AH239" s="1"/>
  <c r="AJ239" s="1"/>
  <c r="AC240"/>
  <c r="AF240" s="1"/>
  <c r="AH240" s="1"/>
  <c r="AJ240" s="1"/>
  <c r="AC241"/>
  <c r="AF241" s="1"/>
  <c r="AH241" s="1"/>
  <c r="AJ241" s="1"/>
  <c r="AC242"/>
  <c r="AF242" s="1"/>
  <c r="AH242" s="1"/>
  <c r="AJ242" s="1"/>
  <c r="AC243"/>
  <c r="AF243" s="1"/>
  <c r="AH243" s="1"/>
  <c r="AJ243" s="1"/>
  <c r="AC244"/>
  <c r="AF244" s="1"/>
  <c r="AH244" s="1"/>
  <c r="AJ244" s="1"/>
  <c r="AC245"/>
  <c r="AF245" s="1"/>
  <c r="AH245" s="1"/>
  <c r="AJ245" s="1"/>
  <c r="AC246"/>
  <c r="AF246" s="1"/>
  <c r="AH246" s="1"/>
  <c r="AJ246" s="1"/>
  <c r="AC247"/>
  <c r="AF247" s="1"/>
  <c r="AH247" s="1"/>
  <c r="AJ247" s="1"/>
  <c r="AC248"/>
  <c r="AF248" s="1"/>
  <c r="AH248" s="1"/>
  <c r="AJ248" s="1"/>
  <c r="AC249"/>
  <c r="AF249" s="1"/>
  <c r="AH249" s="1"/>
  <c r="AJ249" s="1"/>
  <c r="AC250"/>
  <c r="AF250" s="1"/>
  <c r="AH250" s="1"/>
  <c r="AJ250" s="1"/>
  <c r="AC251"/>
  <c r="AF251" s="1"/>
  <c r="AH251" s="1"/>
  <c r="AJ251" s="1"/>
  <c r="AC252"/>
  <c r="AF252" s="1"/>
  <c r="AH252" s="1"/>
  <c r="AJ252" s="1"/>
  <c r="AC253"/>
  <c r="AF253" s="1"/>
  <c r="AH253" s="1"/>
  <c r="AJ253" s="1"/>
  <c r="AC255"/>
  <c r="AF255" s="1"/>
  <c r="AH255" s="1"/>
  <c r="AJ255" s="1"/>
  <c r="AC256"/>
  <c r="AF256" s="1"/>
  <c r="AH256" s="1"/>
  <c r="AJ256" s="1"/>
  <c r="AC257"/>
  <c r="AF257" s="1"/>
  <c r="AH257" s="1"/>
  <c r="AJ257" s="1"/>
  <c r="AC258"/>
  <c r="AF258" s="1"/>
  <c r="AH258" s="1"/>
  <c r="AJ258" s="1"/>
  <c r="AC259"/>
  <c r="AF259" s="1"/>
  <c r="AH259" s="1"/>
  <c r="AJ259" s="1"/>
  <c r="AC260"/>
  <c r="AF260" s="1"/>
  <c r="AH260" s="1"/>
  <c r="AJ260" s="1"/>
  <c r="AC261"/>
  <c r="AF261" s="1"/>
  <c r="AH261" s="1"/>
  <c r="AJ261" s="1"/>
  <c r="AC263"/>
  <c r="AF263" s="1"/>
  <c r="AC264"/>
  <c r="AF264" s="1"/>
  <c r="AH264" s="1"/>
  <c r="AJ264" s="1"/>
  <c r="AC265"/>
  <c r="AF265" s="1"/>
  <c r="AH265" s="1"/>
  <c r="AJ265" s="1"/>
  <c r="AC266"/>
  <c r="AF266" s="1"/>
  <c r="AH266" s="1"/>
  <c r="AJ266" s="1"/>
  <c r="AC267"/>
  <c r="AF267" s="1"/>
  <c r="AH267" s="1"/>
  <c r="AJ267" s="1"/>
  <c r="AC268"/>
  <c r="AF268" s="1"/>
  <c r="AH268" s="1"/>
  <c r="AJ268" s="1"/>
  <c r="AC269"/>
  <c r="AF269" s="1"/>
  <c r="AH269" s="1"/>
  <c r="AJ269" s="1"/>
  <c r="AC270"/>
  <c r="AF270" s="1"/>
  <c r="AH270" s="1"/>
  <c r="AJ270" s="1"/>
  <c r="AC271"/>
  <c r="AF271" s="1"/>
  <c r="AH271" s="1"/>
  <c r="AJ271" s="1"/>
  <c r="AC272"/>
  <c r="AF272" s="1"/>
  <c r="AH272" s="1"/>
  <c r="AJ272" s="1"/>
  <c r="AC273"/>
  <c r="AF273" s="1"/>
  <c r="AH273" s="1"/>
  <c r="AJ273" s="1"/>
  <c r="AC274"/>
  <c r="AF274" s="1"/>
  <c r="AH274" s="1"/>
  <c r="AJ274" s="1"/>
  <c r="AC275"/>
  <c r="AF275" s="1"/>
  <c r="AH275" s="1"/>
  <c r="AJ275" s="1"/>
  <c r="AC276"/>
  <c r="AF276" s="1"/>
  <c r="AG276" s="1"/>
  <c r="AC277"/>
  <c r="AF277" s="1"/>
  <c r="AH277" s="1"/>
  <c r="AJ277" s="1"/>
  <c r="AC278"/>
  <c r="AF278" s="1"/>
  <c r="AH278" s="1"/>
  <c r="AJ278" s="1"/>
  <c r="AC279"/>
  <c r="AF279" s="1"/>
  <c r="AH279" s="1"/>
  <c r="AJ279" s="1"/>
  <c r="AC281"/>
  <c r="AF281" s="1"/>
  <c r="AH281" s="1"/>
  <c r="AJ281" s="1"/>
  <c r="AC282"/>
  <c r="AF282" s="1"/>
  <c r="AH282" s="1"/>
  <c r="AJ282" s="1"/>
  <c r="AC283"/>
  <c r="AF283" s="1"/>
  <c r="AH283" s="1"/>
  <c r="AJ283" s="1"/>
  <c r="AC284"/>
  <c r="AF284" s="1"/>
  <c r="AH284" s="1"/>
  <c r="AJ284" s="1"/>
  <c r="AC285"/>
  <c r="AF285" s="1"/>
  <c r="AH285" s="1"/>
  <c r="AJ285" s="1"/>
  <c r="AC286"/>
  <c r="AF286" s="1"/>
  <c r="AH286" s="1"/>
  <c r="AJ286" s="1"/>
  <c r="AC287"/>
  <c r="AF287" s="1"/>
  <c r="AH287" s="1"/>
  <c r="AJ287" s="1"/>
  <c r="AC288"/>
  <c r="AF288" s="1"/>
  <c r="AH288" s="1"/>
  <c r="AJ288" s="1"/>
  <c r="AC289"/>
  <c r="AF289" s="1"/>
  <c r="AH289" s="1"/>
  <c r="AJ289" s="1"/>
  <c r="AC290"/>
  <c r="AF290" s="1"/>
  <c r="AH290" s="1"/>
  <c r="AJ290" s="1"/>
  <c r="AC291"/>
  <c r="AF291" s="1"/>
  <c r="AH291" s="1"/>
  <c r="AJ291" s="1"/>
  <c r="AC292"/>
  <c r="AF292" s="1"/>
  <c r="AH292" s="1"/>
  <c r="AJ292" s="1"/>
  <c r="AC293"/>
  <c r="AF293" s="1"/>
  <c r="AH293" s="1"/>
  <c r="AJ293" s="1"/>
  <c r="AC294"/>
  <c r="AF294" s="1"/>
  <c r="AH294" s="1"/>
  <c r="AJ294" s="1"/>
  <c r="AC295"/>
  <c r="AF295" s="1"/>
  <c r="AH295" s="1"/>
  <c r="AJ295" s="1"/>
  <c r="AC296"/>
  <c r="AF296" s="1"/>
  <c r="AH296" s="1"/>
  <c r="AJ296" s="1"/>
  <c r="AC297"/>
  <c r="AF297" s="1"/>
  <c r="AH297" s="1"/>
  <c r="AJ297" s="1"/>
  <c r="AC298"/>
  <c r="AF298" s="1"/>
  <c r="AH298" s="1"/>
  <c r="AJ298" s="1"/>
  <c r="AC299"/>
  <c r="AF299" s="1"/>
  <c r="AH299" s="1"/>
  <c r="AJ299" s="1"/>
  <c r="AC300"/>
  <c r="AF300" s="1"/>
  <c r="AH300" s="1"/>
  <c r="AJ300" s="1"/>
  <c r="AC301"/>
  <c r="AF301" s="1"/>
  <c r="AH301" s="1"/>
  <c r="AJ301" s="1"/>
  <c r="AC302"/>
  <c r="AF302" s="1"/>
  <c r="AH302" s="1"/>
  <c r="AJ302" s="1"/>
  <c r="AC303"/>
  <c r="AF303" s="1"/>
  <c r="AH303" s="1"/>
  <c r="AJ303" s="1"/>
  <c r="AC304"/>
  <c r="AF304" s="1"/>
  <c r="AH304" s="1"/>
  <c r="AJ304" s="1"/>
  <c r="AC306"/>
  <c r="AF306" s="1"/>
  <c r="AC307"/>
  <c r="AF307" s="1"/>
  <c r="AH307" s="1"/>
  <c r="AJ307" s="1"/>
  <c r="AC308"/>
  <c r="AF308" s="1"/>
  <c r="AH308" s="1"/>
  <c r="AJ308" s="1"/>
  <c r="AC309"/>
  <c r="AF309" s="1"/>
  <c r="AH309" s="1"/>
  <c r="AJ309" s="1"/>
  <c r="AC310"/>
  <c r="AF310" s="1"/>
  <c r="AH310" s="1"/>
  <c r="AJ310" s="1"/>
  <c r="AC311"/>
  <c r="AF311" s="1"/>
  <c r="AH311" s="1"/>
  <c r="AJ311" s="1"/>
  <c r="AC312"/>
  <c r="AF312" s="1"/>
  <c r="AH312" s="1"/>
  <c r="AJ312" s="1"/>
  <c r="AC313"/>
  <c r="AF313" s="1"/>
  <c r="AH313" s="1"/>
  <c r="AJ313" s="1"/>
  <c r="AC314"/>
  <c r="AF314" s="1"/>
  <c r="AH314" s="1"/>
  <c r="AJ314" s="1"/>
  <c r="AC315"/>
  <c r="AF315" s="1"/>
  <c r="AC316"/>
  <c r="AF316" s="1"/>
  <c r="AH316" s="1"/>
  <c r="AJ316" s="1"/>
  <c r="AC317"/>
  <c r="AF317" s="1"/>
  <c r="AH317" s="1"/>
  <c r="AJ317" s="1"/>
  <c r="AC318"/>
  <c r="AF318" s="1"/>
  <c r="AH318" s="1"/>
  <c r="AJ318" s="1"/>
  <c r="AC319"/>
  <c r="AF319" s="1"/>
  <c r="AH319" s="1"/>
  <c r="AJ319" s="1"/>
  <c r="AC320"/>
  <c r="AF320" s="1"/>
  <c r="AH320" s="1"/>
  <c r="AJ320" s="1"/>
  <c r="AC322"/>
  <c r="AF322" s="1"/>
  <c r="AH322" s="1"/>
  <c r="AJ322" s="1"/>
  <c r="AC323"/>
  <c r="AF323" s="1"/>
  <c r="AH323" s="1"/>
  <c r="AJ323" s="1"/>
  <c r="AC324"/>
  <c r="AF324" s="1"/>
  <c r="AH324" s="1"/>
  <c r="AJ324" s="1"/>
  <c r="AC325"/>
  <c r="AF325" s="1"/>
  <c r="AH325" s="1"/>
  <c r="AJ325" s="1"/>
  <c r="AC326"/>
  <c r="AF326" s="1"/>
  <c r="AH326" s="1"/>
  <c r="AJ326" s="1"/>
  <c r="AC327"/>
  <c r="AF327" s="1"/>
  <c r="AH327" s="1"/>
  <c r="AJ327" s="1"/>
  <c r="AC328"/>
  <c r="AF328" s="1"/>
  <c r="AH328" s="1"/>
  <c r="AJ328" s="1"/>
  <c r="AC329"/>
  <c r="AF329" s="1"/>
  <c r="AH329" s="1"/>
  <c r="AJ329" s="1"/>
  <c r="AC330"/>
  <c r="AF330" s="1"/>
  <c r="AH330" s="1"/>
  <c r="AJ330" s="1"/>
  <c r="AC331"/>
  <c r="AF331" s="1"/>
  <c r="AH331" s="1"/>
  <c r="AJ331" s="1"/>
  <c r="AC332"/>
  <c r="AF332" s="1"/>
  <c r="AH332" s="1"/>
  <c r="AJ332" s="1"/>
  <c r="AC334"/>
  <c r="AF334" s="1"/>
  <c r="AH334" s="1"/>
  <c r="AJ334" s="1"/>
  <c r="AC335"/>
  <c r="AF335" s="1"/>
  <c r="AH335" s="1"/>
  <c r="AJ335" s="1"/>
  <c r="AC336"/>
  <c r="AF336" s="1"/>
  <c r="AH336" s="1"/>
  <c r="AJ336" s="1"/>
  <c r="AC337"/>
  <c r="AF337" s="1"/>
  <c r="AH337" s="1"/>
  <c r="AJ337" s="1"/>
  <c r="AC338"/>
  <c r="AF338" s="1"/>
  <c r="AH338" s="1"/>
  <c r="AJ338" s="1"/>
  <c r="AC339"/>
  <c r="AF339" s="1"/>
  <c r="AH339" s="1"/>
  <c r="AJ339" s="1"/>
  <c r="AC340"/>
  <c r="AF340" s="1"/>
  <c r="AH340" s="1"/>
  <c r="AJ340" s="1"/>
  <c r="AC341"/>
  <c r="AF341" s="1"/>
  <c r="AH341" s="1"/>
  <c r="AJ341" s="1"/>
  <c r="AC342"/>
  <c r="AF342" s="1"/>
  <c r="AH342" s="1"/>
  <c r="AJ342" s="1"/>
  <c r="AC343"/>
  <c r="AF343" s="1"/>
  <c r="AH343" s="1"/>
  <c r="AJ343" s="1"/>
  <c r="AC344"/>
  <c r="AF344" s="1"/>
  <c r="AH344" s="1"/>
  <c r="AJ344" s="1"/>
  <c r="AC346"/>
  <c r="AF346" s="1"/>
  <c r="AH346" s="1"/>
  <c r="AJ346" s="1"/>
  <c r="AC347"/>
  <c r="AF347" s="1"/>
  <c r="AH347" s="1"/>
  <c r="AJ347" s="1"/>
  <c r="AC348"/>
  <c r="AF348" s="1"/>
  <c r="AH348" s="1"/>
  <c r="AJ348" s="1"/>
  <c r="AC349"/>
  <c r="AF349" s="1"/>
  <c r="AH349" s="1"/>
  <c r="AJ349" s="1"/>
  <c r="AC350"/>
  <c r="AF350" s="1"/>
  <c r="AH350" s="1"/>
  <c r="AJ350" s="1"/>
  <c r="AC351"/>
  <c r="AF351" s="1"/>
  <c r="AH351" s="1"/>
  <c r="AJ351" s="1"/>
  <c r="AC352"/>
  <c r="AF352" s="1"/>
  <c r="AH352" s="1"/>
  <c r="AJ352" s="1"/>
  <c r="AC353"/>
  <c r="AF353" s="1"/>
  <c r="AH353" s="1"/>
  <c r="AJ353" s="1"/>
  <c r="AC354"/>
  <c r="AF354" s="1"/>
  <c r="AH354" s="1"/>
  <c r="AJ354" s="1"/>
  <c r="AC355"/>
  <c r="AF355" s="1"/>
  <c r="AH355" s="1"/>
  <c r="AJ355" s="1"/>
  <c r="AC357"/>
  <c r="AF357" s="1"/>
  <c r="AH357" s="1"/>
  <c r="AJ357" s="1"/>
  <c r="AC358"/>
  <c r="AF358" s="1"/>
  <c r="AH358" s="1"/>
  <c r="AJ358" s="1"/>
  <c r="AC359"/>
  <c r="AF359" s="1"/>
  <c r="AC360"/>
  <c r="AF360" s="1"/>
  <c r="AG360" s="1"/>
  <c r="AC361"/>
  <c r="AF361" s="1"/>
  <c r="AH361" s="1"/>
  <c r="AJ361" s="1"/>
  <c r="AC362"/>
  <c r="AF362" s="1"/>
  <c r="AH362" s="1"/>
  <c r="AJ362" s="1"/>
  <c r="AC363"/>
  <c r="AF363" s="1"/>
  <c r="AH363" s="1"/>
  <c r="AJ363" s="1"/>
  <c r="AC364"/>
  <c r="AF364" s="1"/>
  <c r="AH364" s="1"/>
  <c r="AJ364" s="1"/>
  <c r="AC365"/>
  <c r="AF365" s="1"/>
  <c r="AH365" s="1"/>
  <c r="AJ365" s="1"/>
  <c r="AC366"/>
  <c r="AF366" s="1"/>
  <c r="AH366" s="1"/>
  <c r="AJ366" s="1"/>
  <c r="AC367"/>
  <c r="AF367" s="1"/>
  <c r="AH367" s="1"/>
  <c r="AJ367" s="1"/>
  <c r="AC368"/>
  <c r="AF368" s="1"/>
  <c r="AH368" s="1"/>
  <c r="AJ368" s="1"/>
  <c r="AC47"/>
  <c r="AF47" s="1"/>
  <c r="AH47" s="1"/>
  <c r="AJ47" s="1"/>
  <c r="AC19"/>
  <c r="AF19" s="1"/>
  <c r="AH19" s="1"/>
  <c r="AC20"/>
  <c r="AF20" s="1"/>
  <c r="AH20" s="1"/>
  <c r="AC21"/>
  <c r="AF21" s="1"/>
  <c r="AH21" s="1"/>
  <c r="AC22"/>
  <c r="AF22" s="1"/>
  <c r="AH22" s="1"/>
  <c r="AC23"/>
  <c r="AF23" s="1"/>
  <c r="AH23" s="1"/>
  <c r="AC24"/>
  <c r="AF24" s="1"/>
  <c r="AH24" s="1"/>
  <c r="AC25"/>
  <c r="AF25" s="1"/>
  <c r="AH25" s="1"/>
  <c r="AC26"/>
  <c r="AF26" s="1"/>
  <c r="AH26" s="1"/>
  <c r="AC27"/>
  <c r="AF27" s="1"/>
  <c r="AH27" s="1"/>
  <c r="AC28"/>
  <c r="AF28" s="1"/>
  <c r="AH28" s="1"/>
  <c r="AC29"/>
  <c r="AF29" s="1"/>
  <c r="AH29" s="1"/>
  <c r="AC30"/>
  <c r="AF30" s="1"/>
  <c r="AH30" s="1"/>
  <c r="AC31"/>
  <c r="AF31" s="1"/>
  <c r="AH31" s="1"/>
  <c r="AC32"/>
  <c r="AF32" s="1"/>
  <c r="AH32" s="1"/>
  <c r="AC33"/>
  <c r="AF33" s="1"/>
  <c r="AH33" s="1"/>
  <c r="AC34"/>
  <c r="AF34" s="1"/>
  <c r="AH34" s="1"/>
  <c r="AC35"/>
  <c r="AF35" s="1"/>
  <c r="AH35" s="1"/>
  <c r="AC36"/>
  <c r="AF36" s="1"/>
  <c r="AH36" s="1"/>
  <c r="AC37"/>
  <c r="AF37" s="1"/>
  <c r="AH37" s="1"/>
  <c r="AC38"/>
  <c r="AF38" s="1"/>
  <c r="AH38" s="1"/>
  <c r="AC39"/>
  <c r="AF39" s="1"/>
  <c r="AH39" s="1"/>
  <c r="AC40"/>
  <c r="AF40" s="1"/>
  <c r="AH40" s="1"/>
  <c r="AC41"/>
  <c r="AF41" s="1"/>
  <c r="AH41" s="1"/>
  <c r="AC42"/>
  <c r="AF42" s="1"/>
  <c r="AH42" s="1"/>
  <c r="AC43"/>
  <c r="AF43" s="1"/>
  <c r="AH43" s="1"/>
  <c r="AC44"/>
  <c r="AF44" s="1"/>
  <c r="AH44" s="1"/>
  <c r="AC18"/>
  <c r="AF18" s="1"/>
  <c r="AH18" s="1"/>
  <c r="AJ17" s="1"/>
  <c r="AC8"/>
  <c r="AF8" s="1"/>
  <c r="AH8" s="1"/>
  <c r="AC9"/>
  <c r="AF9" s="1"/>
  <c r="AH9" s="1"/>
  <c r="AC10"/>
  <c r="AF10" s="1"/>
  <c r="AH10" s="1"/>
  <c r="AC11"/>
  <c r="AF11" s="1"/>
  <c r="AH11" s="1"/>
  <c r="AC12"/>
  <c r="AF12" s="1"/>
  <c r="AH12" s="1"/>
  <c r="AC13"/>
  <c r="AF13" s="1"/>
  <c r="AH13" s="1"/>
  <c r="AC14"/>
  <c r="AF14" s="1"/>
  <c r="AH14" s="1"/>
  <c r="AC15"/>
  <c r="AF15" s="1"/>
  <c r="AH15" s="1"/>
  <c r="AC16"/>
  <c r="AF16" s="1"/>
  <c r="AH16" s="1"/>
  <c r="AC7"/>
  <c r="AF7" s="1"/>
  <c r="Z48"/>
  <c r="Z49"/>
  <c r="Z50"/>
  <c r="Z51"/>
  <c r="Z53"/>
  <c r="Z54"/>
  <c r="Z55"/>
  <c r="Z56"/>
  <c r="Z57"/>
  <c r="Z58"/>
  <c r="Z59"/>
  <c r="Z60"/>
  <c r="Z61"/>
  <c r="Z62"/>
  <c r="Z63"/>
  <c r="Z64"/>
  <c r="Z66"/>
  <c r="Z67"/>
  <c r="Z68"/>
  <c r="Z69"/>
  <c r="Z70"/>
  <c r="Z72"/>
  <c r="Z73"/>
  <c r="Z74"/>
  <c r="Z75"/>
  <c r="Z76"/>
  <c r="Z77"/>
  <c r="Z78"/>
  <c r="Z79"/>
  <c r="Z81"/>
  <c r="Z82"/>
  <c r="Z83"/>
  <c r="Z84"/>
  <c r="Z85"/>
  <c r="Z86"/>
  <c r="Z87"/>
  <c r="Z88"/>
  <c r="Z89"/>
  <c r="Z91"/>
  <c r="Z92"/>
  <c r="Z93"/>
  <c r="Z94"/>
  <c r="Z95"/>
  <c r="Z96"/>
  <c r="Z97"/>
  <c r="Z98"/>
  <c r="Z99"/>
  <c r="Z100"/>
  <c r="Z101"/>
  <c r="Z102"/>
  <c r="Z103"/>
  <c r="Z105"/>
  <c r="Z106"/>
  <c r="Z107"/>
  <c r="Z108"/>
  <c r="Z109"/>
  <c r="Z110"/>
  <c r="Z111"/>
  <c r="Z112"/>
  <c r="Z113"/>
  <c r="Z114"/>
  <c r="Z115"/>
  <c r="Z116"/>
  <c r="Z117"/>
  <c r="Z118"/>
  <c r="Z119"/>
  <c r="Z121"/>
  <c r="Z122"/>
  <c r="Z123"/>
  <c r="Z124"/>
  <c r="Z125"/>
  <c r="Z126"/>
  <c r="Z127"/>
  <c r="Z129"/>
  <c r="Z130"/>
  <c r="Z131"/>
  <c r="Z132"/>
  <c r="Z133"/>
  <c r="Z134"/>
  <c r="Z135"/>
  <c r="Z136"/>
  <c r="Z138"/>
  <c r="Z139"/>
  <c r="Z140"/>
  <c r="Z141"/>
  <c r="Z142"/>
  <c r="Z143"/>
  <c r="Z145"/>
  <c r="Z146"/>
  <c r="Z147"/>
  <c r="Z148"/>
  <c r="Z149"/>
  <c r="Z150"/>
  <c r="Z151"/>
  <c r="Z152"/>
  <c r="Z153"/>
  <c r="Z154"/>
  <c r="Z155"/>
  <c r="Z156"/>
  <c r="Z158"/>
  <c r="Z159"/>
  <c r="Z160"/>
  <c r="Z161"/>
  <c r="Z162"/>
  <c r="Z163"/>
  <c r="Z164"/>
  <c r="Z165"/>
  <c r="Z166"/>
  <c r="Z167"/>
  <c r="Z168"/>
  <c r="Z169"/>
  <c r="Z170"/>
  <c r="Z172"/>
  <c r="Z173"/>
  <c r="Z174"/>
  <c r="Z175"/>
  <c r="Z176"/>
  <c r="Z177"/>
  <c r="Z179"/>
  <c r="Z180"/>
  <c r="Z181"/>
  <c r="Z182"/>
  <c r="Z183"/>
  <c r="Z184"/>
  <c r="Z185"/>
  <c r="Z186"/>
  <c r="Z187"/>
  <c r="Z188"/>
  <c r="Z189"/>
  <c r="Z190"/>
  <c r="Z191"/>
  <c r="Z193"/>
  <c r="Z194"/>
  <c r="Z195"/>
  <c r="Z196"/>
  <c r="Z197"/>
  <c r="Z198"/>
  <c r="Z199"/>
  <c r="Z200"/>
  <c r="Z201"/>
  <c r="Z202"/>
  <c r="Z203"/>
  <c r="Z204"/>
  <c r="Z206"/>
  <c r="Z207"/>
  <c r="Z208"/>
  <c r="Z209"/>
  <c r="Z210"/>
  <c r="Z211"/>
  <c r="Z212"/>
  <c r="Z213"/>
  <c r="Z214"/>
  <c r="Z215"/>
  <c r="Z216"/>
  <c r="Z217"/>
  <c r="Z218"/>
  <c r="Z220"/>
  <c r="Z221"/>
  <c r="Z222"/>
  <c r="Z223"/>
  <c r="Z224"/>
  <c r="Z225"/>
  <c r="Z226"/>
  <c r="Z227"/>
  <c r="Z228"/>
  <c r="Z230"/>
  <c r="Z231"/>
  <c r="Z232"/>
  <c r="Z233"/>
  <c r="Z234"/>
  <c r="Z235"/>
  <c r="Z236"/>
  <c r="Z237"/>
  <c r="Z239"/>
  <c r="Z240"/>
  <c r="Z241"/>
  <c r="Z242"/>
  <c r="Z243"/>
  <c r="Z244"/>
  <c r="Z245"/>
  <c r="Z246"/>
  <c r="Z247"/>
  <c r="Z248"/>
  <c r="Z249"/>
  <c r="Z250"/>
  <c r="Z251"/>
  <c r="Z252"/>
  <c r="Z253"/>
  <c r="Z255"/>
  <c r="Z256"/>
  <c r="Z257"/>
  <c r="Z258"/>
  <c r="Z259"/>
  <c r="Z260"/>
  <c r="Z261"/>
  <c r="Z263"/>
  <c r="Z264"/>
  <c r="Z265"/>
  <c r="Z266"/>
  <c r="Z267"/>
  <c r="Z268"/>
  <c r="Z269"/>
  <c r="Z270"/>
  <c r="Z271"/>
  <c r="Z272"/>
  <c r="Z273"/>
  <c r="Z274"/>
  <c r="Z275"/>
  <c r="Z276"/>
  <c r="Z277"/>
  <c r="Z278"/>
  <c r="Z279"/>
  <c r="Z281"/>
  <c r="Z282"/>
  <c r="Z283"/>
  <c r="Z284"/>
  <c r="Z285"/>
  <c r="Z286"/>
  <c r="Z287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6"/>
  <c r="Z307"/>
  <c r="Z308"/>
  <c r="Z309"/>
  <c r="Z310"/>
  <c r="Z311"/>
  <c r="Z312"/>
  <c r="Z313"/>
  <c r="Z314"/>
  <c r="Z315"/>
  <c r="Z316"/>
  <c r="Z317"/>
  <c r="Z318"/>
  <c r="Z319"/>
  <c r="Z320"/>
  <c r="Z322"/>
  <c r="Z323"/>
  <c r="Z324"/>
  <c r="Z325"/>
  <c r="Z326"/>
  <c r="Z327"/>
  <c r="Z328"/>
  <c r="Z329"/>
  <c r="Z330"/>
  <c r="Z331"/>
  <c r="Z332"/>
  <c r="Z334"/>
  <c r="Z335"/>
  <c r="Z336"/>
  <c r="Z337"/>
  <c r="Z338"/>
  <c r="Z339"/>
  <c r="Z340"/>
  <c r="Z341"/>
  <c r="Z342"/>
  <c r="Z343"/>
  <c r="Z344"/>
  <c r="Z346"/>
  <c r="Z347"/>
  <c r="Z348"/>
  <c r="Z349"/>
  <c r="Z350"/>
  <c r="Z351"/>
  <c r="Z352"/>
  <c r="Z353"/>
  <c r="Z354"/>
  <c r="Z355"/>
  <c r="Z357"/>
  <c r="Z358"/>
  <c r="Z359"/>
  <c r="Z360"/>
  <c r="Z361"/>
  <c r="Z362"/>
  <c r="Z363"/>
  <c r="Z364"/>
  <c r="Z365"/>
  <c r="Z366"/>
  <c r="Z367"/>
  <c r="Z368"/>
  <c r="Z47"/>
  <c r="AD368" l="1"/>
  <c r="AD366"/>
  <c r="AD364"/>
  <c r="AD362"/>
  <c r="AD360"/>
  <c r="AD358"/>
  <c r="AD355"/>
  <c r="AD353"/>
  <c r="AD351"/>
  <c r="AD349"/>
  <c r="AD347"/>
  <c r="AD344"/>
  <c r="AD342"/>
  <c r="AD340"/>
  <c r="AD338"/>
  <c r="AD336"/>
  <c r="AD334"/>
  <c r="AD331"/>
  <c r="AD329"/>
  <c r="AD327"/>
  <c r="AD325"/>
  <c r="AD323"/>
  <c r="AD320"/>
  <c r="AD318"/>
  <c r="AD316"/>
  <c r="AD314"/>
  <c r="AD312"/>
  <c r="AD310"/>
  <c r="AD308"/>
  <c r="AD306"/>
  <c r="AD303"/>
  <c r="AD301"/>
  <c r="AD299"/>
  <c r="AD297"/>
  <c r="AD295"/>
  <c r="AD293"/>
  <c r="AD291"/>
  <c r="AD289"/>
  <c r="AD287"/>
  <c r="AD285"/>
  <c r="AD283"/>
  <c r="AD281"/>
  <c r="AD278"/>
  <c r="AD276"/>
  <c r="AD274"/>
  <c r="AD272"/>
  <c r="AD270"/>
  <c r="AD268"/>
  <c r="AD266"/>
  <c r="AD264"/>
  <c r="AD261"/>
  <c r="AD259"/>
  <c r="AD257"/>
  <c r="AD255"/>
  <c r="AD252"/>
  <c r="AD250"/>
  <c r="AD248"/>
  <c r="AD246"/>
  <c r="AD244"/>
  <c r="AD242"/>
  <c r="AD240"/>
  <c r="AD237"/>
  <c r="AD235"/>
  <c r="AD233"/>
  <c r="AD231"/>
  <c r="AD228"/>
  <c r="AD226"/>
  <c r="AD224"/>
  <c r="AD222"/>
  <c r="AD220"/>
  <c r="AD217"/>
  <c r="AD215"/>
  <c r="AD213"/>
  <c r="AD211"/>
  <c r="AD209"/>
  <c r="AD207"/>
  <c r="AD204"/>
  <c r="AD202"/>
  <c r="AD200"/>
  <c r="AD198"/>
  <c r="AD196"/>
  <c r="AD194"/>
  <c r="AD191"/>
  <c r="AD189"/>
  <c r="AD187"/>
  <c r="AD185"/>
  <c r="AD183"/>
  <c r="AD181"/>
  <c r="AD179"/>
  <c r="AD176"/>
  <c r="AD174"/>
  <c r="AD172"/>
  <c r="AD169"/>
  <c r="AD167"/>
  <c r="AD165"/>
  <c r="AD163"/>
  <c r="AD161"/>
  <c r="AD159"/>
  <c r="AD156"/>
  <c r="AD154"/>
  <c r="AD152"/>
  <c r="AD150"/>
  <c r="AD148"/>
  <c r="AD146"/>
  <c r="AD143"/>
  <c r="AD141"/>
  <c r="AD139"/>
  <c r="AD136"/>
  <c r="AD134"/>
  <c r="AD132"/>
  <c r="AD130"/>
  <c r="AD127"/>
  <c r="AD125"/>
  <c r="AD123"/>
  <c r="AD121"/>
  <c r="AD118"/>
  <c r="AD116"/>
  <c r="AD114"/>
  <c r="AD112"/>
  <c r="AD110"/>
  <c r="AD108"/>
  <c r="AD106"/>
  <c r="AD103"/>
  <c r="AD101"/>
  <c r="AD99"/>
  <c r="AD97"/>
  <c r="AD95"/>
  <c r="AD93"/>
  <c r="AD91"/>
  <c r="AD88"/>
  <c r="AD86"/>
  <c r="AD84"/>
  <c r="AD82"/>
  <c r="AD79"/>
  <c r="AD77"/>
  <c r="AD75"/>
  <c r="AD73"/>
  <c r="AD70"/>
  <c r="AD68"/>
  <c r="AD66"/>
  <c r="AD63"/>
  <c r="AD61"/>
  <c r="AD59"/>
  <c r="AD57"/>
  <c r="AD55"/>
  <c r="AD53"/>
  <c r="AD50"/>
  <c r="AD48"/>
  <c r="AG315"/>
  <c r="AH315" s="1"/>
  <c r="AJ315" s="1"/>
  <c r="AH360"/>
  <c r="AJ360" s="1"/>
  <c r="AH276"/>
  <c r="AJ276" s="1"/>
  <c r="AD367"/>
  <c r="AD365"/>
  <c r="AD363"/>
  <c r="AD361"/>
  <c r="AD359"/>
  <c r="AD357"/>
  <c r="AD354"/>
  <c r="AD352"/>
  <c r="AD350"/>
  <c r="AD348"/>
  <c r="AD346"/>
  <c r="AD343"/>
  <c r="AD341"/>
  <c r="AD339"/>
  <c r="AD337"/>
  <c r="AD335"/>
  <c r="AD332"/>
  <c r="AD330"/>
  <c r="AD328"/>
  <c r="AD326"/>
  <c r="AD324"/>
  <c r="AD322"/>
  <c r="AD319"/>
  <c r="AD317"/>
  <c r="AD315"/>
  <c r="AD313"/>
  <c r="AD311"/>
  <c r="AD309"/>
  <c r="AD307"/>
  <c r="AD304"/>
  <c r="AD302"/>
  <c r="AD300"/>
  <c r="AD298"/>
  <c r="AD296"/>
  <c r="AD294"/>
  <c r="AD292"/>
  <c r="AD290"/>
  <c r="AD288"/>
  <c r="AD286"/>
  <c r="AD284"/>
  <c r="AD282"/>
  <c r="AD279"/>
  <c r="AD277"/>
  <c r="AD275"/>
  <c r="AD273"/>
  <c r="AD271"/>
  <c r="AD269"/>
  <c r="AD267"/>
  <c r="AD265"/>
  <c r="AD263"/>
  <c r="AD260"/>
  <c r="AD258"/>
  <c r="AD256"/>
  <c r="AD253"/>
  <c r="AD251"/>
  <c r="AD249"/>
  <c r="AD247"/>
  <c r="AD245"/>
  <c r="AD243"/>
  <c r="AD241"/>
  <c r="AD239"/>
  <c r="AD236"/>
  <c r="AD234"/>
  <c r="AD232"/>
  <c r="AD230"/>
  <c r="AD227"/>
  <c r="AD225"/>
  <c r="AD223"/>
  <c r="AD221"/>
  <c r="AD218"/>
  <c r="AD216"/>
  <c r="AD214"/>
  <c r="AD212"/>
  <c r="AD210"/>
  <c r="AD208"/>
  <c r="AD206"/>
  <c r="AD203"/>
  <c r="AD201"/>
  <c r="AD199"/>
  <c r="AD197"/>
  <c r="AD195"/>
  <c r="AD193"/>
  <c r="AD190"/>
  <c r="AD188"/>
  <c r="AD186"/>
  <c r="AD184"/>
  <c r="AD182"/>
  <c r="AD180"/>
  <c r="AD177"/>
  <c r="AD175"/>
  <c r="AD173"/>
  <c r="AD170"/>
  <c r="AD168"/>
  <c r="AD166"/>
  <c r="AD164"/>
  <c r="AD162"/>
  <c r="AD160"/>
  <c r="AD158"/>
  <c r="AD155"/>
  <c r="AD153"/>
  <c r="AD151"/>
  <c r="AD149"/>
  <c r="AD147"/>
  <c r="AD145"/>
  <c r="AD142"/>
  <c r="AD140"/>
  <c r="AD138"/>
  <c r="AD135"/>
  <c r="AD133"/>
  <c r="AD131"/>
  <c r="AD129"/>
  <c r="AD126"/>
  <c r="AD124"/>
  <c r="AD122"/>
  <c r="AD119"/>
  <c r="AD117"/>
  <c r="AD115"/>
  <c r="AD113"/>
  <c r="AD111"/>
  <c r="AD109"/>
  <c r="AD107"/>
  <c r="AD105"/>
  <c r="AD102"/>
  <c r="AD100"/>
  <c r="AD98"/>
  <c r="AD96"/>
  <c r="AD94"/>
  <c r="AD92"/>
  <c r="AD89"/>
  <c r="AD87"/>
  <c r="AD85"/>
  <c r="AD83"/>
  <c r="AD81"/>
  <c r="AD78"/>
  <c r="AD76"/>
  <c r="AD74"/>
  <c r="AD72"/>
  <c r="AD69"/>
  <c r="AD67"/>
  <c r="AD64"/>
  <c r="AD62"/>
  <c r="AD60"/>
  <c r="AD58"/>
  <c r="AD56"/>
  <c r="AD54"/>
  <c r="AD51"/>
  <c r="AD49"/>
  <c r="AG306"/>
  <c r="AH306" s="1"/>
  <c r="AJ306" s="1"/>
  <c r="AG263"/>
  <c r="AH263" s="1"/>
  <c r="AJ263" s="1"/>
  <c r="AJ45" s="1"/>
  <c r="AJ369" s="1"/>
  <c r="AG359"/>
  <c r="AH359" s="1"/>
  <c r="AJ359" s="1"/>
  <c r="AD47"/>
  <c r="AD43"/>
  <c r="AD41"/>
  <c r="AD39"/>
  <c r="AD37"/>
  <c r="AD35"/>
  <c r="AD33"/>
  <c r="AD31"/>
  <c r="AD29"/>
  <c r="AD27"/>
  <c r="AD25"/>
  <c r="AD23"/>
  <c r="AD21"/>
  <c r="AD19"/>
  <c r="AD44"/>
  <c r="AD42"/>
  <c r="AD40"/>
  <c r="AD38"/>
  <c r="AD36"/>
  <c r="AD34"/>
  <c r="AD32"/>
  <c r="AD30"/>
  <c r="AD28"/>
  <c r="AD26"/>
  <c r="AD24"/>
  <c r="AD22"/>
  <c r="AD20"/>
  <c r="AD18"/>
  <c r="AD15"/>
  <c r="AD13"/>
  <c r="AD11"/>
  <c r="AD9"/>
  <c r="AD16"/>
  <c r="AD14"/>
  <c r="AD12"/>
  <c r="AD10"/>
  <c r="AD8"/>
  <c r="AD7"/>
  <c r="AJ6"/>
  <c r="X48"/>
  <c r="X49"/>
  <c r="X50"/>
  <c r="X51"/>
  <c r="X53"/>
  <c r="X54"/>
  <c r="X55"/>
  <c r="X56"/>
  <c r="X57"/>
  <c r="X58"/>
  <c r="X59"/>
  <c r="X60"/>
  <c r="X61"/>
  <c r="X62"/>
  <c r="X63"/>
  <c r="X64"/>
  <c r="X66"/>
  <c r="X67"/>
  <c r="X68"/>
  <c r="X69"/>
  <c r="X70"/>
  <c r="X72"/>
  <c r="X73"/>
  <c r="X74"/>
  <c r="X75"/>
  <c r="X76"/>
  <c r="X77"/>
  <c r="X78"/>
  <c r="X79"/>
  <c r="X81"/>
  <c r="X82"/>
  <c r="X83"/>
  <c r="X84"/>
  <c r="X85"/>
  <c r="X86"/>
  <c r="X87"/>
  <c r="X88"/>
  <c r="X89"/>
  <c r="X91"/>
  <c r="X92"/>
  <c r="X93"/>
  <c r="X94"/>
  <c r="X95"/>
  <c r="X96"/>
  <c r="X97"/>
  <c r="X98"/>
  <c r="X99"/>
  <c r="X100"/>
  <c r="X101"/>
  <c r="X102"/>
  <c r="X103"/>
  <c r="X105"/>
  <c r="X106"/>
  <c r="X107"/>
  <c r="X108"/>
  <c r="X109"/>
  <c r="X110"/>
  <c r="X111"/>
  <c r="X112"/>
  <c r="X113"/>
  <c r="X114"/>
  <c r="X115"/>
  <c r="X116"/>
  <c r="X117"/>
  <c r="X118"/>
  <c r="X119"/>
  <c r="X121"/>
  <c r="X122"/>
  <c r="X123"/>
  <c r="X124"/>
  <c r="X125"/>
  <c r="X126"/>
  <c r="X127"/>
  <c r="X129"/>
  <c r="X130"/>
  <c r="X131"/>
  <c r="X132"/>
  <c r="X133"/>
  <c r="X134"/>
  <c r="X135"/>
  <c r="X136"/>
  <c r="X138"/>
  <c r="X139"/>
  <c r="X140"/>
  <c r="X141"/>
  <c r="X142"/>
  <c r="X143"/>
  <c r="X145"/>
  <c r="X146"/>
  <c r="X147"/>
  <c r="X148"/>
  <c r="X149"/>
  <c r="X150"/>
  <c r="X151"/>
  <c r="X152"/>
  <c r="X153"/>
  <c r="X154"/>
  <c r="X155"/>
  <c r="X156"/>
  <c r="X158"/>
  <c r="X159"/>
  <c r="X160"/>
  <c r="X161"/>
  <c r="X162"/>
  <c r="X163"/>
  <c r="X164"/>
  <c r="X165"/>
  <c r="X166"/>
  <c r="X167"/>
  <c r="X168"/>
  <c r="X169"/>
  <c r="X170"/>
  <c r="X172"/>
  <c r="X173"/>
  <c r="X174"/>
  <c r="X175"/>
  <c r="X176"/>
  <c r="X177"/>
  <c r="X179"/>
  <c r="X180"/>
  <c r="X181"/>
  <c r="X182"/>
  <c r="X183"/>
  <c r="X184"/>
  <c r="X185"/>
  <c r="X186"/>
  <c r="X187"/>
  <c r="X188"/>
  <c r="X189"/>
  <c r="X190"/>
  <c r="X191"/>
  <c r="X193"/>
  <c r="X194"/>
  <c r="X195"/>
  <c r="X196"/>
  <c r="X197"/>
  <c r="X198"/>
  <c r="X199"/>
  <c r="X200"/>
  <c r="X201"/>
  <c r="X202"/>
  <c r="X203"/>
  <c r="X204"/>
  <c r="X206"/>
  <c r="X207"/>
  <c r="X208"/>
  <c r="X209"/>
  <c r="X210"/>
  <c r="X211"/>
  <c r="X212"/>
  <c r="X213"/>
  <c r="X214"/>
  <c r="X215"/>
  <c r="X216"/>
  <c r="X217"/>
  <c r="X218"/>
  <c r="X220"/>
  <c r="X221"/>
  <c r="X222"/>
  <c r="X223"/>
  <c r="X224"/>
  <c r="X225"/>
  <c r="X226"/>
  <c r="X227"/>
  <c r="X228"/>
  <c r="X230"/>
  <c r="X231"/>
  <c r="X232"/>
  <c r="X233"/>
  <c r="X234"/>
  <c r="X235"/>
  <c r="X236"/>
  <c r="X237"/>
  <c r="X239"/>
  <c r="X240"/>
  <c r="X241"/>
  <c r="X242"/>
  <c r="X243"/>
  <c r="X244"/>
  <c r="X245"/>
  <c r="X246"/>
  <c r="X247"/>
  <c r="X248"/>
  <c r="X249"/>
  <c r="X250"/>
  <c r="X251"/>
  <c r="X252"/>
  <c r="X253"/>
  <c r="X255"/>
  <c r="X256"/>
  <c r="X257"/>
  <c r="X258"/>
  <c r="X259"/>
  <c r="X260"/>
  <c r="X261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6"/>
  <c r="X307"/>
  <c r="X308"/>
  <c r="X309"/>
  <c r="X310"/>
  <c r="X311"/>
  <c r="X312"/>
  <c r="X313"/>
  <c r="X314"/>
  <c r="X315"/>
  <c r="X316"/>
  <c r="X317"/>
  <c r="X318"/>
  <c r="X319"/>
  <c r="X320"/>
  <c r="X322"/>
  <c r="X323"/>
  <c r="X324"/>
  <c r="X325"/>
  <c r="X326"/>
  <c r="X327"/>
  <c r="X328"/>
  <c r="X329"/>
  <c r="X330"/>
  <c r="X331"/>
  <c r="X332"/>
  <c r="X334"/>
  <c r="X335"/>
  <c r="X336"/>
  <c r="X337"/>
  <c r="X338"/>
  <c r="X339"/>
  <c r="X340"/>
  <c r="X341"/>
  <c r="X342"/>
  <c r="X343"/>
  <c r="X344"/>
  <c r="X346"/>
  <c r="X347"/>
  <c r="X348"/>
  <c r="X349"/>
  <c r="X350"/>
  <c r="X351"/>
  <c r="X352"/>
  <c r="X353"/>
  <c r="X354"/>
  <c r="X355"/>
  <c r="X357"/>
  <c r="X358"/>
  <c r="X359"/>
  <c r="X360"/>
  <c r="X361"/>
  <c r="X362"/>
  <c r="X363"/>
  <c r="X364"/>
  <c r="X365"/>
  <c r="X366"/>
  <c r="X367"/>
  <c r="X368"/>
  <c r="X47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18"/>
  <c r="T48"/>
  <c r="T49"/>
  <c r="T50"/>
  <c r="T51"/>
  <c r="T53"/>
  <c r="T54"/>
  <c r="T55"/>
  <c r="T56"/>
  <c r="T57"/>
  <c r="T58"/>
  <c r="T59"/>
  <c r="T60"/>
  <c r="T61"/>
  <c r="T62"/>
  <c r="T63"/>
  <c r="T64"/>
  <c r="T66"/>
  <c r="T67"/>
  <c r="T68"/>
  <c r="T69"/>
  <c r="T70"/>
  <c r="T72"/>
  <c r="T73"/>
  <c r="T74"/>
  <c r="T75"/>
  <c r="T76"/>
  <c r="T77"/>
  <c r="T78"/>
  <c r="T79"/>
  <c r="T81"/>
  <c r="T82"/>
  <c r="T83"/>
  <c r="T84"/>
  <c r="T85"/>
  <c r="T86"/>
  <c r="T87"/>
  <c r="T88"/>
  <c r="T89"/>
  <c r="T91"/>
  <c r="T92"/>
  <c r="T93"/>
  <c r="T94"/>
  <c r="T95"/>
  <c r="T96"/>
  <c r="T97"/>
  <c r="T98"/>
  <c r="T99"/>
  <c r="T100"/>
  <c r="T101"/>
  <c r="T102"/>
  <c r="T103"/>
  <c r="T105"/>
  <c r="T106"/>
  <c r="T107"/>
  <c r="T108"/>
  <c r="T109"/>
  <c r="T110"/>
  <c r="T111"/>
  <c r="T112"/>
  <c r="T113"/>
  <c r="T114"/>
  <c r="T115"/>
  <c r="T116"/>
  <c r="T117"/>
  <c r="T118"/>
  <c r="T119"/>
  <c r="T121"/>
  <c r="T122"/>
  <c r="T123"/>
  <c r="T124"/>
  <c r="T125"/>
  <c r="T126"/>
  <c r="T127"/>
  <c r="T129"/>
  <c r="T130"/>
  <c r="T131"/>
  <c r="T132"/>
  <c r="T133"/>
  <c r="T134"/>
  <c r="T135"/>
  <c r="T136"/>
  <c r="T138"/>
  <c r="T139"/>
  <c r="T140"/>
  <c r="T141"/>
  <c r="T142"/>
  <c r="T143"/>
  <c r="T145"/>
  <c r="T146"/>
  <c r="T147"/>
  <c r="T148"/>
  <c r="T149"/>
  <c r="T150"/>
  <c r="T151"/>
  <c r="T152"/>
  <c r="T153"/>
  <c r="T154"/>
  <c r="T155"/>
  <c r="T156"/>
  <c r="T158"/>
  <c r="T159"/>
  <c r="T160"/>
  <c r="T161"/>
  <c r="T162"/>
  <c r="T163"/>
  <c r="T164"/>
  <c r="T165"/>
  <c r="T166"/>
  <c r="T167"/>
  <c r="T168"/>
  <c r="T169"/>
  <c r="T170"/>
  <c r="T172"/>
  <c r="T173"/>
  <c r="T174"/>
  <c r="T175"/>
  <c r="T176"/>
  <c r="T177"/>
  <c r="T179"/>
  <c r="T180"/>
  <c r="T181"/>
  <c r="T182"/>
  <c r="T183"/>
  <c r="T184"/>
  <c r="T185"/>
  <c r="T186"/>
  <c r="T187"/>
  <c r="T188"/>
  <c r="T189"/>
  <c r="T190"/>
  <c r="T191"/>
  <c r="T193"/>
  <c r="T194"/>
  <c r="T195"/>
  <c r="T196"/>
  <c r="T197"/>
  <c r="T198"/>
  <c r="T199"/>
  <c r="T200"/>
  <c r="T201"/>
  <c r="T202"/>
  <c r="T203"/>
  <c r="T204"/>
  <c r="T206"/>
  <c r="T207"/>
  <c r="T208"/>
  <c r="T209"/>
  <c r="T210"/>
  <c r="T211"/>
  <c r="T212"/>
  <c r="T213"/>
  <c r="T214"/>
  <c r="T215"/>
  <c r="T216"/>
  <c r="T217"/>
  <c r="T218"/>
  <c r="T220"/>
  <c r="T221"/>
  <c r="T222"/>
  <c r="T223"/>
  <c r="T224"/>
  <c r="T225"/>
  <c r="T226"/>
  <c r="T227"/>
  <c r="T228"/>
  <c r="T230"/>
  <c r="T231"/>
  <c r="T232"/>
  <c r="T233"/>
  <c r="T234"/>
  <c r="T235"/>
  <c r="T236"/>
  <c r="T237"/>
  <c r="T239"/>
  <c r="T240"/>
  <c r="T241"/>
  <c r="T242"/>
  <c r="T243"/>
  <c r="T244"/>
  <c r="T245"/>
  <c r="T246"/>
  <c r="T247"/>
  <c r="T248"/>
  <c r="T249"/>
  <c r="T250"/>
  <c r="T251"/>
  <c r="T252"/>
  <c r="T253"/>
  <c r="T255"/>
  <c r="T256"/>
  <c r="T257"/>
  <c r="T258"/>
  <c r="T259"/>
  <c r="T260"/>
  <c r="T261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6"/>
  <c r="T307"/>
  <c r="T308"/>
  <c r="T309"/>
  <c r="T310"/>
  <c r="T311"/>
  <c r="T312"/>
  <c r="T313"/>
  <c r="T314"/>
  <c r="T315"/>
  <c r="T316"/>
  <c r="T317"/>
  <c r="T318"/>
  <c r="T319"/>
  <c r="T320"/>
  <c r="T322"/>
  <c r="T323"/>
  <c r="T324"/>
  <c r="T325"/>
  <c r="T326"/>
  <c r="T327"/>
  <c r="T328"/>
  <c r="T329"/>
  <c r="T330"/>
  <c r="T331"/>
  <c r="T332"/>
  <c r="T334"/>
  <c r="T335"/>
  <c r="T336"/>
  <c r="T337"/>
  <c r="T338"/>
  <c r="T339"/>
  <c r="T340"/>
  <c r="T341"/>
  <c r="T342"/>
  <c r="T343"/>
  <c r="T344"/>
  <c r="T346"/>
  <c r="T347"/>
  <c r="T348"/>
  <c r="T349"/>
  <c r="T350"/>
  <c r="T351"/>
  <c r="T352"/>
  <c r="T353"/>
  <c r="T354"/>
  <c r="T355"/>
  <c r="T357"/>
  <c r="T358"/>
  <c r="T359"/>
  <c r="T360"/>
  <c r="T361"/>
  <c r="T362"/>
  <c r="T363"/>
  <c r="T364"/>
  <c r="T365"/>
  <c r="T366"/>
  <c r="T367"/>
  <c r="T368"/>
  <c r="T47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18"/>
  <c r="P48"/>
  <c r="P49"/>
  <c r="P50"/>
  <c r="P51"/>
  <c r="P53"/>
  <c r="P54"/>
  <c r="P55"/>
  <c r="P56"/>
  <c r="P57"/>
  <c r="P58"/>
  <c r="P59"/>
  <c r="P60"/>
  <c r="P61"/>
  <c r="P62"/>
  <c r="P63"/>
  <c r="P64"/>
  <c r="P66"/>
  <c r="P67"/>
  <c r="P68"/>
  <c r="P69"/>
  <c r="P70"/>
  <c r="P72"/>
  <c r="P73"/>
  <c r="P74"/>
  <c r="P75"/>
  <c r="P76"/>
  <c r="P77"/>
  <c r="P78"/>
  <c r="P79"/>
  <c r="P81"/>
  <c r="P82"/>
  <c r="P83"/>
  <c r="P84"/>
  <c r="P85"/>
  <c r="P86"/>
  <c r="P87"/>
  <c r="P88"/>
  <c r="P89"/>
  <c r="P91"/>
  <c r="P92"/>
  <c r="P93"/>
  <c r="P94"/>
  <c r="P95"/>
  <c r="P96"/>
  <c r="P97"/>
  <c r="P98"/>
  <c r="P99"/>
  <c r="P100"/>
  <c r="P101"/>
  <c r="P102"/>
  <c r="P103"/>
  <c r="P105"/>
  <c r="P106"/>
  <c r="P107"/>
  <c r="P108"/>
  <c r="P109"/>
  <c r="P110"/>
  <c r="P111"/>
  <c r="P112"/>
  <c r="P113"/>
  <c r="P114"/>
  <c r="P115"/>
  <c r="P116"/>
  <c r="P117"/>
  <c r="P118"/>
  <c r="P119"/>
  <c r="P121"/>
  <c r="P122"/>
  <c r="P123"/>
  <c r="P124"/>
  <c r="P125"/>
  <c r="P126"/>
  <c r="P127"/>
  <c r="P129"/>
  <c r="P130"/>
  <c r="P131"/>
  <c r="P132"/>
  <c r="P133"/>
  <c r="P134"/>
  <c r="P135"/>
  <c r="P136"/>
  <c r="P138"/>
  <c r="P139"/>
  <c r="P140"/>
  <c r="P141"/>
  <c r="P142"/>
  <c r="P143"/>
  <c r="P145"/>
  <c r="P146"/>
  <c r="P147"/>
  <c r="P148"/>
  <c r="P149"/>
  <c r="P150"/>
  <c r="P151"/>
  <c r="P152"/>
  <c r="P153"/>
  <c r="P154"/>
  <c r="P155"/>
  <c r="P156"/>
  <c r="P158"/>
  <c r="P159"/>
  <c r="P160"/>
  <c r="P161"/>
  <c r="P162"/>
  <c r="P163"/>
  <c r="P164"/>
  <c r="P165"/>
  <c r="P166"/>
  <c r="P167"/>
  <c r="P168"/>
  <c r="P169"/>
  <c r="P170"/>
  <c r="P172"/>
  <c r="P173"/>
  <c r="P174"/>
  <c r="P175"/>
  <c r="P176"/>
  <c r="P177"/>
  <c r="P179"/>
  <c r="P180"/>
  <c r="P181"/>
  <c r="P182"/>
  <c r="P183"/>
  <c r="P184"/>
  <c r="P185"/>
  <c r="P186"/>
  <c r="P187"/>
  <c r="P188"/>
  <c r="P189"/>
  <c r="P190"/>
  <c r="P191"/>
  <c r="P193"/>
  <c r="P194"/>
  <c r="P195"/>
  <c r="P196"/>
  <c r="P197"/>
  <c r="P198"/>
  <c r="P199"/>
  <c r="P200"/>
  <c r="P201"/>
  <c r="P203"/>
  <c r="P204"/>
  <c r="P206"/>
  <c r="P207"/>
  <c r="P208"/>
  <c r="P209"/>
  <c r="P210"/>
  <c r="P211"/>
  <c r="P212"/>
  <c r="P213"/>
  <c r="P214"/>
  <c r="P215"/>
  <c r="P216"/>
  <c r="P217"/>
  <c r="P218"/>
  <c r="P220"/>
  <c r="P221"/>
  <c r="P222"/>
  <c r="P223"/>
  <c r="P224"/>
  <c r="P225"/>
  <c r="P226"/>
  <c r="P227"/>
  <c r="P228"/>
  <c r="P230"/>
  <c r="P231"/>
  <c r="P232"/>
  <c r="P233"/>
  <c r="P234"/>
  <c r="P235"/>
  <c r="P236"/>
  <c r="P237"/>
  <c r="P239"/>
  <c r="P240"/>
  <c r="P241"/>
  <c r="P242"/>
  <c r="P243"/>
  <c r="P244"/>
  <c r="P245"/>
  <c r="P246"/>
  <c r="P247"/>
  <c r="P248"/>
  <c r="P249"/>
  <c r="P250"/>
  <c r="P251"/>
  <c r="P252"/>
  <c r="P253"/>
  <c r="P255"/>
  <c r="P256"/>
  <c r="P257"/>
  <c r="P258"/>
  <c r="P259"/>
  <c r="P260"/>
  <c r="P261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6"/>
  <c r="P307"/>
  <c r="P308"/>
  <c r="P309"/>
  <c r="P310"/>
  <c r="P311"/>
  <c r="P312"/>
  <c r="P313"/>
  <c r="P314"/>
  <c r="P315"/>
  <c r="P316"/>
  <c r="P317"/>
  <c r="P318"/>
  <c r="P319"/>
  <c r="P320"/>
  <c r="P322"/>
  <c r="P323"/>
  <c r="P324"/>
  <c r="P325"/>
  <c r="P326"/>
  <c r="P327"/>
  <c r="P328"/>
  <c r="P329"/>
  <c r="P330"/>
  <c r="P331"/>
  <c r="P332"/>
  <c r="P334"/>
  <c r="P335"/>
  <c r="P336"/>
  <c r="P337"/>
  <c r="P338"/>
  <c r="P339"/>
  <c r="P340"/>
  <c r="P341"/>
  <c r="P342"/>
  <c r="P343"/>
  <c r="P344"/>
  <c r="P346"/>
  <c r="P347"/>
  <c r="P348"/>
  <c r="P349"/>
  <c r="P350"/>
  <c r="P351"/>
  <c r="P352"/>
  <c r="P353"/>
  <c r="P354"/>
  <c r="P355"/>
  <c r="P357"/>
  <c r="P358"/>
  <c r="P359"/>
  <c r="P360"/>
  <c r="P361"/>
  <c r="P362"/>
  <c r="P363"/>
  <c r="P364"/>
  <c r="P365"/>
  <c r="P366"/>
  <c r="P367"/>
  <c r="P368"/>
  <c r="P47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18"/>
  <c r="P8"/>
  <c r="P9"/>
  <c r="P10"/>
  <c r="P11"/>
  <c r="P12"/>
  <c r="P13"/>
  <c r="P14"/>
  <c r="P15"/>
  <c r="P16"/>
  <c r="P7"/>
  <c r="L17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18"/>
  <c r="L8"/>
  <c r="L9"/>
  <c r="L10"/>
  <c r="L11"/>
  <c r="L12"/>
  <c r="L13"/>
  <c r="L14"/>
  <c r="L15"/>
  <c r="L16"/>
  <c r="L7"/>
  <c r="D48"/>
  <c r="D49"/>
  <c r="D50"/>
  <c r="D51"/>
  <c r="D53"/>
  <c r="D54"/>
  <c r="D55"/>
  <c r="D56"/>
  <c r="D57"/>
  <c r="D58"/>
  <c r="D59"/>
  <c r="D60"/>
  <c r="D61"/>
  <c r="D62"/>
  <c r="D63"/>
  <c r="D64"/>
  <c r="D66"/>
  <c r="D67"/>
  <c r="D68"/>
  <c r="D69"/>
  <c r="D70"/>
  <c r="D72"/>
  <c r="D73"/>
  <c r="D74"/>
  <c r="D75"/>
  <c r="D76"/>
  <c r="D77"/>
  <c r="D78"/>
  <c r="D79"/>
  <c r="D81"/>
  <c r="D82"/>
  <c r="D83"/>
  <c r="D84"/>
  <c r="D85"/>
  <c r="D86"/>
  <c r="D87"/>
  <c r="D88"/>
  <c r="D89"/>
  <c r="D91"/>
  <c r="D92"/>
  <c r="D93"/>
  <c r="D94"/>
  <c r="D95"/>
  <c r="D96"/>
  <c r="D97"/>
  <c r="D98"/>
  <c r="D99"/>
  <c r="D100"/>
  <c r="D101"/>
  <c r="D102"/>
  <c r="D103"/>
  <c r="D105"/>
  <c r="D106"/>
  <c r="D107"/>
  <c r="D108"/>
  <c r="D109"/>
  <c r="D110"/>
  <c r="D111"/>
  <c r="D112"/>
  <c r="D113"/>
  <c r="D114"/>
  <c r="D115"/>
  <c r="D116"/>
  <c r="D117"/>
  <c r="D118"/>
  <c r="D119"/>
  <c r="D121"/>
  <c r="D122"/>
  <c r="D123"/>
  <c r="D124"/>
  <c r="D125"/>
  <c r="D126"/>
  <c r="D127"/>
  <c r="D129"/>
  <c r="D130"/>
  <c r="D131"/>
  <c r="D132"/>
  <c r="D133"/>
  <c r="D134"/>
  <c r="D135"/>
  <c r="D136"/>
  <c r="D138"/>
  <c r="D139"/>
  <c r="D140"/>
  <c r="D141"/>
  <c r="D142"/>
  <c r="D143"/>
  <c r="D145"/>
  <c r="D146"/>
  <c r="D147"/>
  <c r="D148"/>
  <c r="D149"/>
  <c r="D150"/>
  <c r="D151"/>
  <c r="D152"/>
  <c r="D153"/>
  <c r="D154"/>
  <c r="D155"/>
  <c r="D156"/>
  <c r="D158"/>
  <c r="D159"/>
  <c r="D160"/>
  <c r="D161"/>
  <c r="D162"/>
  <c r="D163"/>
  <c r="D164"/>
  <c r="D165"/>
  <c r="D166"/>
  <c r="D167"/>
  <c r="D168"/>
  <c r="D169"/>
  <c r="D170"/>
  <c r="D172"/>
  <c r="D173"/>
  <c r="D174"/>
  <c r="D175"/>
  <c r="D176"/>
  <c r="D177"/>
  <c r="D179"/>
  <c r="D180"/>
  <c r="D181"/>
  <c r="D182"/>
  <c r="D183"/>
  <c r="D184"/>
  <c r="D185"/>
  <c r="D186"/>
  <c r="D187"/>
  <c r="D188"/>
  <c r="D189"/>
  <c r="D190"/>
  <c r="D191"/>
  <c r="D193"/>
  <c r="D194"/>
  <c r="D195"/>
  <c r="D196"/>
  <c r="D197"/>
  <c r="D198"/>
  <c r="D199"/>
  <c r="D200"/>
  <c r="D201"/>
  <c r="D202"/>
  <c r="D203"/>
  <c r="D204"/>
  <c r="D206"/>
  <c r="D207"/>
  <c r="D208"/>
  <c r="D209"/>
  <c r="D210"/>
  <c r="D211"/>
  <c r="D212"/>
  <c r="D213"/>
  <c r="D214"/>
  <c r="D215"/>
  <c r="D216"/>
  <c r="D217"/>
  <c r="D218"/>
  <c r="D220"/>
  <c r="D221"/>
  <c r="D222"/>
  <c r="D223"/>
  <c r="D224"/>
  <c r="D225"/>
  <c r="D226"/>
  <c r="D227"/>
  <c r="D228"/>
  <c r="D230"/>
  <c r="D231"/>
  <c r="D232"/>
  <c r="D233"/>
  <c r="D234"/>
  <c r="D235"/>
  <c r="D236"/>
  <c r="D237"/>
  <c r="D239"/>
  <c r="D240"/>
  <c r="D241"/>
  <c r="D242"/>
  <c r="D243"/>
  <c r="D244"/>
  <c r="D245"/>
  <c r="D246"/>
  <c r="D247"/>
  <c r="D248"/>
  <c r="D249"/>
  <c r="D250"/>
  <c r="D251"/>
  <c r="D252"/>
  <c r="D253"/>
  <c r="D255"/>
  <c r="D256"/>
  <c r="D257"/>
  <c r="D258"/>
  <c r="D259"/>
  <c r="D260"/>
  <c r="D261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6"/>
  <c r="D307"/>
  <c r="D308"/>
  <c r="D309"/>
  <c r="D310"/>
  <c r="D311"/>
  <c r="D312"/>
  <c r="D313"/>
  <c r="D314"/>
  <c r="D315"/>
  <c r="D316"/>
  <c r="D317"/>
  <c r="D318"/>
  <c r="D319"/>
  <c r="D320"/>
  <c r="D322"/>
  <c r="D323"/>
  <c r="D324"/>
  <c r="D325"/>
  <c r="D326"/>
  <c r="D327"/>
  <c r="D328"/>
  <c r="D329"/>
  <c r="D330"/>
  <c r="D331"/>
  <c r="D332"/>
  <c r="D334"/>
  <c r="D335"/>
  <c r="D336"/>
  <c r="D337"/>
  <c r="D338"/>
  <c r="D339"/>
  <c r="D340"/>
  <c r="D341"/>
  <c r="D342"/>
  <c r="D343"/>
  <c r="D344"/>
  <c r="D346"/>
  <c r="D347"/>
  <c r="D348"/>
  <c r="D349"/>
  <c r="D350"/>
  <c r="D351"/>
  <c r="D352"/>
  <c r="D353"/>
  <c r="D354"/>
  <c r="D355"/>
  <c r="D357"/>
  <c r="D358"/>
  <c r="D359"/>
  <c r="D360"/>
  <c r="D361"/>
  <c r="D362"/>
  <c r="D363"/>
  <c r="D364"/>
  <c r="D365"/>
  <c r="D366"/>
  <c r="D367"/>
  <c r="D368"/>
  <c r="D47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18"/>
  <c r="D8"/>
  <c r="D9"/>
  <c r="D10"/>
  <c r="D11"/>
  <c r="D12"/>
  <c r="D13"/>
  <c r="D14"/>
  <c r="D15"/>
  <c r="D16"/>
  <c r="D7"/>
  <c r="I7" i="8" l="1"/>
  <c r="J7" s="1"/>
  <c r="K17" i="7" l="1"/>
  <c r="J17"/>
  <c r="K6"/>
  <c r="J6"/>
  <c r="J369" l="1"/>
  <c r="K369"/>
  <c r="AA45"/>
  <c r="AE45"/>
  <c r="AE17"/>
  <c r="AE6"/>
  <c r="AE369" l="1"/>
  <c r="AG17" l="1"/>
  <c r="O17"/>
  <c r="N17"/>
  <c r="O6"/>
  <c r="N6"/>
  <c r="P17" l="1"/>
  <c r="AG45"/>
  <c r="AG369" s="1"/>
  <c r="AH45"/>
  <c r="AH17"/>
  <c r="AH6"/>
  <c r="AG6"/>
  <c r="B57" i="8"/>
  <c r="AB17" i="7"/>
  <c r="AB6"/>
  <c r="AA6"/>
  <c r="AA17"/>
  <c r="R17"/>
  <c r="S17"/>
  <c r="S369" s="1"/>
  <c r="N369"/>
  <c r="P6"/>
  <c r="B6"/>
  <c r="B58" i="8"/>
  <c r="B47"/>
  <c r="C7"/>
  <c r="AH369" i="7" l="1"/>
  <c r="AF45"/>
  <c r="AF17"/>
  <c r="AF6"/>
  <c r="L369"/>
  <c r="AA369"/>
  <c r="L6"/>
  <c r="O369"/>
  <c r="P369" s="1"/>
  <c r="T17"/>
  <c r="AF369" l="1"/>
  <c r="B7" i="8"/>
  <c r="AC6" i="7"/>
  <c r="R19" i="8"/>
  <c r="W45" i="7"/>
  <c r="V45"/>
  <c r="W17"/>
  <c r="V17"/>
  <c r="S45"/>
  <c r="R45"/>
  <c r="L8" i="8"/>
  <c r="O45" i="7"/>
  <c r="N45"/>
  <c r="C45"/>
  <c r="B45"/>
  <c r="C17"/>
  <c r="B17"/>
  <c r="C6"/>
  <c r="C369" l="1"/>
  <c r="B369"/>
  <c r="D369" s="1"/>
  <c r="D6"/>
  <c r="D17"/>
  <c r="T45"/>
  <c r="X17"/>
  <c r="X45"/>
  <c r="D45"/>
  <c r="P45"/>
  <c r="AB45" l="1"/>
  <c r="AB369" s="1"/>
  <c r="R368" i="8" l="1"/>
  <c r="S368" s="1"/>
  <c r="R367"/>
  <c r="S367" s="1"/>
  <c r="R366"/>
  <c r="S366" s="1"/>
  <c r="R365"/>
  <c r="S365" s="1"/>
  <c r="R364"/>
  <c r="S364" s="1"/>
  <c r="R363"/>
  <c r="S363" s="1"/>
  <c r="R362"/>
  <c r="S362" s="1"/>
  <c r="R361"/>
  <c r="S361" s="1"/>
  <c r="R360"/>
  <c r="S360" s="1"/>
  <c r="R359"/>
  <c r="S359" s="1"/>
  <c r="R358"/>
  <c r="S358" s="1"/>
  <c r="R357"/>
  <c r="S357" s="1"/>
  <c r="R355"/>
  <c r="S355" s="1"/>
  <c r="R354"/>
  <c r="S354" s="1"/>
  <c r="R353"/>
  <c r="S353" s="1"/>
  <c r="R352"/>
  <c r="S352" s="1"/>
  <c r="R351"/>
  <c r="S351" s="1"/>
  <c r="R350"/>
  <c r="S350" s="1"/>
  <c r="R349"/>
  <c r="S349" s="1"/>
  <c r="R348"/>
  <c r="S348" s="1"/>
  <c r="R347"/>
  <c r="S347" s="1"/>
  <c r="R346"/>
  <c r="S346" s="1"/>
  <c r="R344"/>
  <c r="S344" s="1"/>
  <c r="R343"/>
  <c r="S343" s="1"/>
  <c r="R342"/>
  <c r="S342" s="1"/>
  <c r="R341"/>
  <c r="S341" s="1"/>
  <c r="R340"/>
  <c r="S340" s="1"/>
  <c r="R339"/>
  <c r="S339" s="1"/>
  <c r="R338"/>
  <c r="S338" s="1"/>
  <c r="R337"/>
  <c r="S337" s="1"/>
  <c r="R336"/>
  <c r="S336" s="1"/>
  <c r="R335"/>
  <c r="S335" s="1"/>
  <c r="R334"/>
  <c r="S334" s="1"/>
  <c r="R332"/>
  <c r="S332" s="1"/>
  <c r="R331"/>
  <c r="S331" s="1"/>
  <c r="R330"/>
  <c r="S330" s="1"/>
  <c r="R329"/>
  <c r="S329" s="1"/>
  <c r="R328"/>
  <c r="S328" s="1"/>
  <c r="R327"/>
  <c r="S327" s="1"/>
  <c r="R326"/>
  <c r="S326" s="1"/>
  <c r="R325"/>
  <c r="S325" s="1"/>
  <c r="R324"/>
  <c r="S324" s="1"/>
  <c r="R323"/>
  <c r="S323" s="1"/>
  <c r="R322"/>
  <c r="S322" s="1"/>
  <c r="R320"/>
  <c r="S320" s="1"/>
  <c r="R319"/>
  <c r="S319" s="1"/>
  <c r="R318"/>
  <c r="S318" s="1"/>
  <c r="R317"/>
  <c r="S317" s="1"/>
  <c r="R316"/>
  <c r="S316" s="1"/>
  <c r="R315"/>
  <c r="S315" s="1"/>
  <c r="R314"/>
  <c r="S314" s="1"/>
  <c r="R313"/>
  <c r="S313" s="1"/>
  <c r="R312"/>
  <c r="S312" s="1"/>
  <c r="R311"/>
  <c r="S311" s="1"/>
  <c r="R310"/>
  <c r="S310" s="1"/>
  <c r="R309"/>
  <c r="S309" s="1"/>
  <c r="R308"/>
  <c r="S308" s="1"/>
  <c r="R307"/>
  <c r="S307" s="1"/>
  <c r="R306"/>
  <c r="S306" s="1"/>
  <c r="R304"/>
  <c r="S304" s="1"/>
  <c r="R303"/>
  <c r="S303" s="1"/>
  <c r="R302"/>
  <c r="S302" s="1"/>
  <c r="R301"/>
  <c r="S301" s="1"/>
  <c r="R300"/>
  <c r="S300" s="1"/>
  <c r="R299"/>
  <c r="S299" s="1"/>
  <c r="R298"/>
  <c r="S298" s="1"/>
  <c r="R297"/>
  <c r="S297" s="1"/>
  <c r="R296"/>
  <c r="S296" s="1"/>
  <c r="R295"/>
  <c r="S295" s="1"/>
  <c r="R294"/>
  <c r="S294" s="1"/>
  <c r="R293"/>
  <c r="S293" s="1"/>
  <c r="R292"/>
  <c r="S292" s="1"/>
  <c r="R291"/>
  <c r="S291" s="1"/>
  <c r="R290"/>
  <c r="S290" s="1"/>
  <c r="R289"/>
  <c r="S289" s="1"/>
  <c r="R288"/>
  <c r="S288" s="1"/>
  <c r="R287"/>
  <c r="S287" s="1"/>
  <c r="R286"/>
  <c r="S286" s="1"/>
  <c r="R285"/>
  <c r="S285" s="1"/>
  <c r="R284"/>
  <c r="S284" s="1"/>
  <c r="R283"/>
  <c r="S283" s="1"/>
  <c r="R282"/>
  <c r="S282" s="1"/>
  <c r="R281"/>
  <c r="S281" s="1"/>
  <c r="R279"/>
  <c r="S279" s="1"/>
  <c r="R278"/>
  <c r="S278" s="1"/>
  <c r="R277"/>
  <c r="S277" s="1"/>
  <c r="R276"/>
  <c r="S276" s="1"/>
  <c r="R275"/>
  <c r="S275" s="1"/>
  <c r="R274"/>
  <c r="S274" s="1"/>
  <c r="R273"/>
  <c r="S273" s="1"/>
  <c r="R272"/>
  <c r="S272" s="1"/>
  <c r="R271"/>
  <c r="S271" s="1"/>
  <c r="R270"/>
  <c r="S270" s="1"/>
  <c r="R269"/>
  <c r="S269" s="1"/>
  <c r="R268"/>
  <c r="S268" s="1"/>
  <c r="R267"/>
  <c r="S267" s="1"/>
  <c r="R266"/>
  <c r="S266" s="1"/>
  <c r="R265"/>
  <c r="S265" s="1"/>
  <c r="R264"/>
  <c r="S264" s="1"/>
  <c r="R263"/>
  <c r="S263" s="1"/>
  <c r="R261"/>
  <c r="S261" s="1"/>
  <c r="R260"/>
  <c r="S260" s="1"/>
  <c r="R259"/>
  <c r="S259" s="1"/>
  <c r="R258"/>
  <c r="S258" s="1"/>
  <c r="R257"/>
  <c r="S257" s="1"/>
  <c r="R256"/>
  <c r="S256" s="1"/>
  <c r="R255"/>
  <c r="S255" s="1"/>
  <c r="R253"/>
  <c r="S253" s="1"/>
  <c r="R252"/>
  <c r="S252" s="1"/>
  <c r="R251"/>
  <c r="S251" s="1"/>
  <c r="R250"/>
  <c r="S250" s="1"/>
  <c r="R249"/>
  <c r="S249" s="1"/>
  <c r="R248"/>
  <c r="S248" s="1"/>
  <c r="R247"/>
  <c r="S247" s="1"/>
  <c r="R246"/>
  <c r="S246" s="1"/>
  <c r="R245"/>
  <c r="S245" s="1"/>
  <c r="R244"/>
  <c r="S244" s="1"/>
  <c r="R243"/>
  <c r="S243" s="1"/>
  <c r="R242"/>
  <c r="S242" s="1"/>
  <c r="R241"/>
  <c r="S241" s="1"/>
  <c r="R240"/>
  <c r="S240" s="1"/>
  <c r="R239"/>
  <c r="S239" s="1"/>
  <c r="R237"/>
  <c r="S237" s="1"/>
  <c r="R236"/>
  <c r="S236" s="1"/>
  <c r="R235"/>
  <c r="S235" s="1"/>
  <c r="R234"/>
  <c r="S234" s="1"/>
  <c r="R233"/>
  <c r="S233" s="1"/>
  <c r="R232"/>
  <c r="S232" s="1"/>
  <c r="R231"/>
  <c r="S231" s="1"/>
  <c r="R230"/>
  <c r="S230" s="1"/>
  <c r="R228"/>
  <c r="S228" s="1"/>
  <c r="R227"/>
  <c r="S227" s="1"/>
  <c r="R226"/>
  <c r="S226" s="1"/>
  <c r="R225"/>
  <c r="S225" s="1"/>
  <c r="R224"/>
  <c r="S224" s="1"/>
  <c r="R223"/>
  <c r="S223" s="1"/>
  <c r="R222"/>
  <c r="S222" s="1"/>
  <c r="R221"/>
  <c r="S221" s="1"/>
  <c r="R220"/>
  <c r="S220" s="1"/>
  <c r="R218"/>
  <c r="S218" s="1"/>
  <c r="R217"/>
  <c r="S217" s="1"/>
  <c r="R216"/>
  <c r="S216" s="1"/>
  <c r="R215"/>
  <c r="S215" s="1"/>
  <c r="R214"/>
  <c r="S214" s="1"/>
  <c r="R213"/>
  <c r="S213" s="1"/>
  <c r="R212"/>
  <c r="S212" s="1"/>
  <c r="R211"/>
  <c r="S211" s="1"/>
  <c r="R210"/>
  <c r="S210" s="1"/>
  <c r="R209"/>
  <c r="S209" s="1"/>
  <c r="R208"/>
  <c r="S208" s="1"/>
  <c r="R207"/>
  <c r="S207" s="1"/>
  <c r="R206"/>
  <c r="S206" s="1"/>
  <c r="R204"/>
  <c r="S204" s="1"/>
  <c r="R203"/>
  <c r="S203" s="1"/>
  <c r="R202"/>
  <c r="S202" s="1"/>
  <c r="R201"/>
  <c r="S201" s="1"/>
  <c r="R200"/>
  <c r="S200" s="1"/>
  <c r="R199"/>
  <c r="S199" s="1"/>
  <c r="R198"/>
  <c r="S198" s="1"/>
  <c r="R197"/>
  <c r="S197" s="1"/>
  <c r="R196"/>
  <c r="S196" s="1"/>
  <c r="R195"/>
  <c r="S195" s="1"/>
  <c r="R194"/>
  <c r="S194" s="1"/>
  <c r="R193"/>
  <c r="S193" s="1"/>
  <c r="R191"/>
  <c r="S191" s="1"/>
  <c r="R190"/>
  <c r="S190" s="1"/>
  <c r="R189"/>
  <c r="S189" s="1"/>
  <c r="R188"/>
  <c r="S188" s="1"/>
  <c r="R187"/>
  <c r="S187" s="1"/>
  <c r="R186"/>
  <c r="S186" s="1"/>
  <c r="R185"/>
  <c r="S185" s="1"/>
  <c r="R184"/>
  <c r="S184" s="1"/>
  <c r="R183"/>
  <c r="S183" s="1"/>
  <c r="R182"/>
  <c r="S182" s="1"/>
  <c r="R181"/>
  <c r="S181" s="1"/>
  <c r="R180"/>
  <c r="S180" s="1"/>
  <c r="R179"/>
  <c r="S179" s="1"/>
  <c r="R177"/>
  <c r="S177" s="1"/>
  <c r="R176"/>
  <c r="S176" s="1"/>
  <c r="R175"/>
  <c r="S175" s="1"/>
  <c r="R174"/>
  <c r="S174" s="1"/>
  <c r="R173"/>
  <c r="S173" s="1"/>
  <c r="R172"/>
  <c r="S172" s="1"/>
  <c r="R170"/>
  <c r="S170" s="1"/>
  <c r="R169"/>
  <c r="S169" s="1"/>
  <c r="R168"/>
  <c r="S168" s="1"/>
  <c r="R167"/>
  <c r="S167" s="1"/>
  <c r="R166"/>
  <c r="S166" s="1"/>
  <c r="R165"/>
  <c r="S165" s="1"/>
  <c r="R164"/>
  <c r="S164" s="1"/>
  <c r="R163"/>
  <c r="S163" s="1"/>
  <c r="R162"/>
  <c r="S162" s="1"/>
  <c r="R161"/>
  <c r="S161" s="1"/>
  <c r="R160"/>
  <c r="S160" s="1"/>
  <c r="R159"/>
  <c r="S159" s="1"/>
  <c r="R158"/>
  <c r="S158" s="1"/>
  <c r="R156"/>
  <c r="S156" s="1"/>
  <c r="R155"/>
  <c r="S155" s="1"/>
  <c r="R154"/>
  <c r="S154" s="1"/>
  <c r="R153"/>
  <c r="S153" s="1"/>
  <c r="R152"/>
  <c r="S152" s="1"/>
  <c r="R151"/>
  <c r="S151" s="1"/>
  <c r="R150"/>
  <c r="S150" s="1"/>
  <c r="R149"/>
  <c r="S149" s="1"/>
  <c r="R148"/>
  <c r="S148" s="1"/>
  <c r="R147"/>
  <c r="S147" s="1"/>
  <c r="R146"/>
  <c r="S146" s="1"/>
  <c r="R145"/>
  <c r="S145" s="1"/>
  <c r="R143"/>
  <c r="S143" s="1"/>
  <c r="R142"/>
  <c r="S142" s="1"/>
  <c r="R141"/>
  <c r="S141" s="1"/>
  <c r="R140"/>
  <c r="S140" s="1"/>
  <c r="R139"/>
  <c r="S139" s="1"/>
  <c r="R138"/>
  <c r="S138" s="1"/>
  <c r="R136"/>
  <c r="S136" s="1"/>
  <c r="R135"/>
  <c r="S135" s="1"/>
  <c r="R134"/>
  <c r="S134" s="1"/>
  <c r="R133"/>
  <c r="S133" s="1"/>
  <c r="R132"/>
  <c r="S132" s="1"/>
  <c r="R131"/>
  <c r="S131" s="1"/>
  <c r="R130"/>
  <c r="S130" s="1"/>
  <c r="R129"/>
  <c r="S129" s="1"/>
  <c r="R127"/>
  <c r="S127" s="1"/>
  <c r="R126"/>
  <c r="S126" s="1"/>
  <c r="R125"/>
  <c r="S125" s="1"/>
  <c r="R124"/>
  <c r="S124" s="1"/>
  <c r="R123"/>
  <c r="S123" s="1"/>
  <c r="R122"/>
  <c r="S122" s="1"/>
  <c r="R121"/>
  <c r="S121" s="1"/>
  <c r="R119"/>
  <c r="S119" s="1"/>
  <c r="R118"/>
  <c r="S118" s="1"/>
  <c r="R117"/>
  <c r="S117" s="1"/>
  <c r="R116"/>
  <c r="S116" s="1"/>
  <c r="R115"/>
  <c r="S115" s="1"/>
  <c r="R114"/>
  <c r="S114" s="1"/>
  <c r="R113"/>
  <c r="S113" s="1"/>
  <c r="R112"/>
  <c r="S112" s="1"/>
  <c r="R111"/>
  <c r="S111" s="1"/>
  <c r="R110"/>
  <c r="S110" s="1"/>
  <c r="R109"/>
  <c r="S109" s="1"/>
  <c r="R108"/>
  <c r="S108" s="1"/>
  <c r="R107"/>
  <c r="S107" s="1"/>
  <c r="R106"/>
  <c r="S106" s="1"/>
  <c r="R105"/>
  <c r="S105" s="1"/>
  <c r="R103"/>
  <c r="S103" s="1"/>
  <c r="R102"/>
  <c r="S102" s="1"/>
  <c r="R101"/>
  <c r="S101" s="1"/>
  <c r="R100"/>
  <c r="S100" s="1"/>
  <c r="R99"/>
  <c r="S99" s="1"/>
  <c r="R98"/>
  <c r="S98" s="1"/>
  <c r="R97"/>
  <c r="S97" s="1"/>
  <c r="R96"/>
  <c r="S96" s="1"/>
  <c r="R95"/>
  <c r="S95" s="1"/>
  <c r="R94"/>
  <c r="S94" s="1"/>
  <c r="R93"/>
  <c r="S93" s="1"/>
  <c r="R92"/>
  <c r="S92" s="1"/>
  <c r="R91"/>
  <c r="S91" s="1"/>
  <c r="R89"/>
  <c r="S89" s="1"/>
  <c r="R88"/>
  <c r="S88" s="1"/>
  <c r="R87"/>
  <c r="S87" s="1"/>
  <c r="R86"/>
  <c r="S86" s="1"/>
  <c r="R85"/>
  <c r="S85" s="1"/>
  <c r="R84"/>
  <c r="S84" s="1"/>
  <c r="R83"/>
  <c r="S83" s="1"/>
  <c r="R82"/>
  <c r="S82" s="1"/>
  <c r="R81"/>
  <c r="S81" s="1"/>
  <c r="R79"/>
  <c r="S79" s="1"/>
  <c r="R78"/>
  <c r="S78" s="1"/>
  <c r="R77"/>
  <c r="S77" s="1"/>
  <c r="R76"/>
  <c r="S76" s="1"/>
  <c r="R75"/>
  <c r="S75" s="1"/>
  <c r="R74"/>
  <c r="S74" s="1"/>
  <c r="R73"/>
  <c r="S73" s="1"/>
  <c r="R72"/>
  <c r="S72" s="1"/>
  <c r="R70"/>
  <c r="S70" s="1"/>
  <c r="R69"/>
  <c r="S69" s="1"/>
  <c r="R68"/>
  <c r="S68" s="1"/>
  <c r="R67"/>
  <c r="S67" s="1"/>
  <c r="R66"/>
  <c r="S66" s="1"/>
  <c r="R64"/>
  <c r="S64" s="1"/>
  <c r="R63"/>
  <c r="S63" s="1"/>
  <c r="R62"/>
  <c r="S62" s="1"/>
  <c r="R61"/>
  <c r="S61" s="1"/>
  <c r="R60"/>
  <c r="S60" s="1"/>
  <c r="R59"/>
  <c r="S59" s="1"/>
  <c r="R58"/>
  <c r="S58" s="1"/>
  <c r="R57"/>
  <c r="S57" s="1"/>
  <c r="R56"/>
  <c r="S56" s="1"/>
  <c r="R55"/>
  <c r="S55" s="1"/>
  <c r="R54"/>
  <c r="S54" s="1"/>
  <c r="R53"/>
  <c r="S53" s="1"/>
  <c r="R51"/>
  <c r="S51" s="1"/>
  <c r="R50"/>
  <c r="S50" s="1"/>
  <c r="R49"/>
  <c r="S49" s="1"/>
  <c r="R48"/>
  <c r="S48" s="1"/>
  <c r="R47"/>
  <c r="S47" s="1"/>
  <c r="R44"/>
  <c r="S44" s="1"/>
  <c r="R43"/>
  <c r="S43" s="1"/>
  <c r="R42"/>
  <c r="S42" s="1"/>
  <c r="R41"/>
  <c r="S41" s="1"/>
  <c r="R40"/>
  <c r="S40" s="1"/>
  <c r="R39"/>
  <c r="S39" s="1"/>
  <c r="R38"/>
  <c r="S38" s="1"/>
  <c r="R37"/>
  <c r="S37" s="1"/>
  <c r="R36"/>
  <c r="S36" s="1"/>
  <c r="R35"/>
  <c r="S35" s="1"/>
  <c r="R34"/>
  <c r="S34" s="1"/>
  <c r="R33"/>
  <c r="S33" s="1"/>
  <c r="R32"/>
  <c r="S32" s="1"/>
  <c r="R31"/>
  <c r="S31" s="1"/>
  <c r="R30"/>
  <c r="S30" s="1"/>
  <c r="R29"/>
  <c r="S29" s="1"/>
  <c r="R28"/>
  <c r="S28" s="1"/>
  <c r="R27"/>
  <c r="S27" s="1"/>
  <c r="R26"/>
  <c r="S26" s="1"/>
  <c r="R25"/>
  <c r="S25" s="1"/>
  <c r="R24"/>
  <c r="S24" s="1"/>
  <c r="R23"/>
  <c r="S23" s="1"/>
  <c r="R22"/>
  <c r="S22" s="1"/>
  <c r="R21"/>
  <c r="S21" s="1"/>
  <c r="R20"/>
  <c r="S20" s="1"/>
  <c r="S19"/>
  <c r="R18"/>
  <c r="S18" s="1"/>
  <c r="O368"/>
  <c r="P368" s="1"/>
  <c r="O367"/>
  <c r="P367" s="1"/>
  <c r="O366"/>
  <c r="P366" s="1"/>
  <c r="O365"/>
  <c r="P365" s="1"/>
  <c r="O364"/>
  <c r="P364" s="1"/>
  <c r="O363"/>
  <c r="P363" s="1"/>
  <c r="O362"/>
  <c r="P362" s="1"/>
  <c r="O361"/>
  <c r="P361" s="1"/>
  <c r="O360"/>
  <c r="P360" s="1"/>
  <c r="O359"/>
  <c r="P359" s="1"/>
  <c r="O358"/>
  <c r="P358" s="1"/>
  <c r="O357"/>
  <c r="P357" s="1"/>
  <c r="O355"/>
  <c r="P355" s="1"/>
  <c r="O354"/>
  <c r="P354" s="1"/>
  <c r="O353"/>
  <c r="P353" s="1"/>
  <c r="O352"/>
  <c r="P352" s="1"/>
  <c r="O351"/>
  <c r="P351" s="1"/>
  <c r="O350"/>
  <c r="P350" s="1"/>
  <c r="O349"/>
  <c r="P349" s="1"/>
  <c r="O348"/>
  <c r="P348" s="1"/>
  <c r="O347"/>
  <c r="P347" s="1"/>
  <c r="O346"/>
  <c r="P346" s="1"/>
  <c r="O344"/>
  <c r="P344" s="1"/>
  <c r="O343"/>
  <c r="P343" s="1"/>
  <c r="O342"/>
  <c r="P342" s="1"/>
  <c r="O341"/>
  <c r="P341" s="1"/>
  <c r="O340"/>
  <c r="P340" s="1"/>
  <c r="O339"/>
  <c r="P339" s="1"/>
  <c r="O338"/>
  <c r="P338" s="1"/>
  <c r="O337"/>
  <c r="P337" s="1"/>
  <c r="O336"/>
  <c r="P336" s="1"/>
  <c r="O335"/>
  <c r="P335" s="1"/>
  <c r="O334"/>
  <c r="P334" s="1"/>
  <c r="O332"/>
  <c r="P332" s="1"/>
  <c r="O331"/>
  <c r="P331" s="1"/>
  <c r="O330"/>
  <c r="P330" s="1"/>
  <c r="O329"/>
  <c r="P329" s="1"/>
  <c r="O328"/>
  <c r="P328" s="1"/>
  <c r="O327"/>
  <c r="P327" s="1"/>
  <c r="O326"/>
  <c r="P326" s="1"/>
  <c r="O325"/>
  <c r="P325" s="1"/>
  <c r="O324"/>
  <c r="P324" s="1"/>
  <c r="O323"/>
  <c r="P323" s="1"/>
  <c r="O322"/>
  <c r="P322" s="1"/>
  <c r="O320"/>
  <c r="P320" s="1"/>
  <c r="O319"/>
  <c r="P319" s="1"/>
  <c r="O318"/>
  <c r="P318" s="1"/>
  <c r="O317"/>
  <c r="P317" s="1"/>
  <c r="O316"/>
  <c r="P316" s="1"/>
  <c r="O315"/>
  <c r="P315" s="1"/>
  <c r="O314"/>
  <c r="P314" s="1"/>
  <c r="O313"/>
  <c r="P313" s="1"/>
  <c r="O312"/>
  <c r="P312" s="1"/>
  <c r="O311"/>
  <c r="P311" s="1"/>
  <c r="O310"/>
  <c r="P310" s="1"/>
  <c r="O309"/>
  <c r="P309" s="1"/>
  <c r="O308"/>
  <c r="P308" s="1"/>
  <c r="O307"/>
  <c r="P307" s="1"/>
  <c r="O306"/>
  <c r="P306" s="1"/>
  <c r="O304"/>
  <c r="P304" s="1"/>
  <c r="O303"/>
  <c r="P303" s="1"/>
  <c r="O302"/>
  <c r="P302" s="1"/>
  <c r="O301"/>
  <c r="P301" s="1"/>
  <c r="O300"/>
  <c r="P300" s="1"/>
  <c r="O299"/>
  <c r="P299" s="1"/>
  <c r="O298"/>
  <c r="P298" s="1"/>
  <c r="O297"/>
  <c r="P297" s="1"/>
  <c r="O296"/>
  <c r="P296" s="1"/>
  <c r="O295"/>
  <c r="P295" s="1"/>
  <c r="O294"/>
  <c r="P294" s="1"/>
  <c r="O293"/>
  <c r="P293" s="1"/>
  <c r="O292"/>
  <c r="P292" s="1"/>
  <c r="O291"/>
  <c r="P291" s="1"/>
  <c r="O290"/>
  <c r="P290" s="1"/>
  <c r="O289"/>
  <c r="P289" s="1"/>
  <c r="O288"/>
  <c r="P288" s="1"/>
  <c r="O287"/>
  <c r="P287" s="1"/>
  <c r="O286"/>
  <c r="P286" s="1"/>
  <c r="O285"/>
  <c r="P285" s="1"/>
  <c r="O284"/>
  <c r="P284" s="1"/>
  <c r="O283"/>
  <c r="P283" s="1"/>
  <c r="O282"/>
  <c r="P282" s="1"/>
  <c r="O281"/>
  <c r="P281" s="1"/>
  <c r="O279"/>
  <c r="P279" s="1"/>
  <c r="O278"/>
  <c r="P278" s="1"/>
  <c r="O277"/>
  <c r="P277" s="1"/>
  <c r="O276"/>
  <c r="P276" s="1"/>
  <c r="O275"/>
  <c r="P275" s="1"/>
  <c r="O274"/>
  <c r="P274" s="1"/>
  <c r="O273"/>
  <c r="P273" s="1"/>
  <c r="O272"/>
  <c r="P272" s="1"/>
  <c r="O271"/>
  <c r="P271" s="1"/>
  <c r="O270"/>
  <c r="P270" s="1"/>
  <c r="O269"/>
  <c r="P269" s="1"/>
  <c r="O268"/>
  <c r="P268" s="1"/>
  <c r="O267"/>
  <c r="P267" s="1"/>
  <c r="O266"/>
  <c r="P266" s="1"/>
  <c r="O265"/>
  <c r="P265" s="1"/>
  <c r="O264"/>
  <c r="P264" s="1"/>
  <c r="O263"/>
  <c r="P263" s="1"/>
  <c r="O261"/>
  <c r="P261" s="1"/>
  <c r="O260"/>
  <c r="P260" s="1"/>
  <c r="O259"/>
  <c r="P259" s="1"/>
  <c r="O258"/>
  <c r="P258" s="1"/>
  <c r="O257"/>
  <c r="P257" s="1"/>
  <c r="O256"/>
  <c r="P256" s="1"/>
  <c r="O255"/>
  <c r="P255" s="1"/>
  <c r="O253"/>
  <c r="P253" s="1"/>
  <c r="O252"/>
  <c r="P252" s="1"/>
  <c r="O251"/>
  <c r="P251" s="1"/>
  <c r="O250"/>
  <c r="P250" s="1"/>
  <c r="O249"/>
  <c r="P249" s="1"/>
  <c r="O248"/>
  <c r="P248" s="1"/>
  <c r="O247"/>
  <c r="P247" s="1"/>
  <c r="O246"/>
  <c r="P246" s="1"/>
  <c r="O245"/>
  <c r="P245" s="1"/>
  <c r="O244"/>
  <c r="P244" s="1"/>
  <c r="O243"/>
  <c r="P243" s="1"/>
  <c r="O242"/>
  <c r="P242" s="1"/>
  <c r="O241"/>
  <c r="P241" s="1"/>
  <c r="O240"/>
  <c r="P240" s="1"/>
  <c r="O239"/>
  <c r="P239" s="1"/>
  <c r="O237"/>
  <c r="P237" s="1"/>
  <c r="O236"/>
  <c r="P236" s="1"/>
  <c r="O235"/>
  <c r="P235" s="1"/>
  <c r="O234"/>
  <c r="P234" s="1"/>
  <c r="O233"/>
  <c r="P233" s="1"/>
  <c r="O232"/>
  <c r="P232" s="1"/>
  <c r="O231"/>
  <c r="P231" s="1"/>
  <c r="O230"/>
  <c r="P230" s="1"/>
  <c r="O228"/>
  <c r="P228" s="1"/>
  <c r="O227"/>
  <c r="P227" s="1"/>
  <c r="O226"/>
  <c r="P226" s="1"/>
  <c r="O225"/>
  <c r="P225" s="1"/>
  <c r="O224"/>
  <c r="P224" s="1"/>
  <c r="O223"/>
  <c r="P223" s="1"/>
  <c r="O222"/>
  <c r="P222" s="1"/>
  <c r="O221"/>
  <c r="P221" s="1"/>
  <c r="O220"/>
  <c r="P220" s="1"/>
  <c r="O218"/>
  <c r="P218" s="1"/>
  <c r="O217"/>
  <c r="P217" s="1"/>
  <c r="O216"/>
  <c r="P216" s="1"/>
  <c r="O215"/>
  <c r="P215" s="1"/>
  <c r="O214"/>
  <c r="P214" s="1"/>
  <c r="O213"/>
  <c r="P213" s="1"/>
  <c r="O212"/>
  <c r="P212" s="1"/>
  <c r="O211"/>
  <c r="P211" s="1"/>
  <c r="O210"/>
  <c r="P210" s="1"/>
  <c r="O209"/>
  <c r="P209" s="1"/>
  <c r="O208"/>
  <c r="P208" s="1"/>
  <c r="O207"/>
  <c r="P207" s="1"/>
  <c r="O206"/>
  <c r="P206" s="1"/>
  <c r="O204"/>
  <c r="P204" s="1"/>
  <c r="O203"/>
  <c r="P203" s="1"/>
  <c r="O202"/>
  <c r="P202" s="1"/>
  <c r="O201"/>
  <c r="P201" s="1"/>
  <c r="O200"/>
  <c r="P200" s="1"/>
  <c r="O199"/>
  <c r="P199" s="1"/>
  <c r="O198"/>
  <c r="P198" s="1"/>
  <c r="O197"/>
  <c r="P197" s="1"/>
  <c r="O196"/>
  <c r="P196" s="1"/>
  <c r="O195"/>
  <c r="P195" s="1"/>
  <c r="O194"/>
  <c r="P194" s="1"/>
  <c r="O193"/>
  <c r="P193" s="1"/>
  <c r="O191"/>
  <c r="P191" s="1"/>
  <c r="O190"/>
  <c r="P190" s="1"/>
  <c r="O189"/>
  <c r="P189" s="1"/>
  <c r="O188"/>
  <c r="P188" s="1"/>
  <c r="O187"/>
  <c r="P187" s="1"/>
  <c r="O186"/>
  <c r="P186" s="1"/>
  <c r="O185"/>
  <c r="P185" s="1"/>
  <c r="O184"/>
  <c r="P184" s="1"/>
  <c r="O183"/>
  <c r="P183" s="1"/>
  <c r="O182"/>
  <c r="P182" s="1"/>
  <c r="O181"/>
  <c r="P181" s="1"/>
  <c r="O180"/>
  <c r="P180" s="1"/>
  <c r="O179"/>
  <c r="P179" s="1"/>
  <c r="O177"/>
  <c r="P177" s="1"/>
  <c r="O176"/>
  <c r="P176" s="1"/>
  <c r="O175"/>
  <c r="P175" s="1"/>
  <c r="O174"/>
  <c r="P174" s="1"/>
  <c r="O173"/>
  <c r="P173" s="1"/>
  <c r="O172"/>
  <c r="P172" s="1"/>
  <c r="O170"/>
  <c r="P170" s="1"/>
  <c r="O169"/>
  <c r="P169" s="1"/>
  <c r="O168"/>
  <c r="P168" s="1"/>
  <c r="O167"/>
  <c r="P167" s="1"/>
  <c r="O166"/>
  <c r="P166" s="1"/>
  <c r="O165"/>
  <c r="P165" s="1"/>
  <c r="O164"/>
  <c r="P164" s="1"/>
  <c r="O163"/>
  <c r="P163" s="1"/>
  <c r="O162"/>
  <c r="P162" s="1"/>
  <c r="O161"/>
  <c r="P161" s="1"/>
  <c r="O160"/>
  <c r="P160" s="1"/>
  <c r="O159"/>
  <c r="P159" s="1"/>
  <c r="O158"/>
  <c r="P158" s="1"/>
  <c r="O156"/>
  <c r="P156" s="1"/>
  <c r="O155"/>
  <c r="P155" s="1"/>
  <c r="O154"/>
  <c r="P154" s="1"/>
  <c r="O153"/>
  <c r="P153" s="1"/>
  <c r="O152"/>
  <c r="P152" s="1"/>
  <c r="O151"/>
  <c r="P151" s="1"/>
  <c r="O150"/>
  <c r="P150" s="1"/>
  <c r="O149"/>
  <c r="P149" s="1"/>
  <c r="O148"/>
  <c r="P148" s="1"/>
  <c r="O147"/>
  <c r="P147" s="1"/>
  <c r="O146"/>
  <c r="P146" s="1"/>
  <c r="O145"/>
  <c r="P145" s="1"/>
  <c r="O143"/>
  <c r="P143" s="1"/>
  <c r="O142"/>
  <c r="P142" s="1"/>
  <c r="O141"/>
  <c r="P141" s="1"/>
  <c r="O140"/>
  <c r="P140" s="1"/>
  <c r="O139"/>
  <c r="P139" s="1"/>
  <c r="O138"/>
  <c r="P138" s="1"/>
  <c r="O136"/>
  <c r="P136" s="1"/>
  <c r="O135"/>
  <c r="P135" s="1"/>
  <c r="O134"/>
  <c r="P134" s="1"/>
  <c r="O133"/>
  <c r="P133" s="1"/>
  <c r="O132"/>
  <c r="P132" s="1"/>
  <c r="O131"/>
  <c r="P131" s="1"/>
  <c r="O130"/>
  <c r="P130" s="1"/>
  <c r="O129"/>
  <c r="P129" s="1"/>
  <c r="O127"/>
  <c r="P127" s="1"/>
  <c r="O126"/>
  <c r="P126" s="1"/>
  <c r="O125"/>
  <c r="P125" s="1"/>
  <c r="O124"/>
  <c r="P124" s="1"/>
  <c r="O123"/>
  <c r="P123" s="1"/>
  <c r="O122"/>
  <c r="P122" s="1"/>
  <c r="O121"/>
  <c r="P121" s="1"/>
  <c r="O119"/>
  <c r="P119" s="1"/>
  <c r="O118"/>
  <c r="P118" s="1"/>
  <c r="O117"/>
  <c r="P117" s="1"/>
  <c r="O116"/>
  <c r="P116" s="1"/>
  <c r="O115"/>
  <c r="P115" s="1"/>
  <c r="O114"/>
  <c r="P114" s="1"/>
  <c r="O113"/>
  <c r="P113" s="1"/>
  <c r="O112"/>
  <c r="P112" s="1"/>
  <c r="O111"/>
  <c r="P111" s="1"/>
  <c r="O110"/>
  <c r="P110" s="1"/>
  <c r="O109"/>
  <c r="P109" s="1"/>
  <c r="O108"/>
  <c r="P108" s="1"/>
  <c r="O107"/>
  <c r="P107" s="1"/>
  <c r="O106"/>
  <c r="P106" s="1"/>
  <c r="O105"/>
  <c r="P105" s="1"/>
  <c r="O103"/>
  <c r="P103" s="1"/>
  <c r="O102"/>
  <c r="P102" s="1"/>
  <c r="O101"/>
  <c r="P101" s="1"/>
  <c r="O100"/>
  <c r="P100" s="1"/>
  <c r="O99"/>
  <c r="P99" s="1"/>
  <c r="O98"/>
  <c r="P98" s="1"/>
  <c r="O97"/>
  <c r="P97" s="1"/>
  <c r="O96"/>
  <c r="P96" s="1"/>
  <c r="O95"/>
  <c r="P95" s="1"/>
  <c r="O94"/>
  <c r="P94" s="1"/>
  <c r="O93"/>
  <c r="P93" s="1"/>
  <c r="O92"/>
  <c r="P92" s="1"/>
  <c r="O91"/>
  <c r="P91" s="1"/>
  <c r="O89"/>
  <c r="P89" s="1"/>
  <c r="O88"/>
  <c r="P88" s="1"/>
  <c r="O87"/>
  <c r="P87" s="1"/>
  <c r="O86"/>
  <c r="P86" s="1"/>
  <c r="O85"/>
  <c r="P85" s="1"/>
  <c r="O84"/>
  <c r="P84" s="1"/>
  <c r="O83"/>
  <c r="P83" s="1"/>
  <c r="O82"/>
  <c r="P82" s="1"/>
  <c r="O81"/>
  <c r="P81" s="1"/>
  <c r="O79"/>
  <c r="P79" s="1"/>
  <c r="O78"/>
  <c r="P78" s="1"/>
  <c r="O77"/>
  <c r="P77" s="1"/>
  <c r="O76"/>
  <c r="P76" s="1"/>
  <c r="O75"/>
  <c r="P75" s="1"/>
  <c r="O74"/>
  <c r="P74" s="1"/>
  <c r="O73"/>
  <c r="P73" s="1"/>
  <c r="O72"/>
  <c r="P72" s="1"/>
  <c r="O70"/>
  <c r="P70" s="1"/>
  <c r="O69"/>
  <c r="P69" s="1"/>
  <c r="O68"/>
  <c r="P68" s="1"/>
  <c r="O67"/>
  <c r="P67" s="1"/>
  <c r="O66"/>
  <c r="P66" s="1"/>
  <c r="O64"/>
  <c r="P64" s="1"/>
  <c r="O63"/>
  <c r="P63" s="1"/>
  <c r="O62"/>
  <c r="P62" s="1"/>
  <c r="O61"/>
  <c r="P61" s="1"/>
  <c r="O60"/>
  <c r="P60" s="1"/>
  <c r="O59"/>
  <c r="P59" s="1"/>
  <c r="O58"/>
  <c r="P58" s="1"/>
  <c r="O57"/>
  <c r="P57" s="1"/>
  <c r="O56"/>
  <c r="P56" s="1"/>
  <c r="O55"/>
  <c r="P55" s="1"/>
  <c r="O54"/>
  <c r="P54" s="1"/>
  <c r="O53"/>
  <c r="P53" s="1"/>
  <c r="O51"/>
  <c r="P51" s="1"/>
  <c r="O50"/>
  <c r="P50" s="1"/>
  <c r="O49"/>
  <c r="P49" s="1"/>
  <c r="O48"/>
  <c r="P48" s="1"/>
  <c r="O47"/>
  <c r="P47" s="1"/>
  <c r="O44"/>
  <c r="P44" s="1"/>
  <c r="O43"/>
  <c r="P43" s="1"/>
  <c r="O42"/>
  <c r="P42" s="1"/>
  <c r="O41"/>
  <c r="P41" s="1"/>
  <c r="O40"/>
  <c r="P40" s="1"/>
  <c r="O39"/>
  <c r="P39" s="1"/>
  <c r="O38"/>
  <c r="P38" s="1"/>
  <c r="O37"/>
  <c r="P37" s="1"/>
  <c r="O36"/>
  <c r="P36" s="1"/>
  <c r="O35"/>
  <c r="P35" s="1"/>
  <c r="O34"/>
  <c r="P34" s="1"/>
  <c r="O33"/>
  <c r="P33" s="1"/>
  <c r="O32"/>
  <c r="P32" s="1"/>
  <c r="O31"/>
  <c r="P31" s="1"/>
  <c r="O30"/>
  <c r="P30" s="1"/>
  <c r="O29"/>
  <c r="P29" s="1"/>
  <c r="O28"/>
  <c r="P28" s="1"/>
  <c r="O27"/>
  <c r="P27" s="1"/>
  <c r="O26"/>
  <c r="P26" s="1"/>
  <c r="O25"/>
  <c r="P25" s="1"/>
  <c r="O24"/>
  <c r="P24" s="1"/>
  <c r="O23"/>
  <c r="P23" s="1"/>
  <c r="O22"/>
  <c r="P22" s="1"/>
  <c r="O21"/>
  <c r="P21" s="1"/>
  <c r="O20"/>
  <c r="P20" s="1"/>
  <c r="O19"/>
  <c r="P19" s="1"/>
  <c r="O18"/>
  <c r="P18" s="1"/>
  <c r="W369" i="7"/>
  <c r="R369"/>
  <c r="T369" s="1"/>
  <c r="V369" l="1"/>
  <c r="X369" s="1"/>
  <c r="I44" i="8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L7" l="1"/>
  <c r="M7" s="1"/>
  <c r="L9"/>
  <c r="M9" s="1"/>
  <c r="L11"/>
  <c r="M11" s="1"/>
  <c r="L13"/>
  <c r="M13" s="1"/>
  <c r="L15"/>
  <c r="M15" s="1"/>
  <c r="L18"/>
  <c r="M18" s="1"/>
  <c r="L20"/>
  <c r="M20" s="1"/>
  <c r="L22"/>
  <c r="M22" s="1"/>
  <c r="L24"/>
  <c r="M24" s="1"/>
  <c r="L26"/>
  <c r="M26" s="1"/>
  <c r="L28"/>
  <c r="M28" s="1"/>
  <c r="L30"/>
  <c r="M30" s="1"/>
  <c r="L32"/>
  <c r="M32" s="1"/>
  <c r="L34"/>
  <c r="M34" s="1"/>
  <c r="L36"/>
  <c r="M36" s="1"/>
  <c r="L38"/>
  <c r="M38" s="1"/>
  <c r="L40"/>
  <c r="M40" s="1"/>
  <c r="L42"/>
  <c r="M42" s="1"/>
  <c r="L44"/>
  <c r="M44" s="1"/>
  <c r="L48"/>
  <c r="M48" s="1"/>
  <c r="L50"/>
  <c r="M50" s="1"/>
  <c r="L53"/>
  <c r="M53" s="1"/>
  <c r="L55"/>
  <c r="M55" s="1"/>
  <c r="L57"/>
  <c r="M57" s="1"/>
  <c r="L58"/>
  <c r="M58" s="1"/>
  <c r="L60"/>
  <c r="M60" s="1"/>
  <c r="L62"/>
  <c r="M62" s="1"/>
  <c r="L64"/>
  <c r="M64" s="1"/>
  <c r="L67"/>
  <c r="M67" s="1"/>
  <c r="L69"/>
  <c r="M69" s="1"/>
  <c r="L72"/>
  <c r="M72" s="1"/>
  <c r="L74"/>
  <c r="M74" s="1"/>
  <c r="L76"/>
  <c r="M76" s="1"/>
  <c r="L78"/>
  <c r="M78" s="1"/>
  <c r="L81"/>
  <c r="M81" s="1"/>
  <c r="L83"/>
  <c r="M83" s="1"/>
  <c r="L85"/>
  <c r="M85" s="1"/>
  <c r="L87"/>
  <c r="M87" s="1"/>
  <c r="L89"/>
  <c r="M89" s="1"/>
  <c r="L92"/>
  <c r="M92" s="1"/>
  <c r="L94"/>
  <c r="M94" s="1"/>
  <c r="L96"/>
  <c r="M96" s="1"/>
  <c r="L98"/>
  <c r="M98" s="1"/>
  <c r="L100"/>
  <c r="M100" s="1"/>
  <c r="L102"/>
  <c r="M102" s="1"/>
  <c r="L105"/>
  <c r="M105" s="1"/>
  <c r="L107"/>
  <c r="M107" s="1"/>
  <c r="L109"/>
  <c r="M109" s="1"/>
  <c r="L111"/>
  <c r="M111" s="1"/>
  <c r="L113"/>
  <c r="M113" s="1"/>
  <c r="L115"/>
  <c r="M115" s="1"/>
  <c r="L117"/>
  <c r="M117" s="1"/>
  <c r="L119"/>
  <c r="M119" s="1"/>
  <c r="L122"/>
  <c r="M122" s="1"/>
  <c r="L124"/>
  <c r="M124" s="1"/>
  <c r="L126"/>
  <c r="M126" s="1"/>
  <c r="L129"/>
  <c r="M129" s="1"/>
  <c r="L131"/>
  <c r="M131" s="1"/>
  <c r="L134"/>
  <c r="M134" s="1"/>
  <c r="L136"/>
  <c r="M136" s="1"/>
  <c r="L139"/>
  <c r="M139" s="1"/>
  <c r="L141"/>
  <c r="M141" s="1"/>
  <c r="L143"/>
  <c r="M143" s="1"/>
  <c r="L146"/>
  <c r="M146" s="1"/>
  <c r="L148"/>
  <c r="M148" s="1"/>
  <c r="L150"/>
  <c r="M150" s="1"/>
  <c r="L152"/>
  <c r="M152" s="1"/>
  <c r="L154"/>
  <c r="M154" s="1"/>
  <c r="L156"/>
  <c r="M156" s="1"/>
  <c r="L159"/>
  <c r="M159" s="1"/>
  <c r="L161"/>
  <c r="M161" s="1"/>
  <c r="L163"/>
  <c r="M163" s="1"/>
  <c r="L165"/>
  <c r="M165" s="1"/>
  <c r="L167"/>
  <c r="M167" s="1"/>
  <c r="L169"/>
  <c r="M169" s="1"/>
  <c r="L172"/>
  <c r="M172" s="1"/>
  <c r="L174"/>
  <c r="M174" s="1"/>
  <c r="L176"/>
  <c r="M176" s="1"/>
  <c r="L177"/>
  <c r="M177" s="1"/>
  <c r="L180"/>
  <c r="M180" s="1"/>
  <c r="L182"/>
  <c r="M182" s="1"/>
  <c r="L184"/>
  <c r="M184" s="1"/>
  <c r="L186"/>
  <c r="M186" s="1"/>
  <c r="L188"/>
  <c r="M188" s="1"/>
  <c r="L190"/>
  <c r="M190" s="1"/>
  <c r="L193"/>
  <c r="M193" s="1"/>
  <c r="L195"/>
  <c r="M195" s="1"/>
  <c r="L197"/>
  <c r="M197" s="1"/>
  <c r="L199"/>
  <c r="M199" s="1"/>
  <c r="L201"/>
  <c r="M201" s="1"/>
  <c r="L203"/>
  <c r="M203" s="1"/>
  <c r="L206"/>
  <c r="M206" s="1"/>
  <c r="L208"/>
  <c r="M208" s="1"/>
  <c r="L210"/>
  <c r="M210" s="1"/>
  <c r="L212"/>
  <c r="M212" s="1"/>
  <c r="L214"/>
  <c r="M214" s="1"/>
  <c r="L216"/>
  <c r="M216" s="1"/>
  <c r="L218"/>
  <c r="M218" s="1"/>
  <c r="L221"/>
  <c r="M221" s="1"/>
  <c r="L223"/>
  <c r="M223" s="1"/>
  <c r="L225"/>
  <c r="M225" s="1"/>
  <c r="L227"/>
  <c r="M227" s="1"/>
  <c r="L230"/>
  <c r="M230" s="1"/>
  <c r="L232"/>
  <c r="M232" s="1"/>
  <c r="L234"/>
  <c r="M234" s="1"/>
  <c r="L236"/>
  <c r="M236" s="1"/>
  <c r="L239"/>
  <c r="M239" s="1"/>
  <c r="L241"/>
  <c r="M241" s="1"/>
  <c r="L243"/>
  <c r="M243" s="1"/>
  <c r="L245"/>
  <c r="M245" s="1"/>
  <c r="L247"/>
  <c r="M247" s="1"/>
  <c r="L249"/>
  <c r="M249" s="1"/>
  <c r="L251"/>
  <c r="M251" s="1"/>
  <c r="L253"/>
  <c r="M253" s="1"/>
  <c r="L256"/>
  <c r="M256" s="1"/>
  <c r="L258"/>
  <c r="M258" s="1"/>
  <c r="L260"/>
  <c r="M260" s="1"/>
  <c r="L263"/>
  <c r="M263" s="1"/>
  <c r="L265"/>
  <c r="M265" s="1"/>
  <c r="L267"/>
  <c r="M267" s="1"/>
  <c r="L269"/>
  <c r="M269" s="1"/>
  <c r="L271"/>
  <c r="M271" s="1"/>
  <c r="L273"/>
  <c r="M273" s="1"/>
  <c r="L275"/>
  <c r="M275" s="1"/>
  <c r="L277"/>
  <c r="M277" s="1"/>
  <c r="L279"/>
  <c r="M279" s="1"/>
  <c r="L282"/>
  <c r="M282" s="1"/>
  <c r="L284"/>
  <c r="M284" s="1"/>
  <c r="L286"/>
  <c r="M286" s="1"/>
  <c r="L288"/>
  <c r="M288" s="1"/>
  <c r="L290"/>
  <c r="M290" s="1"/>
  <c r="L292"/>
  <c r="M292" s="1"/>
  <c r="L294"/>
  <c r="M294" s="1"/>
  <c r="L296"/>
  <c r="M296" s="1"/>
  <c r="L298"/>
  <c r="M298" s="1"/>
  <c r="L300"/>
  <c r="M300" s="1"/>
  <c r="L302"/>
  <c r="M302" s="1"/>
  <c r="L304"/>
  <c r="M304" s="1"/>
  <c r="L307"/>
  <c r="M307" s="1"/>
  <c r="L309"/>
  <c r="M309" s="1"/>
  <c r="L311"/>
  <c r="M311" s="1"/>
  <c r="L313"/>
  <c r="M313" s="1"/>
  <c r="L315"/>
  <c r="M315" s="1"/>
  <c r="L317"/>
  <c r="M317" s="1"/>
  <c r="L319"/>
  <c r="M319" s="1"/>
  <c r="L322"/>
  <c r="M322" s="1"/>
  <c r="L324"/>
  <c r="M324" s="1"/>
  <c r="L326"/>
  <c r="M326" s="1"/>
  <c r="L328"/>
  <c r="M328" s="1"/>
  <c r="L330"/>
  <c r="M330" s="1"/>
  <c r="L332"/>
  <c r="M332" s="1"/>
  <c r="L335"/>
  <c r="M335" s="1"/>
  <c r="L337"/>
  <c r="M337" s="1"/>
  <c r="L339"/>
  <c r="M339" s="1"/>
  <c r="L341"/>
  <c r="M341" s="1"/>
  <c r="L343"/>
  <c r="M343" s="1"/>
  <c r="L346"/>
  <c r="M346" s="1"/>
  <c r="L348"/>
  <c r="M348" s="1"/>
  <c r="L350"/>
  <c r="M350" s="1"/>
  <c r="L351"/>
  <c r="M351" s="1"/>
  <c r="L353"/>
  <c r="M353" s="1"/>
  <c r="L355"/>
  <c r="M355" s="1"/>
  <c r="L358"/>
  <c r="M358" s="1"/>
  <c r="L360"/>
  <c r="M360" s="1"/>
  <c r="L362"/>
  <c r="M362" s="1"/>
  <c r="L364"/>
  <c r="M364" s="1"/>
  <c r="L366"/>
  <c r="M366" s="1"/>
  <c r="L368"/>
  <c r="M368" s="1"/>
  <c r="M8"/>
  <c r="L10"/>
  <c r="M10" s="1"/>
  <c r="L12"/>
  <c r="M12" s="1"/>
  <c r="L14"/>
  <c r="M14" s="1"/>
  <c r="L16"/>
  <c r="M16" s="1"/>
  <c r="L19"/>
  <c r="M19" s="1"/>
  <c r="L21"/>
  <c r="M21" s="1"/>
  <c r="L23"/>
  <c r="M23" s="1"/>
  <c r="L25"/>
  <c r="M25" s="1"/>
  <c r="L27"/>
  <c r="M27" s="1"/>
  <c r="L29"/>
  <c r="M29" s="1"/>
  <c r="L31"/>
  <c r="M31" s="1"/>
  <c r="L33"/>
  <c r="M33" s="1"/>
  <c r="L35"/>
  <c r="M35" s="1"/>
  <c r="L37"/>
  <c r="M37" s="1"/>
  <c r="L39"/>
  <c r="M39" s="1"/>
  <c r="L41"/>
  <c r="M41" s="1"/>
  <c r="L43"/>
  <c r="M43" s="1"/>
  <c r="L47"/>
  <c r="M47" s="1"/>
  <c r="L49"/>
  <c r="M49" s="1"/>
  <c r="L51"/>
  <c r="M51" s="1"/>
  <c r="L54"/>
  <c r="M54" s="1"/>
  <c r="L56"/>
  <c r="M56" s="1"/>
  <c r="L59"/>
  <c r="M59" s="1"/>
  <c r="L61"/>
  <c r="M61" s="1"/>
  <c r="L63"/>
  <c r="M63" s="1"/>
  <c r="L66"/>
  <c r="M66" s="1"/>
  <c r="L68"/>
  <c r="M68" s="1"/>
  <c r="L70"/>
  <c r="M70" s="1"/>
  <c r="L73"/>
  <c r="M73" s="1"/>
  <c r="L75"/>
  <c r="M75" s="1"/>
  <c r="L77"/>
  <c r="M77" s="1"/>
  <c r="L79"/>
  <c r="M79" s="1"/>
  <c r="L82"/>
  <c r="M82" s="1"/>
  <c r="L84"/>
  <c r="M84" s="1"/>
  <c r="L86"/>
  <c r="M86" s="1"/>
  <c r="L88"/>
  <c r="M88" s="1"/>
  <c r="L91"/>
  <c r="M91" s="1"/>
  <c r="L93"/>
  <c r="M93" s="1"/>
  <c r="L95"/>
  <c r="M95" s="1"/>
  <c r="L97"/>
  <c r="M97" s="1"/>
  <c r="L99"/>
  <c r="M99" s="1"/>
  <c r="L101"/>
  <c r="M101" s="1"/>
  <c r="L103"/>
  <c r="M103" s="1"/>
  <c r="L106"/>
  <c r="M106" s="1"/>
  <c r="L108"/>
  <c r="M108" s="1"/>
  <c r="L110"/>
  <c r="M110" s="1"/>
  <c r="L112"/>
  <c r="M112" s="1"/>
  <c r="L114"/>
  <c r="M114" s="1"/>
  <c r="L116"/>
  <c r="M116" s="1"/>
  <c r="L118"/>
  <c r="M118" s="1"/>
  <c r="L121"/>
  <c r="M121" s="1"/>
  <c r="L123"/>
  <c r="M123" s="1"/>
  <c r="L125"/>
  <c r="M125" s="1"/>
  <c r="L127"/>
  <c r="M127" s="1"/>
  <c r="L130"/>
  <c r="M130" s="1"/>
  <c r="L132"/>
  <c r="M132" s="1"/>
  <c r="L133"/>
  <c r="M133" s="1"/>
  <c r="L135"/>
  <c r="M135" s="1"/>
  <c r="L138"/>
  <c r="M138" s="1"/>
  <c r="L140"/>
  <c r="M140" s="1"/>
  <c r="L142"/>
  <c r="M142" s="1"/>
  <c r="L145"/>
  <c r="M145" s="1"/>
  <c r="L147"/>
  <c r="M147" s="1"/>
  <c r="L149"/>
  <c r="M149" s="1"/>
  <c r="L151"/>
  <c r="M151" s="1"/>
  <c r="L153"/>
  <c r="M153" s="1"/>
  <c r="L155"/>
  <c r="M155" s="1"/>
  <c r="L158"/>
  <c r="M158" s="1"/>
  <c r="L160"/>
  <c r="M160" s="1"/>
  <c r="L162"/>
  <c r="M162" s="1"/>
  <c r="L164"/>
  <c r="M164" s="1"/>
  <c r="L166"/>
  <c r="M166" s="1"/>
  <c r="L168"/>
  <c r="M168" s="1"/>
  <c r="L170"/>
  <c r="M170" s="1"/>
  <c r="L173"/>
  <c r="M173" s="1"/>
  <c r="L175"/>
  <c r="M175" s="1"/>
  <c r="L179"/>
  <c r="M179" s="1"/>
  <c r="L181"/>
  <c r="M181" s="1"/>
  <c r="L183"/>
  <c r="M183" s="1"/>
  <c r="L185"/>
  <c r="M185" s="1"/>
  <c r="L187"/>
  <c r="M187" s="1"/>
  <c r="L189"/>
  <c r="M189" s="1"/>
  <c r="L191"/>
  <c r="M191" s="1"/>
  <c r="L194"/>
  <c r="M194" s="1"/>
  <c r="L196"/>
  <c r="M196" s="1"/>
  <c r="L198"/>
  <c r="M198" s="1"/>
  <c r="L200"/>
  <c r="M200" s="1"/>
  <c r="L202"/>
  <c r="M202" s="1"/>
  <c r="L204"/>
  <c r="M204" s="1"/>
  <c r="L207"/>
  <c r="M207" s="1"/>
  <c r="L209"/>
  <c r="M209" s="1"/>
  <c r="L211"/>
  <c r="M211" s="1"/>
  <c r="L213"/>
  <c r="M213" s="1"/>
  <c r="L215"/>
  <c r="M215" s="1"/>
  <c r="L217"/>
  <c r="M217" s="1"/>
  <c r="L220"/>
  <c r="M220" s="1"/>
  <c r="L222"/>
  <c r="M222" s="1"/>
  <c r="L224"/>
  <c r="M224" s="1"/>
  <c r="L226"/>
  <c r="M226" s="1"/>
  <c r="L228"/>
  <c r="M228" s="1"/>
  <c r="L231"/>
  <c r="M231" s="1"/>
  <c r="L233"/>
  <c r="M233" s="1"/>
  <c r="L235"/>
  <c r="M235" s="1"/>
  <c r="L237"/>
  <c r="M237" s="1"/>
  <c r="L240"/>
  <c r="M240" s="1"/>
  <c r="L242"/>
  <c r="M242" s="1"/>
  <c r="L244"/>
  <c r="M244" s="1"/>
  <c r="L246"/>
  <c r="M246" s="1"/>
  <c r="L248"/>
  <c r="M248" s="1"/>
  <c r="L250"/>
  <c r="M250" s="1"/>
  <c r="L252"/>
  <c r="M252" s="1"/>
  <c r="L255"/>
  <c r="M255" s="1"/>
  <c r="L257"/>
  <c r="M257" s="1"/>
  <c r="L259"/>
  <c r="M259" s="1"/>
  <c r="L261"/>
  <c r="M261" s="1"/>
  <c r="L264"/>
  <c r="M264" s="1"/>
  <c r="L266"/>
  <c r="M266" s="1"/>
  <c r="L268"/>
  <c r="M268" s="1"/>
  <c r="L270"/>
  <c r="M270" s="1"/>
  <c r="L272"/>
  <c r="M272" s="1"/>
  <c r="L274"/>
  <c r="M274" s="1"/>
  <c r="L276"/>
  <c r="M276" s="1"/>
  <c r="L278"/>
  <c r="M278" s="1"/>
  <c r="L281"/>
  <c r="M281" s="1"/>
  <c r="L283"/>
  <c r="M283" s="1"/>
  <c r="L285"/>
  <c r="M285" s="1"/>
  <c r="L287"/>
  <c r="M287" s="1"/>
  <c r="L289"/>
  <c r="M289" s="1"/>
  <c r="L291"/>
  <c r="M291" s="1"/>
  <c r="L293"/>
  <c r="M293" s="1"/>
  <c r="L295"/>
  <c r="M295" s="1"/>
  <c r="L297"/>
  <c r="M297" s="1"/>
  <c r="L299"/>
  <c r="M299" s="1"/>
  <c r="L301"/>
  <c r="M301" s="1"/>
  <c r="L303"/>
  <c r="M303" s="1"/>
  <c r="L306"/>
  <c r="M306" s="1"/>
  <c r="L308"/>
  <c r="M308" s="1"/>
  <c r="L310"/>
  <c r="M310" s="1"/>
  <c r="L312"/>
  <c r="M312" s="1"/>
  <c r="L314"/>
  <c r="M314" s="1"/>
  <c r="L316"/>
  <c r="M316" s="1"/>
  <c r="L318"/>
  <c r="M318" s="1"/>
  <c r="L320"/>
  <c r="M320" s="1"/>
  <c r="L323"/>
  <c r="M323" s="1"/>
  <c r="L325"/>
  <c r="M325" s="1"/>
  <c r="L327"/>
  <c r="M327" s="1"/>
  <c r="L329"/>
  <c r="M329" s="1"/>
  <c r="L331"/>
  <c r="M331" s="1"/>
  <c r="L334"/>
  <c r="M334" s="1"/>
  <c r="L336"/>
  <c r="M336" s="1"/>
  <c r="L338"/>
  <c r="M338" s="1"/>
  <c r="L340"/>
  <c r="M340" s="1"/>
  <c r="L342"/>
  <c r="M342" s="1"/>
  <c r="L344"/>
  <c r="M344" s="1"/>
  <c r="L347"/>
  <c r="M347" s="1"/>
  <c r="L349"/>
  <c r="M349" s="1"/>
  <c r="L352"/>
  <c r="M352" s="1"/>
  <c r="L354"/>
  <c r="M354" s="1"/>
  <c r="L357"/>
  <c r="M357" s="1"/>
  <c r="L359"/>
  <c r="M359" s="1"/>
  <c r="L361"/>
  <c r="M361" s="1"/>
  <c r="L363"/>
  <c r="M363" s="1"/>
  <c r="L365"/>
  <c r="M365" s="1"/>
  <c r="L367"/>
  <c r="M367" s="1"/>
  <c r="C18"/>
  <c r="D18" s="1"/>
  <c r="C34"/>
  <c r="D34" s="1"/>
  <c r="C11"/>
  <c r="D11" s="1"/>
  <c r="C20"/>
  <c r="D20" s="1"/>
  <c r="C28"/>
  <c r="D28" s="1"/>
  <c r="C36"/>
  <c r="D36" s="1"/>
  <c r="C44"/>
  <c r="D44" s="1"/>
  <c r="C50"/>
  <c r="D50" s="1"/>
  <c r="U50" s="1"/>
  <c r="C58"/>
  <c r="D58" s="1"/>
  <c r="C62"/>
  <c r="D62" s="1"/>
  <c r="U62" s="1"/>
  <c r="C72"/>
  <c r="D72" s="1"/>
  <c r="U72" s="1"/>
  <c r="C81"/>
  <c r="D81" s="1"/>
  <c r="U81" s="1"/>
  <c r="C89"/>
  <c r="D89" s="1"/>
  <c r="U89" s="1"/>
  <c r="C98"/>
  <c r="D98" s="1"/>
  <c r="U98" s="1"/>
  <c r="C107"/>
  <c r="D107" s="1"/>
  <c r="U107" s="1"/>
  <c r="C115"/>
  <c r="D115" s="1"/>
  <c r="U115" s="1"/>
  <c r="C119"/>
  <c r="D119" s="1"/>
  <c r="U119" s="1"/>
  <c r="C129"/>
  <c r="D129" s="1"/>
  <c r="U129" s="1"/>
  <c r="C136"/>
  <c r="D136" s="1"/>
  <c r="U136" s="1"/>
  <c r="C146"/>
  <c r="D146" s="1"/>
  <c r="U146" s="1"/>
  <c r="C154"/>
  <c r="D154" s="1"/>
  <c r="U154" s="1"/>
  <c r="C167"/>
  <c r="D167" s="1"/>
  <c r="U167" s="1"/>
  <c r="C184"/>
  <c r="D184" s="1"/>
  <c r="U184" s="1"/>
  <c r="C8"/>
  <c r="D8" s="1"/>
  <c r="C12"/>
  <c r="D12" s="1"/>
  <c r="C16"/>
  <c r="D16" s="1"/>
  <c r="C21"/>
  <c r="D21" s="1"/>
  <c r="C25"/>
  <c r="D25" s="1"/>
  <c r="C29"/>
  <c r="D29" s="1"/>
  <c r="C33"/>
  <c r="D33" s="1"/>
  <c r="C37"/>
  <c r="D37" s="1"/>
  <c r="C41"/>
  <c r="D41" s="1"/>
  <c r="C47"/>
  <c r="D47" s="1"/>
  <c r="U47" s="1"/>
  <c r="C51"/>
  <c r="D51" s="1"/>
  <c r="U51" s="1"/>
  <c r="C56"/>
  <c r="D56" s="1"/>
  <c r="U56" s="1"/>
  <c r="C59"/>
  <c r="D59" s="1"/>
  <c r="U59" s="1"/>
  <c r="C63"/>
  <c r="D63" s="1"/>
  <c r="U63" s="1"/>
  <c r="C68"/>
  <c r="D68" s="1"/>
  <c r="U68" s="1"/>
  <c r="C73"/>
  <c r="D73" s="1"/>
  <c r="U73" s="1"/>
  <c r="C77"/>
  <c r="D77" s="1"/>
  <c r="U77" s="1"/>
  <c r="C82"/>
  <c r="D82" s="1"/>
  <c r="U82" s="1"/>
  <c r="C86"/>
  <c r="D86" s="1"/>
  <c r="U86" s="1"/>
  <c r="C91"/>
  <c r="D91" s="1"/>
  <c r="U91" s="1"/>
  <c r="C95"/>
  <c r="D95" s="1"/>
  <c r="U95" s="1"/>
  <c r="C99"/>
  <c r="D99" s="1"/>
  <c r="U99" s="1"/>
  <c r="C103"/>
  <c r="D103" s="1"/>
  <c r="U103" s="1"/>
  <c r="C108"/>
  <c r="D108" s="1"/>
  <c r="U108" s="1"/>
  <c r="C112"/>
  <c r="D112" s="1"/>
  <c r="U112" s="1"/>
  <c r="C116"/>
  <c r="D116" s="1"/>
  <c r="U116" s="1"/>
  <c r="C121"/>
  <c r="D121" s="1"/>
  <c r="U121" s="1"/>
  <c r="C125"/>
  <c r="D125" s="1"/>
  <c r="U125" s="1"/>
  <c r="C130"/>
  <c r="D130" s="1"/>
  <c r="U130" s="1"/>
  <c r="C133"/>
  <c r="D133" s="1"/>
  <c r="U133" s="1"/>
  <c r="C138"/>
  <c r="D138" s="1"/>
  <c r="U138" s="1"/>
  <c r="C142"/>
  <c r="D142" s="1"/>
  <c r="U142" s="1"/>
  <c r="C147"/>
  <c r="D147" s="1"/>
  <c r="U147" s="1"/>
  <c r="C151"/>
  <c r="D151" s="1"/>
  <c r="U151" s="1"/>
  <c r="C155"/>
  <c r="D155" s="1"/>
  <c r="U155" s="1"/>
  <c r="C160"/>
  <c r="D160" s="1"/>
  <c r="U160" s="1"/>
  <c r="C164"/>
  <c r="D164" s="1"/>
  <c r="U164" s="1"/>
  <c r="C168"/>
  <c r="D168" s="1"/>
  <c r="U168" s="1"/>
  <c r="C173"/>
  <c r="D173" s="1"/>
  <c r="U173" s="1"/>
  <c r="C175"/>
  <c r="D175" s="1"/>
  <c r="U175" s="1"/>
  <c r="C181"/>
  <c r="D181" s="1"/>
  <c r="U181" s="1"/>
  <c r="C185"/>
  <c r="D185" s="1"/>
  <c r="U185" s="1"/>
  <c r="C189"/>
  <c r="D189" s="1"/>
  <c r="U189" s="1"/>
  <c r="C194"/>
  <c r="D194" s="1"/>
  <c r="U194" s="1"/>
  <c r="C198"/>
  <c r="D198" s="1"/>
  <c r="U198" s="1"/>
  <c r="C202"/>
  <c r="D202" s="1"/>
  <c r="U202" s="1"/>
  <c r="C207"/>
  <c r="D207" s="1"/>
  <c r="U207" s="1"/>
  <c r="C211"/>
  <c r="D211" s="1"/>
  <c r="U211" s="1"/>
  <c r="C215"/>
  <c r="D215" s="1"/>
  <c r="U215" s="1"/>
  <c r="C220"/>
  <c r="D220" s="1"/>
  <c r="U220" s="1"/>
  <c r="C224"/>
  <c r="D224" s="1"/>
  <c r="U224" s="1"/>
  <c r="C228"/>
  <c r="D228" s="1"/>
  <c r="U228" s="1"/>
  <c r="C233"/>
  <c r="D233" s="1"/>
  <c r="U233" s="1"/>
  <c r="C237"/>
  <c r="D237" s="1"/>
  <c r="U237" s="1"/>
  <c r="C242"/>
  <c r="D242" s="1"/>
  <c r="U242" s="1"/>
  <c r="C246"/>
  <c r="D246" s="1"/>
  <c r="U246" s="1"/>
  <c r="C250"/>
  <c r="D250" s="1"/>
  <c r="U250" s="1"/>
  <c r="C255"/>
  <c r="D255" s="1"/>
  <c r="U255" s="1"/>
  <c r="C259"/>
  <c r="D259" s="1"/>
  <c r="U259" s="1"/>
  <c r="C264"/>
  <c r="D264" s="1"/>
  <c r="U264" s="1"/>
  <c r="C268"/>
  <c r="D268" s="1"/>
  <c r="U268" s="1"/>
  <c r="C272"/>
  <c r="D272" s="1"/>
  <c r="U272" s="1"/>
  <c r="C276"/>
  <c r="D276" s="1"/>
  <c r="U276" s="1"/>
  <c r="C281"/>
  <c r="D281" s="1"/>
  <c r="U281" s="1"/>
  <c r="C285"/>
  <c r="D285" s="1"/>
  <c r="U285" s="1"/>
  <c r="C289"/>
  <c r="D289" s="1"/>
  <c r="U289" s="1"/>
  <c r="C293"/>
  <c r="D293" s="1"/>
  <c r="U293" s="1"/>
  <c r="C297"/>
  <c r="D297" s="1"/>
  <c r="U297" s="1"/>
  <c r="C301"/>
  <c r="D301" s="1"/>
  <c r="U301" s="1"/>
  <c r="C306"/>
  <c r="D306" s="1"/>
  <c r="U306" s="1"/>
  <c r="C310"/>
  <c r="D310" s="1"/>
  <c r="U310" s="1"/>
  <c r="C314"/>
  <c r="D314" s="1"/>
  <c r="U314" s="1"/>
  <c r="C318"/>
  <c r="D318" s="1"/>
  <c r="U318" s="1"/>
  <c r="C323"/>
  <c r="D323" s="1"/>
  <c r="C327"/>
  <c r="D327" s="1"/>
  <c r="U327" s="1"/>
  <c r="C331"/>
  <c r="D331" s="1"/>
  <c r="C336"/>
  <c r="D336" s="1"/>
  <c r="U336" s="1"/>
  <c r="C340"/>
  <c r="D340" s="1"/>
  <c r="C344"/>
  <c r="D344" s="1"/>
  <c r="U344" s="1"/>
  <c r="C349"/>
  <c r="D349" s="1"/>
  <c r="C352"/>
  <c r="D352" s="1"/>
  <c r="U352" s="1"/>
  <c r="C357"/>
  <c r="D357" s="1"/>
  <c r="C361"/>
  <c r="D361" s="1"/>
  <c r="U361" s="1"/>
  <c r="C365"/>
  <c r="D365" s="1"/>
  <c r="C9"/>
  <c r="D9" s="1"/>
  <c r="C26"/>
  <c r="D26" s="1"/>
  <c r="C42"/>
  <c r="D42" s="1"/>
  <c r="C53"/>
  <c r="D53" s="1"/>
  <c r="U53" s="1"/>
  <c r="C60"/>
  <c r="D60" s="1"/>
  <c r="U60" s="1"/>
  <c r="C74"/>
  <c r="D74" s="1"/>
  <c r="U74" s="1"/>
  <c r="C83"/>
  <c r="D83" s="1"/>
  <c r="U83" s="1"/>
  <c r="C92"/>
  <c r="D92" s="1"/>
  <c r="U92" s="1"/>
  <c r="C100"/>
  <c r="D100" s="1"/>
  <c r="U100" s="1"/>
  <c r="C113"/>
  <c r="D113" s="1"/>
  <c r="U113" s="1"/>
  <c r="C122"/>
  <c r="D122" s="1"/>
  <c r="U122" s="1"/>
  <c r="C126"/>
  <c r="D126" s="1"/>
  <c r="U126" s="1"/>
  <c r="C134"/>
  <c r="D134" s="1"/>
  <c r="U134" s="1"/>
  <c r="C139"/>
  <c r="D139" s="1"/>
  <c r="U139" s="1"/>
  <c r="C143"/>
  <c r="D143" s="1"/>
  <c r="U143" s="1"/>
  <c r="C148"/>
  <c r="D148" s="1"/>
  <c r="U148" s="1"/>
  <c r="C152"/>
  <c r="D152" s="1"/>
  <c r="U152" s="1"/>
  <c r="C156"/>
  <c r="D156" s="1"/>
  <c r="U156" s="1"/>
  <c r="C161"/>
  <c r="D161" s="1"/>
  <c r="U161" s="1"/>
  <c r="C165"/>
  <c r="D165" s="1"/>
  <c r="U165" s="1"/>
  <c r="C169"/>
  <c r="D169" s="1"/>
  <c r="U169" s="1"/>
  <c r="C174"/>
  <c r="D174" s="1"/>
  <c r="U174" s="1"/>
  <c r="C177"/>
  <c r="D177" s="1"/>
  <c r="U177" s="1"/>
  <c r="C182"/>
  <c r="D182" s="1"/>
  <c r="U182" s="1"/>
  <c r="C186"/>
  <c r="D186" s="1"/>
  <c r="U186" s="1"/>
  <c r="C190"/>
  <c r="D190" s="1"/>
  <c r="U190" s="1"/>
  <c r="C195"/>
  <c r="D195" s="1"/>
  <c r="U195" s="1"/>
  <c r="C199"/>
  <c r="D199" s="1"/>
  <c r="U199" s="1"/>
  <c r="C203"/>
  <c r="D203" s="1"/>
  <c r="U203" s="1"/>
  <c r="C208"/>
  <c r="D208" s="1"/>
  <c r="U208" s="1"/>
  <c r="C212"/>
  <c r="D212" s="1"/>
  <c r="U212" s="1"/>
  <c r="C216"/>
  <c r="D216" s="1"/>
  <c r="U216" s="1"/>
  <c r="C221"/>
  <c r="D221" s="1"/>
  <c r="U221" s="1"/>
  <c r="C225"/>
  <c r="D225" s="1"/>
  <c r="U225" s="1"/>
  <c r="C230"/>
  <c r="D230" s="1"/>
  <c r="U230" s="1"/>
  <c r="C234"/>
  <c r="D234" s="1"/>
  <c r="U234" s="1"/>
  <c r="C239"/>
  <c r="D239" s="1"/>
  <c r="U239" s="1"/>
  <c r="C243"/>
  <c r="D243" s="1"/>
  <c r="U243" s="1"/>
  <c r="C247"/>
  <c r="D247" s="1"/>
  <c r="U247" s="1"/>
  <c r="C251"/>
  <c r="D251" s="1"/>
  <c r="U251" s="1"/>
  <c r="C256"/>
  <c r="D256" s="1"/>
  <c r="U256" s="1"/>
  <c r="C260"/>
  <c r="D260" s="1"/>
  <c r="U260" s="1"/>
  <c r="C265"/>
  <c r="D265" s="1"/>
  <c r="U265" s="1"/>
  <c r="C269"/>
  <c r="D269" s="1"/>
  <c r="U269" s="1"/>
  <c r="C273"/>
  <c r="D273" s="1"/>
  <c r="U273" s="1"/>
  <c r="C277"/>
  <c r="D277" s="1"/>
  <c r="U277" s="1"/>
  <c r="C282"/>
  <c r="D282" s="1"/>
  <c r="U282" s="1"/>
  <c r="C286"/>
  <c r="D286" s="1"/>
  <c r="U286" s="1"/>
  <c r="C290"/>
  <c r="D290" s="1"/>
  <c r="U290" s="1"/>
  <c r="C294"/>
  <c r="D294" s="1"/>
  <c r="U294" s="1"/>
  <c r="C298"/>
  <c r="D298" s="1"/>
  <c r="U298" s="1"/>
  <c r="C302"/>
  <c r="D302" s="1"/>
  <c r="U302" s="1"/>
  <c r="C307"/>
  <c r="D307" s="1"/>
  <c r="U307" s="1"/>
  <c r="C311"/>
  <c r="D311" s="1"/>
  <c r="U311" s="1"/>
  <c r="C315"/>
  <c r="D315" s="1"/>
  <c r="U315" s="1"/>
  <c r="C319"/>
  <c r="D319" s="1"/>
  <c r="U319" s="1"/>
  <c r="C324"/>
  <c r="D324" s="1"/>
  <c r="U324" s="1"/>
  <c r="C328"/>
  <c r="D328" s="1"/>
  <c r="U328" s="1"/>
  <c r="C332"/>
  <c r="D332" s="1"/>
  <c r="C337"/>
  <c r="D337" s="1"/>
  <c r="U337" s="1"/>
  <c r="C341"/>
  <c r="D341" s="1"/>
  <c r="U341" s="1"/>
  <c r="C346"/>
  <c r="D346" s="1"/>
  <c r="U346" s="1"/>
  <c r="C350"/>
  <c r="D350" s="1"/>
  <c r="U350" s="1"/>
  <c r="C353"/>
  <c r="D353" s="1"/>
  <c r="U353" s="1"/>
  <c r="C358"/>
  <c r="D358" s="1"/>
  <c r="U358" s="1"/>
  <c r="C362"/>
  <c r="D362" s="1"/>
  <c r="U362" s="1"/>
  <c r="C366"/>
  <c r="D366" s="1"/>
  <c r="U366" s="1"/>
  <c r="C22"/>
  <c r="D22" s="1"/>
  <c r="C38"/>
  <c r="D38" s="1"/>
  <c r="C48"/>
  <c r="D48" s="1"/>
  <c r="U48" s="1"/>
  <c r="C57"/>
  <c r="D57" s="1"/>
  <c r="U57" s="1"/>
  <c r="C64"/>
  <c r="D64" s="1"/>
  <c r="U64" s="1"/>
  <c r="C69"/>
  <c r="D69" s="1"/>
  <c r="U69" s="1"/>
  <c r="C78"/>
  <c r="D78" s="1"/>
  <c r="U78" s="1"/>
  <c r="C87"/>
  <c r="D87" s="1"/>
  <c r="U87" s="1"/>
  <c r="C96"/>
  <c r="D96" s="1"/>
  <c r="U96" s="1"/>
  <c r="C105"/>
  <c r="D105" s="1"/>
  <c r="U105" s="1"/>
  <c r="C109"/>
  <c r="D109" s="1"/>
  <c r="U109" s="1"/>
  <c r="C117"/>
  <c r="D117" s="1"/>
  <c r="U117" s="1"/>
  <c r="C131"/>
  <c r="D131" s="1"/>
  <c r="U131" s="1"/>
  <c r="C10"/>
  <c r="D10" s="1"/>
  <c r="C14"/>
  <c r="D14" s="1"/>
  <c r="C19"/>
  <c r="D19" s="1"/>
  <c r="C23"/>
  <c r="D23" s="1"/>
  <c r="C27"/>
  <c r="D27" s="1"/>
  <c r="C31"/>
  <c r="D31" s="1"/>
  <c r="C35"/>
  <c r="D35" s="1"/>
  <c r="C39"/>
  <c r="D39" s="1"/>
  <c r="C43"/>
  <c r="D43" s="1"/>
  <c r="C49"/>
  <c r="D49" s="1"/>
  <c r="U49" s="1"/>
  <c r="C54"/>
  <c r="D54" s="1"/>
  <c r="U54" s="1"/>
  <c r="C61"/>
  <c r="D61" s="1"/>
  <c r="U61" s="1"/>
  <c r="C66"/>
  <c r="D66" s="1"/>
  <c r="U66" s="1"/>
  <c r="C70"/>
  <c r="D70" s="1"/>
  <c r="U70" s="1"/>
  <c r="C75"/>
  <c r="D75" s="1"/>
  <c r="U75" s="1"/>
  <c r="C79"/>
  <c r="D79" s="1"/>
  <c r="U79" s="1"/>
  <c r="C84"/>
  <c r="D84" s="1"/>
  <c r="U84" s="1"/>
  <c r="C88"/>
  <c r="D88" s="1"/>
  <c r="U88" s="1"/>
  <c r="C93"/>
  <c r="D93" s="1"/>
  <c r="U93" s="1"/>
  <c r="C97"/>
  <c r="D97" s="1"/>
  <c r="U97" s="1"/>
  <c r="C101"/>
  <c r="D101" s="1"/>
  <c r="U101" s="1"/>
  <c r="C106"/>
  <c r="D106" s="1"/>
  <c r="U106" s="1"/>
  <c r="C110"/>
  <c r="D110" s="1"/>
  <c r="U110" s="1"/>
  <c r="C114"/>
  <c r="D114" s="1"/>
  <c r="U114" s="1"/>
  <c r="C118"/>
  <c r="D118" s="1"/>
  <c r="U118" s="1"/>
  <c r="C123"/>
  <c r="D123" s="1"/>
  <c r="U123" s="1"/>
  <c r="C127"/>
  <c r="D127" s="1"/>
  <c r="U127" s="1"/>
  <c r="C132"/>
  <c r="D132" s="1"/>
  <c r="U132" s="1"/>
  <c r="C135"/>
  <c r="D135" s="1"/>
  <c r="U135" s="1"/>
  <c r="C140"/>
  <c r="D140" s="1"/>
  <c r="U140" s="1"/>
  <c r="C145"/>
  <c r="D145" s="1"/>
  <c r="C149"/>
  <c r="D149" s="1"/>
  <c r="U149" s="1"/>
  <c r="C153"/>
  <c r="D153" s="1"/>
  <c r="U153" s="1"/>
  <c r="C158"/>
  <c r="D158" s="1"/>
  <c r="U158" s="1"/>
  <c r="C162"/>
  <c r="D162" s="1"/>
  <c r="U162" s="1"/>
  <c r="C166"/>
  <c r="D166" s="1"/>
  <c r="U166" s="1"/>
  <c r="C170"/>
  <c r="D170" s="1"/>
  <c r="U170" s="1"/>
  <c r="C179"/>
  <c r="D179" s="1"/>
  <c r="U179" s="1"/>
  <c r="C183"/>
  <c r="D183" s="1"/>
  <c r="U183" s="1"/>
  <c r="C187"/>
  <c r="D187" s="1"/>
  <c r="U187" s="1"/>
  <c r="C191"/>
  <c r="D191" s="1"/>
  <c r="U191" s="1"/>
  <c r="C196"/>
  <c r="D196" s="1"/>
  <c r="U196" s="1"/>
  <c r="C200"/>
  <c r="D200" s="1"/>
  <c r="U200" s="1"/>
  <c r="C204"/>
  <c r="D204" s="1"/>
  <c r="U204" s="1"/>
  <c r="C209"/>
  <c r="D209" s="1"/>
  <c r="U209" s="1"/>
  <c r="C213"/>
  <c r="D213" s="1"/>
  <c r="U213" s="1"/>
  <c r="C217"/>
  <c r="D217" s="1"/>
  <c r="U217" s="1"/>
  <c r="C222"/>
  <c r="D222" s="1"/>
  <c r="U222" s="1"/>
  <c r="C226"/>
  <c r="D226" s="1"/>
  <c r="U226" s="1"/>
  <c r="C231"/>
  <c r="D231" s="1"/>
  <c r="U231" s="1"/>
  <c r="C235"/>
  <c r="D235" s="1"/>
  <c r="U235" s="1"/>
  <c r="C240"/>
  <c r="D240" s="1"/>
  <c r="U240" s="1"/>
  <c r="C244"/>
  <c r="D244" s="1"/>
  <c r="U244" s="1"/>
  <c r="C248"/>
  <c r="D248" s="1"/>
  <c r="U248" s="1"/>
  <c r="C252"/>
  <c r="D252" s="1"/>
  <c r="U252" s="1"/>
  <c r="C257"/>
  <c r="D257" s="1"/>
  <c r="U257" s="1"/>
  <c r="C261"/>
  <c r="D261" s="1"/>
  <c r="U261" s="1"/>
  <c r="C266"/>
  <c r="D266" s="1"/>
  <c r="U266" s="1"/>
  <c r="C270"/>
  <c r="D270" s="1"/>
  <c r="U270" s="1"/>
  <c r="C274"/>
  <c r="D274" s="1"/>
  <c r="U274" s="1"/>
  <c r="C278"/>
  <c r="D278" s="1"/>
  <c r="U278" s="1"/>
  <c r="C283"/>
  <c r="D283" s="1"/>
  <c r="U283" s="1"/>
  <c r="C287"/>
  <c r="D287" s="1"/>
  <c r="U287" s="1"/>
  <c r="C291"/>
  <c r="D291" s="1"/>
  <c r="U291" s="1"/>
  <c r="C295"/>
  <c r="D295" s="1"/>
  <c r="U295" s="1"/>
  <c r="C299"/>
  <c r="D299" s="1"/>
  <c r="U299" s="1"/>
  <c r="C303"/>
  <c r="D303" s="1"/>
  <c r="U303" s="1"/>
  <c r="C308"/>
  <c r="D308" s="1"/>
  <c r="U308" s="1"/>
  <c r="C312"/>
  <c r="D312" s="1"/>
  <c r="U312" s="1"/>
  <c r="C316"/>
  <c r="D316" s="1"/>
  <c r="U316" s="1"/>
  <c r="C320"/>
  <c r="D320" s="1"/>
  <c r="U320" s="1"/>
  <c r="C325"/>
  <c r="D325" s="1"/>
  <c r="U325" s="1"/>
  <c r="C329"/>
  <c r="D329" s="1"/>
  <c r="U329" s="1"/>
  <c r="C334"/>
  <c r="D334" s="1"/>
  <c r="U334" s="1"/>
  <c r="C338"/>
  <c r="D338" s="1"/>
  <c r="U338" s="1"/>
  <c r="C342"/>
  <c r="D342" s="1"/>
  <c r="U342" s="1"/>
  <c r="C347"/>
  <c r="D347" s="1"/>
  <c r="U347" s="1"/>
  <c r="C354"/>
  <c r="D354" s="1"/>
  <c r="U354" s="1"/>
  <c r="C359"/>
  <c r="D359" s="1"/>
  <c r="U359" s="1"/>
  <c r="C363"/>
  <c r="D363" s="1"/>
  <c r="U363" s="1"/>
  <c r="C367"/>
  <c r="D367" s="1"/>
  <c r="U367" s="1"/>
  <c r="C13"/>
  <c r="D13" s="1"/>
  <c r="C30"/>
  <c r="D30" s="1"/>
  <c r="D7"/>
  <c r="C15"/>
  <c r="D15" s="1"/>
  <c r="C24"/>
  <c r="D24" s="1"/>
  <c r="C32"/>
  <c r="D32" s="1"/>
  <c r="C40"/>
  <c r="D40" s="1"/>
  <c r="C55"/>
  <c r="D55" s="1"/>
  <c r="U55" s="1"/>
  <c r="C67"/>
  <c r="D67" s="1"/>
  <c r="U67" s="1"/>
  <c r="C76"/>
  <c r="D76" s="1"/>
  <c r="U76" s="1"/>
  <c r="C85"/>
  <c r="D85" s="1"/>
  <c r="U85" s="1"/>
  <c r="C94"/>
  <c r="D94" s="1"/>
  <c r="U94" s="1"/>
  <c r="C102"/>
  <c r="D102" s="1"/>
  <c r="U102" s="1"/>
  <c r="C111"/>
  <c r="D111" s="1"/>
  <c r="U111" s="1"/>
  <c r="C124"/>
  <c r="D124" s="1"/>
  <c r="U124" s="1"/>
  <c r="C141"/>
  <c r="D141" s="1"/>
  <c r="U141" s="1"/>
  <c r="C150"/>
  <c r="D150" s="1"/>
  <c r="U150" s="1"/>
  <c r="C159"/>
  <c r="D159" s="1"/>
  <c r="U159" s="1"/>
  <c r="C163"/>
  <c r="D163" s="1"/>
  <c r="U163" s="1"/>
  <c r="C172"/>
  <c r="D172" s="1"/>
  <c r="U172" s="1"/>
  <c r="C176"/>
  <c r="D176" s="1"/>
  <c r="U176" s="1"/>
  <c r="C180"/>
  <c r="D180" s="1"/>
  <c r="U180" s="1"/>
  <c r="C188"/>
  <c r="D188" s="1"/>
  <c r="U188" s="1"/>
  <c r="C193"/>
  <c r="D193" s="1"/>
  <c r="U193" s="1"/>
  <c r="C197"/>
  <c r="D197" s="1"/>
  <c r="U197" s="1"/>
  <c r="C201"/>
  <c r="D201" s="1"/>
  <c r="U201" s="1"/>
  <c r="C206"/>
  <c r="D206" s="1"/>
  <c r="U206" s="1"/>
  <c r="C210"/>
  <c r="D210" s="1"/>
  <c r="U210" s="1"/>
  <c r="C214"/>
  <c r="D214" s="1"/>
  <c r="U214" s="1"/>
  <c r="C218"/>
  <c r="D218" s="1"/>
  <c r="U218" s="1"/>
  <c r="C223"/>
  <c r="D223" s="1"/>
  <c r="U223" s="1"/>
  <c r="C227"/>
  <c r="D227" s="1"/>
  <c r="U227" s="1"/>
  <c r="C232"/>
  <c r="D232" s="1"/>
  <c r="U232" s="1"/>
  <c r="C236"/>
  <c r="D236" s="1"/>
  <c r="U236" s="1"/>
  <c r="C241"/>
  <c r="D241" s="1"/>
  <c r="U241" s="1"/>
  <c r="C245"/>
  <c r="D245" s="1"/>
  <c r="U245" s="1"/>
  <c r="C249"/>
  <c r="D249" s="1"/>
  <c r="U249" s="1"/>
  <c r="C253"/>
  <c r="D253" s="1"/>
  <c r="U253" s="1"/>
  <c r="C258"/>
  <c r="D258" s="1"/>
  <c r="U258" s="1"/>
  <c r="C263"/>
  <c r="D263" s="1"/>
  <c r="U263" s="1"/>
  <c r="C267"/>
  <c r="D267" s="1"/>
  <c r="U267" s="1"/>
  <c r="C271"/>
  <c r="D271" s="1"/>
  <c r="U271" s="1"/>
  <c r="C275"/>
  <c r="D275" s="1"/>
  <c r="U275" s="1"/>
  <c r="C279"/>
  <c r="D279" s="1"/>
  <c r="U279" s="1"/>
  <c r="C284"/>
  <c r="D284" s="1"/>
  <c r="U284" s="1"/>
  <c r="C288"/>
  <c r="D288" s="1"/>
  <c r="U288" s="1"/>
  <c r="C292"/>
  <c r="D292" s="1"/>
  <c r="U292" s="1"/>
  <c r="C296"/>
  <c r="D296" s="1"/>
  <c r="U296" s="1"/>
  <c r="C300"/>
  <c r="D300" s="1"/>
  <c r="U300" s="1"/>
  <c r="C304"/>
  <c r="D304" s="1"/>
  <c r="U304" s="1"/>
  <c r="C309"/>
  <c r="D309" s="1"/>
  <c r="U309" s="1"/>
  <c r="C313"/>
  <c r="D313" s="1"/>
  <c r="U313" s="1"/>
  <c r="C317"/>
  <c r="D317" s="1"/>
  <c r="U317" s="1"/>
  <c r="C322"/>
  <c r="D322" s="1"/>
  <c r="U322" s="1"/>
  <c r="C326"/>
  <c r="D326" s="1"/>
  <c r="U326" s="1"/>
  <c r="C330"/>
  <c r="D330" s="1"/>
  <c r="U330" s="1"/>
  <c r="C335"/>
  <c r="D335" s="1"/>
  <c r="U335" s="1"/>
  <c r="C339"/>
  <c r="D339" s="1"/>
  <c r="U339" s="1"/>
  <c r="C343"/>
  <c r="D343" s="1"/>
  <c r="U343" s="1"/>
  <c r="C348"/>
  <c r="D348" s="1"/>
  <c r="U348" s="1"/>
  <c r="C351"/>
  <c r="D351" s="1"/>
  <c r="U351" s="1"/>
  <c r="C355"/>
  <c r="D355" s="1"/>
  <c r="U355" s="1"/>
  <c r="C360"/>
  <c r="D360" s="1"/>
  <c r="U360" s="1"/>
  <c r="C364"/>
  <c r="D364" s="1"/>
  <c r="U364" s="1"/>
  <c r="C368"/>
  <c r="D368" s="1"/>
  <c r="U368" s="1"/>
  <c r="U332" l="1"/>
  <c r="U145"/>
  <c r="U58"/>
  <c r="U365"/>
  <c r="U357"/>
  <c r="U349"/>
  <c r="U340"/>
  <c r="U331"/>
  <c r="U323"/>
  <c r="B367"/>
  <c r="B334"/>
  <c r="B316"/>
  <c r="B299"/>
  <c r="B283"/>
  <c r="B266"/>
  <c r="B248"/>
  <c r="B231"/>
  <c r="B213"/>
  <c r="B196"/>
  <c r="B187"/>
  <c r="B158"/>
  <c r="B140"/>
  <c r="B123"/>
  <c r="B106"/>
  <c r="B88"/>
  <c r="B61"/>
  <c r="B368"/>
  <c r="B360"/>
  <c r="B351"/>
  <c r="B343"/>
  <c r="B335"/>
  <c r="B326"/>
  <c r="B317"/>
  <c r="B309"/>
  <c r="B300"/>
  <c r="B292"/>
  <c r="B284"/>
  <c r="B275"/>
  <c r="B267"/>
  <c r="B258"/>
  <c r="B249"/>
  <c r="B241"/>
  <c r="B232"/>
  <c r="B223"/>
  <c r="B214"/>
  <c r="B206"/>
  <c r="B197"/>
  <c r="B188"/>
  <c r="B176"/>
  <c r="B172"/>
  <c r="B159"/>
  <c r="B141"/>
  <c r="B124"/>
  <c r="B102"/>
  <c r="B85"/>
  <c r="B67"/>
  <c r="B40"/>
  <c r="B24"/>
  <c r="B13"/>
  <c r="B167"/>
  <c r="B146"/>
  <c r="B129"/>
  <c r="B115"/>
  <c r="B98"/>
  <c r="B81"/>
  <c r="B62"/>
  <c r="B50"/>
  <c r="B36"/>
  <c r="B20"/>
  <c r="B34"/>
  <c r="B354"/>
  <c r="B338"/>
  <c r="B320"/>
  <c r="B303"/>
  <c r="B287"/>
  <c r="B270"/>
  <c r="B252"/>
  <c r="B235"/>
  <c r="B217"/>
  <c r="B200"/>
  <c r="B162"/>
  <c r="B145"/>
  <c r="B127"/>
  <c r="B110"/>
  <c r="B93"/>
  <c r="B75"/>
  <c r="B66"/>
  <c r="B49"/>
  <c r="B39"/>
  <c r="B31"/>
  <c r="B23"/>
  <c r="B14"/>
  <c r="B131"/>
  <c r="B109"/>
  <c r="B96"/>
  <c r="B78"/>
  <c r="B64"/>
  <c r="B48"/>
  <c r="B22"/>
  <c r="B362"/>
  <c r="B353"/>
  <c r="B346"/>
  <c r="B337"/>
  <c r="B328"/>
  <c r="B319"/>
  <c r="B311"/>
  <c r="B302"/>
  <c r="B294"/>
  <c r="B286"/>
  <c r="B277"/>
  <c r="B269"/>
  <c r="B260"/>
  <c r="B251"/>
  <c r="B243"/>
  <c r="B234"/>
  <c r="B225"/>
  <c r="B216"/>
  <c r="B208"/>
  <c r="B199"/>
  <c r="B190"/>
  <c r="B182"/>
  <c r="B169"/>
  <c r="B161"/>
  <c r="B152"/>
  <c r="B143"/>
  <c r="B134"/>
  <c r="B122"/>
  <c r="B100"/>
  <c r="B83"/>
  <c r="B60"/>
  <c r="B42"/>
  <c r="B9"/>
  <c r="B361"/>
  <c r="B352"/>
  <c r="B344"/>
  <c r="B336"/>
  <c r="B327"/>
  <c r="B318"/>
  <c r="B310"/>
  <c r="B301"/>
  <c r="B293"/>
  <c r="B285"/>
  <c r="B276"/>
  <c r="B268"/>
  <c r="B259"/>
  <c r="B250"/>
  <c r="B242"/>
  <c r="B233"/>
  <c r="B224"/>
  <c r="B215"/>
  <c r="B207"/>
  <c r="B198"/>
  <c r="B189"/>
  <c r="B181"/>
  <c r="B175"/>
  <c r="B168"/>
  <c r="B160"/>
  <c r="B151"/>
  <c r="B142"/>
  <c r="B133"/>
  <c r="B125"/>
  <c r="B116"/>
  <c r="B108"/>
  <c r="B99"/>
  <c r="B91"/>
  <c r="B82"/>
  <c r="B73"/>
  <c r="B63"/>
  <c r="B56"/>
  <c r="AC45" i="7"/>
  <c r="B37" i="8"/>
  <c r="B29"/>
  <c r="B21"/>
  <c r="B12"/>
  <c r="B363"/>
  <c r="B347"/>
  <c r="B329"/>
  <c r="B312"/>
  <c r="B295"/>
  <c r="B278"/>
  <c r="B261"/>
  <c r="B244"/>
  <c r="B226"/>
  <c r="B209"/>
  <c r="B191"/>
  <c r="B183"/>
  <c r="B170"/>
  <c r="B153"/>
  <c r="B135"/>
  <c r="B118"/>
  <c r="B101"/>
  <c r="B84"/>
  <c r="B364"/>
  <c r="B355"/>
  <c r="B348"/>
  <c r="B339"/>
  <c r="B330"/>
  <c r="B322"/>
  <c r="B313"/>
  <c r="B304"/>
  <c r="B296"/>
  <c r="B288"/>
  <c r="B279"/>
  <c r="B271"/>
  <c r="B263"/>
  <c r="B253"/>
  <c r="B245"/>
  <c r="B236"/>
  <c r="B227"/>
  <c r="B218"/>
  <c r="B210"/>
  <c r="B201"/>
  <c r="B193"/>
  <c r="B180"/>
  <c r="B163"/>
  <c r="B150"/>
  <c r="B111"/>
  <c r="B94"/>
  <c r="B76"/>
  <c r="B55"/>
  <c r="B32"/>
  <c r="B15"/>
  <c r="B30"/>
  <c r="B184"/>
  <c r="B154"/>
  <c r="B136"/>
  <c r="B119"/>
  <c r="B107"/>
  <c r="B89"/>
  <c r="B72"/>
  <c r="B44"/>
  <c r="B28"/>
  <c r="B11"/>
  <c r="AC17" i="7"/>
  <c r="B359" i="8"/>
  <c r="B342"/>
  <c r="B325"/>
  <c r="B308"/>
  <c r="B291"/>
  <c r="B274"/>
  <c r="B257"/>
  <c r="B240"/>
  <c r="B222"/>
  <c r="B204"/>
  <c r="B179"/>
  <c r="B166"/>
  <c r="B149"/>
  <c r="B132"/>
  <c r="B114"/>
  <c r="B97"/>
  <c r="B79"/>
  <c r="B70"/>
  <c r="B54"/>
  <c r="B43"/>
  <c r="B35"/>
  <c r="B27"/>
  <c r="B19"/>
  <c r="T19" s="1"/>
  <c r="B10"/>
  <c r="B117"/>
  <c r="B105"/>
  <c r="B87"/>
  <c r="B69"/>
  <c r="B38"/>
  <c r="B366"/>
  <c r="B358"/>
  <c r="B350"/>
  <c r="B341"/>
  <c r="B332"/>
  <c r="B324"/>
  <c r="B315"/>
  <c r="B307"/>
  <c r="B298"/>
  <c r="B290"/>
  <c r="B282"/>
  <c r="B273"/>
  <c r="B265"/>
  <c r="B256"/>
  <c r="B247"/>
  <c r="B239"/>
  <c r="B230"/>
  <c r="B221"/>
  <c r="B212"/>
  <c r="B203"/>
  <c r="B195"/>
  <c r="B186"/>
  <c r="B177"/>
  <c r="B174"/>
  <c r="B165"/>
  <c r="B156"/>
  <c r="B148"/>
  <c r="B139"/>
  <c r="B126"/>
  <c r="B113"/>
  <c r="B92"/>
  <c r="B74"/>
  <c r="B53"/>
  <c r="B26"/>
  <c r="B365"/>
  <c r="B357"/>
  <c r="B349"/>
  <c r="B340"/>
  <c r="B331"/>
  <c r="B323"/>
  <c r="B314"/>
  <c r="B306"/>
  <c r="B297"/>
  <c r="B289"/>
  <c r="B281"/>
  <c r="B272"/>
  <c r="B264"/>
  <c r="B255"/>
  <c r="B246"/>
  <c r="B237"/>
  <c r="B228"/>
  <c r="B220"/>
  <c r="B211"/>
  <c r="B202"/>
  <c r="B194"/>
  <c r="B185"/>
  <c r="B173"/>
  <c r="B164"/>
  <c r="B155"/>
  <c r="B147"/>
  <c r="B138"/>
  <c r="B130"/>
  <c r="B121"/>
  <c r="B112"/>
  <c r="B103"/>
  <c r="B95"/>
  <c r="B86"/>
  <c r="B77"/>
  <c r="B68"/>
  <c r="B59"/>
  <c r="B51"/>
  <c r="B41"/>
  <c r="B33"/>
  <c r="B25"/>
  <c r="B16"/>
  <c r="B8"/>
  <c r="N8" s="1"/>
  <c r="Q19" l="1"/>
  <c r="K8"/>
  <c r="AC369" i="7"/>
  <c r="N354" i="8"/>
  <c r="E8"/>
  <c r="K16"/>
  <c r="E16"/>
  <c r="N16"/>
  <c r="Q25"/>
  <c r="T25"/>
  <c r="K25"/>
  <c r="E25"/>
  <c r="N25"/>
  <c r="Q33"/>
  <c r="T33"/>
  <c r="K33"/>
  <c r="E33"/>
  <c r="N33"/>
  <c r="Q41"/>
  <c r="T41"/>
  <c r="K41"/>
  <c r="E41"/>
  <c r="N41"/>
  <c r="Q51"/>
  <c r="T51"/>
  <c r="E51"/>
  <c r="N51"/>
  <c r="Q59"/>
  <c r="T59"/>
  <c r="E59"/>
  <c r="N59"/>
  <c r="Q68"/>
  <c r="T68"/>
  <c r="E68"/>
  <c r="N68"/>
  <c r="Q77"/>
  <c r="T77"/>
  <c r="E77"/>
  <c r="N77"/>
  <c r="T86"/>
  <c r="Q86"/>
  <c r="E86"/>
  <c r="N86"/>
  <c r="T95"/>
  <c r="Q95"/>
  <c r="E95"/>
  <c r="N95"/>
  <c r="T103"/>
  <c r="Q103"/>
  <c r="E103"/>
  <c r="N103"/>
  <c r="T112"/>
  <c r="Q112"/>
  <c r="E112"/>
  <c r="N112"/>
  <c r="T121"/>
  <c r="Q121"/>
  <c r="E121"/>
  <c r="N121"/>
  <c r="T130"/>
  <c r="Q130"/>
  <c r="E130"/>
  <c r="N130"/>
  <c r="T138"/>
  <c r="Q138"/>
  <c r="E138"/>
  <c r="N138"/>
  <c r="T147"/>
  <c r="Q147"/>
  <c r="E147"/>
  <c r="N147"/>
  <c r="T155"/>
  <c r="Q155"/>
  <c r="N155"/>
  <c r="E155"/>
  <c r="T164"/>
  <c r="Q164"/>
  <c r="N164"/>
  <c r="E164"/>
  <c r="T173"/>
  <c r="Q173"/>
  <c r="N173"/>
  <c r="E173"/>
  <c r="T185"/>
  <c r="Q185"/>
  <c r="N185"/>
  <c r="E185"/>
  <c r="T194"/>
  <c r="Q194"/>
  <c r="N194"/>
  <c r="E194"/>
  <c r="T202"/>
  <c r="Q202"/>
  <c r="N202"/>
  <c r="E202"/>
  <c r="T211"/>
  <c r="Q211"/>
  <c r="N211"/>
  <c r="E211"/>
  <c r="T220"/>
  <c r="Q220"/>
  <c r="N220"/>
  <c r="E220"/>
  <c r="T228"/>
  <c r="Q228"/>
  <c r="N228"/>
  <c r="E228"/>
  <c r="T237"/>
  <c r="Q237"/>
  <c r="N237"/>
  <c r="E237"/>
  <c r="T246"/>
  <c r="Q246"/>
  <c r="N246"/>
  <c r="E246"/>
  <c r="T255"/>
  <c r="Q255"/>
  <c r="N255"/>
  <c r="E255"/>
  <c r="T264"/>
  <c r="Q264"/>
  <c r="N264"/>
  <c r="E264"/>
  <c r="T272"/>
  <c r="Q272"/>
  <c r="N272"/>
  <c r="E272"/>
  <c r="T281"/>
  <c r="Q281"/>
  <c r="N281"/>
  <c r="E281"/>
  <c r="T289"/>
  <c r="Q289"/>
  <c r="N289"/>
  <c r="E289"/>
  <c r="T297"/>
  <c r="Q297"/>
  <c r="N297"/>
  <c r="E297"/>
  <c r="T306"/>
  <c r="Q306"/>
  <c r="N306"/>
  <c r="E306"/>
  <c r="T314"/>
  <c r="Q314"/>
  <c r="N314"/>
  <c r="E314"/>
  <c r="T323"/>
  <c r="Q323"/>
  <c r="N323"/>
  <c r="E323"/>
  <c r="T331"/>
  <c r="Q331"/>
  <c r="N331"/>
  <c r="E331"/>
  <c r="T340"/>
  <c r="Q340"/>
  <c r="N340"/>
  <c r="E340"/>
  <c r="T349"/>
  <c r="Q349"/>
  <c r="N349"/>
  <c r="E349"/>
  <c r="T357"/>
  <c r="Q357"/>
  <c r="N357"/>
  <c r="E357"/>
  <c r="T365"/>
  <c r="Q365"/>
  <c r="N365"/>
  <c r="E365"/>
  <c r="T26"/>
  <c r="Q26"/>
  <c r="N26"/>
  <c r="K26"/>
  <c r="E26"/>
  <c r="T53"/>
  <c r="Q53"/>
  <c r="N53"/>
  <c r="E53"/>
  <c r="T74"/>
  <c r="Q74"/>
  <c r="N74"/>
  <c r="E74"/>
  <c r="T92"/>
  <c r="Q92"/>
  <c r="N92"/>
  <c r="E92"/>
  <c r="T113"/>
  <c r="Q113"/>
  <c r="N113"/>
  <c r="E113"/>
  <c r="T126"/>
  <c r="Q126"/>
  <c r="N126"/>
  <c r="E126"/>
  <c r="T139"/>
  <c r="Q139"/>
  <c r="N139"/>
  <c r="E139"/>
  <c r="T148"/>
  <c r="Q148"/>
  <c r="N148"/>
  <c r="E148"/>
  <c r="T156"/>
  <c r="Q156"/>
  <c r="N156"/>
  <c r="E156"/>
  <c r="T165"/>
  <c r="Q165"/>
  <c r="N165"/>
  <c r="E165"/>
  <c r="T174"/>
  <c r="Q174"/>
  <c r="N174"/>
  <c r="E174"/>
  <c r="T177"/>
  <c r="Q177"/>
  <c r="N177"/>
  <c r="E177"/>
  <c r="T186"/>
  <c r="Q186"/>
  <c r="N186"/>
  <c r="E186"/>
  <c r="T195"/>
  <c r="Q195"/>
  <c r="N195"/>
  <c r="E195"/>
  <c r="T203"/>
  <c r="Q203"/>
  <c r="N203"/>
  <c r="E203"/>
  <c r="T212"/>
  <c r="Q212"/>
  <c r="N212"/>
  <c r="E212"/>
  <c r="T221"/>
  <c r="Q221"/>
  <c r="N221"/>
  <c r="E221"/>
  <c r="T230"/>
  <c r="Q230"/>
  <c r="N230"/>
  <c r="E230"/>
  <c r="T239"/>
  <c r="Q239"/>
  <c r="N239"/>
  <c r="E239"/>
  <c r="T247"/>
  <c r="Q247"/>
  <c r="N247"/>
  <c r="E247"/>
  <c r="T256"/>
  <c r="Q256"/>
  <c r="N256"/>
  <c r="E256"/>
  <c r="T265"/>
  <c r="Q265"/>
  <c r="N265"/>
  <c r="E265"/>
  <c r="T273"/>
  <c r="Q273"/>
  <c r="N273"/>
  <c r="E273"/>
  <c r="T282"/>
  <c r="Q282"/>
  <c r="N282"/>
  <c r="E282"/>
  <c r="T290"/>
  <c r="Q290"/>
  <c r="N290"/>
  <c r="E290"/>
  <c r="T298"/>
  <c r="Q298"/>
  <c r="N298"/>
  <c r="E298"/>
  <c r="T307"/>
  <c r="Q307"/>
  <c r="N307"/>
  <c r="E307"/>
  <c r="T315"/>
  <c r="Q315"/>
  <c r="N315"/>
  <c r="E315"/>
  <c r="T324"/>
  <c r="Q324"/>
  <c r="N324"/>
  <c r="E324"/>
  <c r="T332"/>
  <c r="Q332"/>
  <c r="N332"/>
  <c r="E332"/>
  <c r="T341"/>
  <c r="Q341"/>
  <c r="N341"/>
  <c r="E341"/>
  <c r="T350"/>
  <c r="Q350"/>
  <c r="N350"/>
  <c r="E350"/>
  <c r="T358"/>
  <c r="Q358"/>
  <c r="N358"/>
  <c r="E358"/>
  <c r="T366"/>
  <c r="Q366"/>
  <c r="N366"/>
  <c r="E366"/>
  <c r="T38"/>
  <c r="Q38"/>
  <c r="N38"/>
  <c r="K38"/>
  <c r="E38"/>
  <c r="T57"/>
  <c r="Q57"/>
  <c r="N57"/>
  <c r="E57"/>
  <c r="T69"/>
  <c r="Q69"/>
  <c r="N69"/>
  <c r="E69"/>
  <c r="T87"/>
  <c r="Q87"/>
  <c r="N87"/>
  <c r="E87"/>
  <c r="T105"/>
  <c r="Q105"/>
  <c r="N105"/>
  <c r="E105"/>
  <c r="T117"/>
  <c r="Q117"/>
  <c r="N117"/>
  <c r="E117"/>
  <c r="K10"/>
  <c r="E10"/>
  <c r="N10"/>
  <c r="K19"/>
  <c r="E19"/>
  <c r="N19"/>
  <c r="Q27"/>
  <c r="T27"/>
  <c r="K27"/>
  <c r="E27"/>
  <c r="N27"/>
  <c r="T35"/>
  <c r="Q35"/>
  <c r="N35"/>
  <c r="K35"/>
  <c r="E35"/>
  <c r="T43"/>
  <c r="Q43"/>
  <c r="N43"/>
  <c r="K43"/>
  <c r="E43"/>
  <c r="T54"/>
  <c r="Q54"/>
  <c r="N54"/>
  <c r="E54"/>
  <c r="T70"/>
  <c r="Q70"/>
  <c r="N70"/>
  <c r="E70"/>
  <c r="T79"/>
  <c r="Q79"/>
  <c r="N79"/>
  <c r="E79"/>
  <c r="T97"/>
  <c r="Q97"/>
  <c r="N97"/>
  <c r="E97"/>
  <c r="T114"/>
  <c r="Q114"/>
  <c r="N114"/>
  <c r="E114"/>
  <c r="T132"/>
  <c r="Q132"/>
  <c r="N132"/>
  <c r="E132"/>
  <c r="T149"/>
  <c r="Q149"/>
  <c r="N149"/>
  <c r="E149"/>
  <c r="T166"/>
  <c r="Q166"/>
  <c r="N166"/>
  <c r="E166"/>
  <c r="T179"/>
  <c r="Q179"/>
  <c r="N179"/>
  <c r="E179"/>
  <c r="T204"/>
  <c r="Q204"/>
  <c r="N204"/>
  <c r="E204"/>
  <c r="T222"/>
  <c r="Q222"/>
  <c r="N222"/>
  <c r="E222"/>
  <c r="T240"/>
  <c r="Q240"/>
  <c r="N240"/>
  <c r="E240"/>
  <c r="T257"/>
  <c r="Q257"/>
  <c r="N257"/>
  <c r="E257"/>
  <c r="T274"/>
  <c r="Q274"/>
  <c r="N274"/>
  <c r="E274"/>
  <c r="T291"/>
  <c r="Q291"/>
  <c r="N291"/>
  <c r="E291"/>
  <c r="T308"/>
  <c r="Q308"/>
  <c r="N308"/>
  <c r="E308"/>
  <c r="T325"/>
  <c r="Q325"/>
  <c r="N325"/>
  <c r="E325"/>
  <c r="T342"/>
  <c r="Q342"/>
  <c r="N342"/>
  <c r="E342"/>
  <c r="T359"/>
  <c r="Q359"/>
  <c r="N359"/>
  <c r="E359"/>
  <c r="N11"/>
  <c r="K11"/>
  <c r="E11"/>
  <c r="T28"/>
  <c r="Q28"/>
  <c r="N28"/>
  <c r="K28"/>
  <c r="E28"/>
  <c r="T44"/>
  <c r="Q44"/>
  <c r="N44"/>
  <c r="K44"/>
  <c r="E44"/>
  <c r="T58"/>
  <c r="Q58"/>
  <c r="N58"/>
  <c r="E58"/>
  <c r="T72"/>
  <c r="Q72"/>
  <c r="N72"/>
  <c r="E72"/>
  <c r="T89"/>
  <c r="Q89"/>
  <c r="N89"/>
  <c r="E89"/>
  <c r="T107"/>
  <c r="Q107"/>
  <c r="N107"/>
  <c r="E107"/>
  <c r="T119"/>
  <c r="Q119"/>
  <c r="N119"/>
  <c r="E119"/>
  <c r="T136"/>
  <c r="Q136"/>
  <c r="N136"/>
  <c r="E136"/>
  <c r="T154"/>
  <c r="Q154"/>
  <c r="N154"/>
  <c r="E154"/>
  <c r="T184"/>
  <c r="Q184"/>
  <c r="N184"/>
  <c r="E184"/>
  <c r="T30"/>
  <c r="Q30"/>
  <c r="N30"/>
  <c r="K30"/>
  <c r="E30"/>
  <c r="N15"/>
  <c r="K15"/>
  <c r="E15"/>
  <c r="T32"/>
  <c r="Q32"/>
  <c r="N32"/>
  <c r="K32"/>
  <c r="E32"/>
  <c r="T55"/>
  <c r="Q55"/>
  <c r="N55"/>
  <c r="E55"/>
  <c r="T76"/>
  <c r="Q76"/>
  <c r="N76"/>
  <c r="E76"/>
  <c r="T94"/>
  <c r="Q94"/>
  <c r="N94"/>
  <c r="E94"/>
  <c r="T111"/>
  <c r="Q111"/>
  <c r="N111"/>
  <c r="E111"/>
  <c r="T150"/>
  <c r="Q150"/>
  <c r="N150"/>
  <c r="E150"/>
  <c r="T163"/>
  <c r="Q163"/>
  <c r="N163"/>
  <c r="E163"/>
  <c r="T180"/>
  <c r="Q180"/>
  <c r="N180"/>
  <c r="E180"/>
  <c r="T193"/>
  <c r="Q193"/>
  <c r="N193"/>
  <c r="E193"/>
  <c r="T201"/>
  <c r="Q201"/>
  <c r="N201"/>
  <c r="E201"/>
  <c r="T210"/>
  <c r="Q210"/>
  <c r="N210"/>
  <c r="E210"/>
  <c r="T218"/>
  <c r="Q218"/>
  <c r="N218"/>
  <c r="E218"/>
  <c r="T227"/>
  <c r="Q227"/>
  <c r="N227"/>
  <c r="E227"/>
  <c r="T236"/>
  <c r="Q236"/>
  <c r="N236"/>
  <c r="E236"/>
  <c r="T245"/>
  <c r="Q245"/>
  <c r="N245"/>
  <c r="E245"/>
  <c r="T253"/>
  <c r="Q253"/>
  <c r="N253"/>
  <c r="E253"/>
  <c r="T263"/>
  <c r="Q263"/>
  <c r="N263"/>
  <c r="E263"/>
  <c r="T271"/>
  <c r="Q271"/>
  <c r="N271"/>
  <c r="E271"/>
  <c r="T279"/>
  <c r="Q279"/>
  <c r="N279"/>
  <c r="E279"/>
  <c r="T288"/>
  <c r="Q288"/>
  <c r="N288"/>
  <c r="E288"/>
  <c r="T296"/>
  <c r="Q296"/>
  <c r="N296"/>
  <c r="E296"/>
  <c r="T304"/>
  <c r="Q304"/>
  <c r="N304"/>
  <c r="E304"/>
  <c r="T313"/>
  <c r="Q313"/>
  <c r="N313"/>
  <c r="E313"/>
  <c r="T322"/>
  <c r="Q322"/>
  <c r="N322"/>
  <c r="E322"/>
  <c r="T330"/>
  <c r="Q330"/>
  <c r="N330"/>
  <c r="E330"/>
  <c r="T339"/>
  <c r="Q339"/>
  <c r="N339"/>
  <c r="E339"/>
  <c r="T348"/>
  <c r="Q348"/>
  <c r="N348"/>
  <c r="E348"/>
  <c r="T355"/>
  <c r="Q355"/>
  <c r="N355"/>
  <c r="E355"/>
  <c r="T364"/>
  <c r="Q364"/>
  <c r="N364"/>
  <c r="E364"/>
  <c r="T84"/>
  <c r="Q84"/>
  <c r="N84"/>
  <c r="E84"/>
  <c r="T101"/>
  <c r="Q101"/>
  <c r="N101"/>
  <c r="E101"/>
  <c r="T118"/>
  <c r="Q118"/>
  <c r="N118"/>
  <c r="E118"/>
  <c r="T135"/>
  <c r="Q135"/>
  <c r="N135"/>
  <c r="E135"/>
  <c r="T153"/>
  <c r="Q153"/>
  <c r="N153"/>
  <c r="E153"/>
  <c r="T170"/>
  <c r="Q170"/>
  <c r="N170"/>
  <c r="E170"/>
  <c r="T183"/>
  <c r="Q183"/>
  <c r="N183"/>
  <c r="E183"/>
  <c r="T191"/>
  <c r="Q191"/>
  <c r="N191"/>
  <c r="E191"/>
  <c r="T209"/>
  <c r="Q209"/>
  <c r="N209"/>
  <c r="E209"/>
  <c r="T226"/>
  <c r="Q226"/>
  <c r="N226"/>
  <c r="E226"/>
  <c r="T244"/>
  <c r="Q244"/>
  <c r="N244"/>
  <c r="E244"/>
  <c r="T261"/>
  <c r="Q261"/>
  <c r="N261"/>
  <c r="E261"/>
  <c r="T278"/>
  <c r="Q278"/>
  <c r="N278"/>
  <c r="E278"/>
  <c r="T295"/>
  <c r="Q295"/>
  <c r="N295"/>
  <c r="E295"/>
  <c r="T312"/>
  <c r="Q312"/>
  <c r="N312"/>
  <c r="E312"/>
  <c r="T329"/>
  <c r="Q329"/>
  <c r="N329"/>
  <c r="E329"/>
  <c r="T347"/>
  <c r="Q347"/>
  <c r="N347"/>
  <c r="E347"/>
  <c r="T363"/>
  <c r="Q363"/>
  <c r="N363"/>
  <c r="E363"/>
  <c r="K12"/>
  <c r="E12"/>
  <c r="N12"/>
  <c r="Q21"/>
  <c r="T21"/>
  <c r="K21"/>
  <c r="E21"/>
  <c r="N21"/>
  <c r="Q29"/>
  <c r="T29"/>
  <c r="K29"/>
  <c r="E29"/>
  <c r="N29"/>
  <c r="Q37"/>
  <c r="T37"/>
  <c r="K37"/>
  <c r="E37"/>
  <c r="N37"/>
  <c r="Q56"/>
  <c r="T56"/>
  <c r="E56"/>
  <c r="N56"/>
  <c r="Q63"/>
  <c r="T63"/>
  <c r="E63"/>
  <c r="N63"/>
  <c r="Q73"/>
  <c r="T73"/>
  <c r="E73"/>
  <c r="N73"/>
  <c r="T82"/>
  <c r="Q82"/>
  <c r="E82"/>
  <c r="N82"/>
  <c r="T91"/>
  <c r="Q91"/>
  <c r="E91"/>
  <c r="N91"/>
  <c r="T99"/>
  <c r="Q99"/>
  <c r="E99"/>
  <c r="N99"/>
  <c r="T108"/>
  <c r="Q108"/>
  <c r="E108"/>
  <c r="N108"/>
  <c r="T116"/>
  <c r="Q116"/>
  <c r="E116"/>
  <c r="N116"/>
  <c r="T125"/>
  <c r="Q125"/>
  <c r="E125"/>
  <c r="N125"/>
  <c r="T133"/>
  <c r="Q133"/>
  <c r="E133"/>
  <c r="N133"/>
  <c r="T142"/>
  <c r="Q142"/>
  <c r="E142"/>
  <c r="N142"/>
  <c r="T151"/>
  <c r="Q151"/>
  <c r="N151"/>
  <c r="E151"/>
  <c r="T160"/>
  <c r="Q160"/>
  <c r="N160"/>
  <c r="E160"/>
  <c r="T168"/>
  <c r="Q168"/>
  <c r="N168"/>
  <c r="E168"/>
  <c r="T175"/>
  <c r="Q175"/>
  <c r="N175"/>
  <c r="E175"/>
  <c r="T181"/>
  <c r="Q181"/>
  <c r="N181"/>
  <c r="E181"/>
  <c r="T189"/>
  <c r="Q189"/>
  <c r="N189"/>
  <c r="E189"/>
  <c r="T198"/>
  <c r="Q198"/>
  <c r="N198"/>
  <c r="E198"/>
  <c r="T207"/>
  <c r="Q207"/>
  <c r="N207"/>
  <c r="E207"/>
  <c r="T215"/>
  <c r="Q215"/>
  <c r="N215"/>
  <c r="E215"/>
  <c r="T224"/>
  <c r="Q224"/>
  <c r="N224"/>
  <c r="E224"/>
  <c r="T233"/>
  <c r="Q233"/>
  <c r="N233"/>
  <c r="E233"/>
  <c r="T242"/>
  <c r="Q242"/>
  <c r="N242"/>
  <c r="E242"/>
  <c r="T250"/>
  <c r="Q250"/>
  <c r="N250"/>
  <c r="E250"/>
  <c r="T259"/>
  <c r="Q259"/>
  <c r="N259"/>
  <c r="E259"/>
  <c r="T268"/>
  <c r="Q268"/>
  <c r="N268"/>
  <c r="E268"/>
  <c r="T276"/>
  <c r="Q276"/>
  <c r="N276"/>
  <c r="E276"/>
  <c r="T285"/>
  <c r="Q285"/>
  <c r="N285"/>
  <c r="E285"/>
  <c r="T293"/>
  <c r="Q293"/>
  <c r="N293"/>
  <c r="E293"/>
  <c r="T301"/>
  <c r="Q301"/>
  <c r="N301"/>
  <c r="E301"/>
  <c r="T310"/>
  <c r="Q310"/>
  <c r="N310"/>
  <c r="E310"/>
  <c r="T318"/>
  <c r="Q318"/>
  <c r="N318"/>
  <c r="E318"/>
  <c r="T327"/>
  <c r="Q327"/>
  <c r="N327"/>
  <c r="E327"/>
  <c r="T336"/>
  <c r="Q336"/>
  <c r="N336"/>
  <c r="E336"/>
  <c r="T344"/>
  <c r="Q344"/>
  <c r="N344"/>
  <c r="E344"/>
  <c r="T352"/>
  <c r="Q352"/>
  <c r="N352"/>
  <c r="E352"/>
  <c r="T361"/>
  <c r="Q361"/>
  <c r="N361"/>
  <c r="E361"/>
  <c r="N9"/>
  <c r="K9"/>
  <c r="E9"/>
  <c r="T42"/>
  <c r="Q42"/>
  <c r="N42"/>
  <c r="K42"/>
  <c r="E42"/>
  <c r="T60"/>
  <c r="Q60"/>
  <c r="N60"/>
  <c r="E60"/>
  <c r="T83"/>
  <c r="Q83"/>
  <c r="N83"/>
  <c r="E83"/>
  <c r="T100"/>
  <c r="Q100"/>
  <c r="N100"/>
  <c r="E100"/>
  <c r="T122"/>
  <c r="Q122"/>
  <c r="N122"/>
  <c r="E122"/>
  <c r="T134"/>
  <c r="Q134"/>
  <c r="N134"/>
  <c r="E134"/>
  <c r="T143"/>
  <c r="Q143"/>
  <c r="N143"/>
  <c r="E143"/>
  <c r="T152"/>
  <c r="Q152"/>
  <c r="N152"/>
  <c r="E152"/>
  <c r="T161"/>
  <c r="Q161"/>
  <c r="N161"/>
  <c r="E161"/>
  <c r="T169"/>
  <c r="Q169"/>
  <c r="N169"/>
  <c r="E169"/>
  <c r="T182"/>
  <c r="Q182"/>
  <c r="N182"/>
  <c r="E182"/>
  <c r="T190"/>
  <c r="Q190"/>
  <c r="N190"/>
  <c r="E190"/>
  <c r="T199"/>
  <c r="Q199"/>
  <c r="N199"/>
  <c r="E199"/>
  <c r="T208"/>
  <c r="Q208"/>
  <c r="N208"/>
  <c r="E208"/>
  <c r="T216"/>
  <c r="Q216"/>
  <c r="N216"/>
  <c r="E216"/>
  <c r="T225"/>
  <c r="Q225"/>
  <c r="N225"/>
  <c r="E225"/>
  <c r="T234"/>
  <c r="Q234"/>
  <c r="N234"/>
  <c r="E234"/>
  <c r="T243"/>
  <c r="Q243"/>
  <c r="N243"/>
  <c r="E243"/>
  <c r="T251"/>
  <c r="Q251"/>
  <c r="N251"/>
  <c r="E251"/>
  <c r="T260"/>
  <c r="Q260"/>
  <c r="N260"/>
  <c r="E260"/>
  <c r="T269"/>
  <c r="Q269"/>
  <c r="N269"/>
  <c r="E269"/>
  <c r="T277"/>
  <c r="Q277"/>
  <c r="N277"/>
  <c r="E277"/>
  <c r="T286"/>
  <c r="Q286"/>
  <c r="N286"/>
  <c r="E286"/>
  <c r="T294"/>
  <c r="Q294"/>
  <c r="N294"/>
  <c r="E294"/>
  <c r="T302"/>
  <c r="Q302"/>
  <c r="N302"/>
  <c r="E302"/>
  <c r="T311"/>
  <c r="Q311"/>
  <c r="N311"/>
  <c r="E311"/>
  <c r="T319"/>
  <c r="Q319"/>
  <c r="N319"/>
  <c r="E319"/>
  <c r="T328"/>
  <c r="Q328"/>
  <c r="N328"/>
  <c r="E328"/>
  <c r="T337"/>
  <c r="Q337"/>
  <c r="N337"/>
  <c r="E337"/>
  <c r="T346"/>
  <c r="Q346"/>
  <c r="N346"/>
  <c r="E346"/>
  <c r="T353"/>
  <c r="Q353"/>
  <c r="N353"/>
  <c r="E353"/>
  <c r="T362"/>
  <c r="Q362"/>
  <c r="N362"/>
  <c r="E362"/>
  <c r="T22"/>
  <c r="Q22"/>
  <c r="N22"/>
  <c r="K22"/>
  <c r="E22"/>
  <c r="T48"/>
  <c r="Q48"/>
  <c r="N48"/>
  <c r="E48"/>
  <c r="T64"/>
  <c r="Q64"/>
  <c r="N64"/>
  <c r="E64"/>
  <c r="T78"/>
  <c r="Q78"/>
  <c r="N78"/>
  <c r="E78"/>
  <c r="T96"/>
  <c r="Q96"/>
  <c r="N96"/>
  <c r="E96"/>
  <c r="T109"/>
  <c r="Q109"/>
  <c r="N109"/>
  <c r="E109"/>
  <c r="T131"/>
  <c r="Q131"/>
  <c r="N131"/>
  <c r="E131"/>
  <c r="K14"/>
  <c r="E14"/>
  <c r="N14"/>
  <c r="Q23"/>
  <c r="T23"/>
  <c r="K23"/>
  <c r="E23"/>
  <c r="N23"/>
  <c r="Q31"/>
  <c r="T31"/>
  <c r="K31"/>
  <c r="E31"/>
  <c r="N31"/>
  <c r="T39"/>
  <c r="Q39"/>
  <c r="N39"/>
  <c r="K39"/>
  <c r="E39"/>
  <c r="T49"/>
  <c r="Q49"/>
  <c r="N49"/>
  <c r="E49"/>
  <c r="T66"/>
  <c r="Q66"/>
  <c r="N66"/>
  <c r="E66"/>
  <c r="T75"/>
  <c r="Q75"/>
  <c r="N75"/>
  <c r="E75"/>
  <c r="T93"/>
  <c r="Q93"/>
  <c r="N93"/>
  <c r="E93"/>
  <c r="T110"/>
  <c r="Q110"/>
  <c r="N110"/>
  <c r="E110"/>
  <c r="T127"/>
  <c r="Q127"/>
  <c r="N127"/>
  <c r="E127"/>
  <c r="T145"/>
  <c r="Q145"/>
  <c r="N145"/>
  <c r="E145"/>
  <c r="T162"/>
  <c r="Q162"/>
  <c r="N162"/>
  <c r="E162"/>
  <c r="T200"/>
  <c r="Q200"/>
  <c r="N200"/>
  <c r="E200"/>
  <c r="T217"/>
  <c r="Q217"/>
  <c r="N217"/>
  <c r="E217"/>
  <c r="T235"/>
  <c r="Q235"/>
  <c r="N235"/>
  <c r="E235"/>
  <c r="T252"/>
  <c r="Q252"/>
  <c r="N252"/>
  <c r="E252"/>
  <c r="T270"/>
  <c r="Q270"/>
  <c r="N270"/>
  <c r="E270"/>
  <c r="T287"/>
  <c r="Q287"/>
  <c r="N287"/>
  <c r="E287"/>
  <c r="T303"/>
  <c r="Q303"/>
  <c r="N303"/>
  <c r="E303"/>
  <c r="T320"/>
  <c r="Q320"/>
  <c r="N320"/>
  <c r="E320"/>
  <c r="T338"/>
  <c r="Q338"/>
  <c r="N338"/>
  <c r="E338"/>
  <c r="T354"/>
  <c r="Q354"/>
  <c r="E354"/>
  <c r="T34"/>
  <c r="Q34"/>
  <c r="N34"/>
  <c r="K34"/>
  <c r="E34"/>
  <c r="T20"/>
  <c r="Q20"/>
  <c r="N20"/>
  <c r="K20"/>
  <c r="E20"/>
  <c r="T36"/>
  <c r="Q36"/>
  <c r="N36"/>
  <c r="K36"/>
  <c r="E36"/>
  <c r="T50"/>
  <c r="Q50"/>
  <c r="N50"/>
  <c r="E50"/>
  <c r="T62"/>
  <c r="Q62"/>
  <c r="N62"/>
  <c r="E62"/>
  <c r="T81"/>
  <c r="Q81"/>
  <c r="N81"/>
  <c r="E81"/>
  <c r="T98"/>
  <c r="Q98"/>
  <c r="N98"/>
  <c r="E98"/>
  <c r="T115"/>
  <c r="Q115"/>
  <c r="N115"/>
  <c r="E115"/>
  <c r="T129"/>
  <c r="Q129"/>
  <c r="N129"/>
  <c r="E129"/>
  <c r="T146"/>
  <c r="Q146"/>
  <c r="N146"/>
  <c r="E146"/>
  <c r="T167"/>
  <c r="Q167"/>
  <c r="N167"/>
  <c r="E167"/>
  <c r="N13"/>
  <c r="K13"/>
  <c r="E13"/>
  <c r="T24"/>
  <c r="Q24"/>
  <c r="N24"/>
  <c r="K24"/>
  <c r="E24"/>
  <c r="T40"/>
  <c r="Q40"/>
  <c r="N40"/>
  <c r="K40"/>
  <c r="E40"/>
  <c r="T67"/>
  <c r="Q67"/>
  <c r="N67"/>
  <c r="E67"/>
  <c r="T85"/>
  <c r="Q85"/>
  <c r="N85"/>
  <c r="E85"/>
  <c r="T102"/>
  <c r="Q102"/>
  <c r="N102"/>
  <c r="E102"/>
  <c r="T124"/>
  <c r="Q124"/>
  <c r="N124"/>
  <c r="E124"/>
  <c r="T141"/>
  <c r="Q141"/>
  <c r="N141"/>
  <c r="E141"/>
  <c r="T159"/>
  <c r="Q159"/>
  <c r="N159"/>
  <c r="E159"/>
  <c r="T172"/>
  <c r="Q172"/>
  <c r="N172"/>
  <c r="E172"/>
  <c r="T176"/>
  <c r="Q176"/>
  <c r="N176"/>
  <c r="E176"/>
  <c r="T188"/>
  <c r="Q188"/>
  <c r="N188"/>
  <c r="E188"/>
  <c r="T197"/>
  <c r="Q197"/>
  <c r="N197"/>
  <c r="E197"/>
  <c r="T206"/>
  <c r="Q206"/>
  <c r="N206"/>
  <c r="E206"/>
  <c r="T214"/>
  <c r="Q214"/>
  <c r="N214"/>
  <c r="E214"/>
  <c r="T223"/>
  <c r="Q223"/>
  <c r="N223"/>
  <c r="E223"/>
  <c r="T232"/>
  <c r="Q232"/>
  <c r="N232"/>
  <c r="E232"/>
  <c r="T241"/>
  <c r="Q241"/>
  <c r="N241"/>
  <c r="E241"/>
  <c r="T249"/>
  <c r="Q249"/>
  <c r="N249"/>
  <c r="E249"/>
  <c r="T258"/>
  <c r="Q258"/>
  <c r="N258"/>
  <c r="E258"/>
  <c r="T267"/>
  <c r="Q267"/>
  <c r="N267"/>
  <c r="E267"/>
  <c r="T275"/>
  <c r="Q275"/>
  <c r="N275"/>
  <c r="E275"/>
  <c r="T284"/>
  <c r="Q284"/>
  <c r="N284"/>
  <c r="E284"/>
  <c r="T292"/>
  <c r="Q292"/>
  <c r="N292"/>
  <c r="E292"/>
  <c r="T300"/>
  <c r="Q300"/>
  <c r="N300"/>
  <c r="E300"/>
  <c r="T309"/>
  <c r="Q309"/>
  <c r="N309"/>
  <c r="E309"/>
  <c r="T317"/>
  <c r="Q317"/>
  <c r="N317"/>
  <c r="E317"/>
  <c r="T326"/>
  <c r="Q326"/>
  <c r="N326"/>
  <c r="E326"/>
  <c r="T335"/>
  <c r="Q335"/>
  <c r="N335"/>
  <c r="E335"/>
  <c r="T343"/>
  <c r="Q343"/>
  <c r="N343"/>
  <c r="E343"/>
  <c r="T351"/>
  <c r="Q351"/>
  <c r="N351"/>
  <c r="E351"/>
  <c r="T360"/>
  <c r="Q360"/>
  <c r="N360"/>
  <c r="E360"/>
  <c r="T368"/>
  <c r="Q368"/>
  <c r="N368"/>
  <c r="E368"/>
  <c r="T61"/>
  <c r="Q61"/>
  <c r="N61"/>
  <c r="E61"/>
  <c r="T88"/>
  <c r="Q88"/>
  <c r="N88"/>
  <c r="E88"/>
  <c r="T106"/>
  <c r="Q106"/>
  <c r="N106"/>
  <c r="E106"/>
  <c r="T123"/>
  <c r="Q123"/>
  <c r="N123"/>
  <c r="E123"/>
  <c r="T140"/>
  <c r="Q140"/>
  <c r="N140"/>
  <c r="E140"/>
  <c r="T158"/>
  <c r="Q158"/>
  <c r="N158"/>
  <c r="E158"/>
  <c r="T187"/>
  <c r="Q187"/>
  <c r="N187"/>
  <c r="E187"/>
  <c r="T196"/>
  <c r="Q196"/>
  <c r="N196"/>
  <c r="E196"/>
  <c r="T213"/>
  <c r="Q213"/>
  <c r="N213"/>
  <c r="E213"/>
  <c r="T231"/>
  <c r="Q231"/>
  <c r="N231"/>
  <c r="E231"/>
  <c r="T248"/>
  <c r="Q248"/>
  <c r="N248"/>
  <c r="E248"/>
  <c r="T266"/>
  <c r="Q266"/>
  <c r="N266"/>
  <c r="E266"/>
  <c r="T283"/>
  <c r="Q283"/>
  <c r="N283"/>
  <c r="E283"/>
  <c r="T299"/>
  <c r="Q299"/>
  <c r="N299"/>
  <c r="E299"/>
  <c r="T316"/>
  <c r="Q316"/>
  <c r="N316"/>
  <c r="E316"/>
  <c r="T334"/>
  <c r="Q334"/>
  <c r="N334"/>
  <c r="E334"/>
  <c r="T367"/>
  <c r="Q367"/>
  <c r="N367"/>
  <c r="E367"/>
  <c r="AD45" i="7"/>
  <c r="B18" i="8"/>
  <c r="AD17" i="7"/>
  <c r="B17" i="8" s="1"/>
  <c r="E7"/>
  <c r="AD6" i="7"/>
  <c r="B6" i="8" s="1"/>
  <c r="B45" l="1"/>
  <c r="AD369" i="7"/>
  <c r="B369" i="8" s="1"/>
  <c r="Q18"/>
  <c r="Q17" s="1"/>
  <c r="T18"/>
  <c r="T17" s="1"/>
  <c r="N7"/>
  <c r="N6" s="1"/>
  <c r="K7"/>
  <c r="K6" s="1"/>
  <c r="H6"/>
  <c r="E6"/>
  <c r="N18"/>
  <c r="N17" s="1"/>
  <c r="K18"/>
  <c r="K17" s="1"/>
  <c r="E18"/>
  <c r="Q47"/>
  <c r="Q45" s="1"/>
  <c r="T47"/>
  <c r="T45" s="1"/>
  <c r="E47"/>
  <c r="E45" s="1"/>
  <c r="N47"/>
  <c r="N45" s="1"/>
  <c r="H17"/>
  <c r="E17"/>
  <c r="H369" l="1"/>
  <c r="T369"/>
  <c r="Q369"/>
  <c r="E369"/>
  <c r="K369"/>
  <c r="N369"/>
</calcChain>
</file>

<file path=xl/sharedStrings.xml><?xml version="1.0" encoding="utf-8"?>
<sst xmlns="http://schemas.openxmlformats.org/spreadsheetml/2006/main" count="5098" uniqueCount="412">
  <si>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</si>
  <si>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</si>
  <si>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</si>
  <si>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</si>
  <si>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</si>
  <si>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</si>
  <si>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</si>
  <si>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</si>
  <si>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</si>
  <si>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</si>
  <si>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</si>
  <si>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</si>
  <si>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</si>
  <si>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</si>
  <si>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</si>
  <si>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</si>
  <si>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</si>
  <si>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Темп роста среднемесячной номинальной заработной платы (по крупным и средним организациям)</t>
  </si>
  <si>
    <t>Объем закупок молока во всех категориях хозяйств</t>
  </si>
  <si>
    <t>Объем закупок скота и птицы во всех категориях хозяйств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</si>
  <si>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</si>
  <si>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</si>
  <si>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</si>
  <si>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</si>
  <si>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</si>
  <si>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</si>
  <si>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</si>
  <si>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</si>
  <si>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</si>
  <si>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</si>
  <si>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</si>
  <si>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</si>
  <si>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</si>
  <si>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</si>
  <si>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</si>
  <si>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</si>
  <si>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</si>
  <si>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</si>
  <si>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</si>
  <si>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</si>
  <si>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</si>
  <si>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</si>
  <si>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</si>
  <si>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</si>
  <si>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>Городские и сельские поселения</t>
  </si>
  <si>
    <t xml:space="preserve">Муниципальный район Алексеевский </t>
  </si>
  <si>
    <t>Сельское поселение Авангард</t>
  </si>
  <si>
    <t>Сельское поселение Алексеевка</t>
  </si>
  <si>
    <t>Сельское поселение Гавриловка</t>
  </si>
  <si>
    <t>Сельское поселение Герасимовка</t>
  </si>
  <si>
    <t>Сельское поселение Летниково</t>
  </si>
  <si>
    <t xml:space="preserve">Муниципальный район Безенчукский </t>
  </si>
  <si>
    <t>Городское поселение Безенчук</t>
  </si>
  <si>
    <t>Сельское поселение Васильевка</t>
  </si>
  <si>
    <t>Сельское поселение Екатериновка</t>
  </si>
  <si>
    <t>Сельское поселение Звезда</t>
  </si>
  <si>
    <t>Сельское поселение Купино</t>
  </si>
  <si>
    <t>Сельское поселение Натальино</t>
  </si>
  <si>
    <t>Сельское поселение Ольгино</t>
  </si>
  <si>
    <t>Городское поселение Осинки</t>
  </si>
  <si>
    <t>Сельское поселение Переволоки</t>
  </si>
  <si>
    <t>Сельское поселение Песочное</t>
  </si>
  <si>
    <t>Сельское поселение Преполовенка</t>
  </si>
  <si>
    <t>Сельское поселение Прибой</t>
  </si>
  <si>
    <t xml:space="preserve">Муниципальный район Богатовский </t>
  </si>
  <si>
    <t>Сельское поселение Арзамасцевка</t>
  </si>
  <si>
    <t>Сельское поселение Богатое</t>
  </si>
  <si>
    <t>Сельское поселение Виловатое</t>
  </si>
  <si>
    <t>Сельское поселение Максимовка</t>
  </si>
  <si>
    <t>Сельское поселение Печинено</t>
  </si>
  <si>
    <t xml:space="preserve">Муниципальный район Большеглушицкий </t>
  </si>
  <si>
    <t>Сельское поселение Александровка</t>
  </si>
  <si>
    <t>Сельское поселение Большая Глушица</t>
  </si>
  <si>
    <t>Сельское поселение Большая Дергуновка</t>
  </si>
  <si>
    <t>Сельское поселение Малая Глушица</t>
  </si>
  <si>
    <t>Сельское поселение Мокша</t>
  </si>
  <si>
    <t>Сельское поселение Новопавловка</t>
  </si>
  <si>
    <t>Сельское поселение Фрунзенское</t>
  </si>
  <si>
    <t>Сельское поселение Южное</t>
  </si>
  <si>
    <t xml:space="preserve">Муниципальный район Большечерниговский </t>
  </si>
  <si>
    <t>Сельское поселение Августовка</t>
  </si>
  <si>
    <t>Сельское поселение Большая Черниговка</t>
  </si>
  <si>
    <t>Сельское поселение Восточный</t>
  </si>
  <si>
    <t>Сельское поселение Глушицкий</t>
  </si>
  <si>
    <t>Сельское поселение Краснооктябрьский</t>
  </si>
  <si>
    <t>Сельское поселение Пензено</t>
  </si>
  <si>
    <t>Сельское поселение Петровский</t>
  </si>
  <si>
    <t>Сельское поселение Поляков</t>
  </si>
  <si>
    <t>Сельское поселение Украинка</t>
  </si>
  <si>
    <t xml:space="preserve">Муниципальный район Борский </t>
  </si>
  <si>
    <t>Сельское поселение Большое Алдаркино</t>
  </si>
  <si>
    <t>Сельское поселение Борское</t>
  </si>
  <si>
    <t>Сельское поселение Гвардейцы</t>
  </si>
  <si>
    <t>Сельское поселение Долматовка</t>
  </si>
  <si>
    <t>Сельское поселение Заплавное</t>
  </si>
  <si>
    <t>Сельское поселение Коноваловка</t>
  </si>
  <si>
    <t>Сельское поселение Новоборское</t>
  </si>
  <si>
    <t>Сельское поселение Новый Кутулук</t>
  </si>
  <si>
    <t>Сельское поселение Петровка</t>
  </si>
  <si>
    <t>Сельское поселение Подгорное</t>
  </si>
  <si>
    <t>Сельское поселение Подсолнечное</t>
  </si>
  <si>
    <t>Сельское поселение Таволжанка</t>
  </si>
  <si>
    <t>Сельское поселение Усманка</t>
  </si>
  <si>
    <t xml:space="preserve">Муниципальный район Волжский </t>
  </si>
  <si>
    <t>Сельское поселение Верхняя Подстепновка</t>
  </si>
  <si>
    <t>Сельское поселение Воскресенка</t>
  </si>
  <si>
    <t>Сельское поселение Дубовый Умет</t>
  </si>
  <si>
    <t>Сельское поселение Курумоч</t>
  </si>
  <si>
    <t>Сельское поселение Лопатино</t>
  </si>
  <si>
    <t>Городское поселение Петра Дубрава</t>
  </si>
  <si>
    <t>Сельское поселение Подъем-Михайловка</t>
  </si>
  <si>
    <t>Сельское поселение Просвет</t>
  </si>
  <si>
    <t>Сельское поселение Рождествено</t>
  </si>
  <si>
    <t>Городское поселение Рощинский</t>
  </si>
  <si>
    <t>Городское поселение Смышляевка</t>
  </si>
  <si>
    <t>Сельское поселение Спиридоновка</t>
  </si>
  <si>
    <t>Сельское поселение Сухая Вязовка</t>
  </si>
  <si>
    <t>Сельское поселение Черновский</t>
  </si>
  <si>
    <t>Сельское поселение Черноречье</t>
  </si>
  <si>
    <t xml:space="preserve">Муниципальный район Елховский </t>
  </si>
  <si>
    <t>Сельское поселение Березовка</t>
  </si>
  <si>
    <t>Сельское поселение Елховка</t>
  </si>
  <si>
    <t>Сельское поселение Красное Поселение</t>
  </si>
  <si>
    <t>Сельское поселение Красные Дома</t>
  </si>
  <si>
    <t>Сельское поселение Никитинка</t>
  </si>
  <si>
    <t>Сельское поселение Сухие Аврали</t>
  </si>
  <si>
    <t>Сельское поселение Теплый Стан</t>
  </si>
  <si>
    <t xml:space="preserve">Муниципальный район Исаклинский </t>
  </si>
  <si>
    <t>Сельское поселение Большое Микушкино</t>
  </si>
  <si>
    <t>Сельское поселение Два Ключа</t>
  </si>
  <si>
    <t>Сельское поселение Исаклы</t>
  </si>
  <si>
    <t>Сельское поселение Ключи</t>
  </si>
  <si>
    <t>Сельское поселение Мордово-Ишуткино</t>
  </si>
  <si>
    <t>Сельское поселение Новое Ганькино</t>
  </si>
  <si>
    <t>Сельское поселение Новое Якушкино</t>
  </si>
  <si>
    <t>Сельское поселение Старое Вечканово</t>
  </si>
  <si>
    <t xml:space="preserve">Муниципальный район Камышлинский </t>
  </si>
  <si>
    <t>Сельское поселение Байтуган</t>
  </si>
  <si>
    <t>Сельское поселение Балыкла</t>
  </si>
  <si>
    <t>Сельское поселение Ермаково</t>
  </si>
  <si>
    <t>Сельское поселение Камышла</t>
  </si>
  <si>
    <t>Сельское поселение Новое Усманово</t>
  </si>
  <si>
    <t>Сельское поселение Старое Усманово</t>
  </si>
  <si>
    <t xml:space="preserve">Муниципальный район Кинельский </t>
  </si>
  <si>
    <t>Сельское поселение Алакаевка</t>
  </si>
  <si>
    <t>Сельское поселение Бобровка</t>
  </si>
  <si>
    <t>Сельское поселение Богдановка</t>
  </si>
  <si>
    <t>Сельское поселение Георгиевка</t>
  </si>
  <si>
    <t>Сельское поселение Домашка</t>
  </si>
  <si>
    <t>Сельское поселение Кинельский</t>
  </si>
  <si>
    <t>Сельское поселение Комсомольский</t>
  </si>
  <si>
    <t>Сельское поселение Красносамарское</t>
  </si>
  <si>
    <t>Сельское поселение Малая Малышевка</t>
  </si>
  <si>
    <t>Сельское поселение Новый Сарбай</t>
  </si>
  <si>
    <t>Сельское поселение Сколково</t>
  </si>
  <si>
    <t>Сельское поселение Чубовка</t>
  </si>
  <si>
    <t xml:space="preserve">Муниципальный район Кинель-Черкасский </t>
  </si>
  <si>
    <t>Сельское поселение Березняки</t>
  </si>
  <si>
    <t>Сельское поселение Ерзовка</t>
  </si>
  <si>
    <t>Сельское поселение Кабановка</t>
  </si>
  <si>
    <t>Сельское поселение Кинель-Черкассы</t>
  </si>
  <si>
    <t>Сельское поселение Красная Горка</t>
  </si>
  <si>
    <t>Сельское поселение Кротовка</t>
  </si>
  <si>
    <t>Сельское поселение Муханово</t>
  </si>
  <si>
    <t>Сельское поселение Новые Ключи</t>
  </si>
  <si>
    <t>Сельское поселение Садгород</t>
  </si>
  <si>
    <t>Сельское поселение Тимашево</t>
  </si>
  <si>
    <t>Сельское поселение Черновка</t>
  </si>
  <si>
    <t xml:space="preserve">Муниципальный район Клявлинский </t>
  </si>
  <si>
    <t>Сельское поселение Борискино-Игар</t>
  </si>
  <si>
    <t>Сельское поселение станция Клявлино</t>
  </si>
  <si>
    <t>Сельское поселение Назаровка</t>
  </si>
  <si>
    <t>Сельское поселение Старое Семенкино</t>
  </si>
  <si>
    <t>Сельское поселение Старый Маклауш</t>
  </si>
  <si>
    <t>Сельское поселение Черный Ключ</t>
  </si>
  <si>
    <t xml:space="preserve">Муниципальный район Кошкинский </t>
  </si>
  <si>
    <t>Сельское поселение Большая Константиновка</t>
  </si>
  <si>
    <t>Сельское поселение Большая Романовка</t>
  </si>
  <si>
    <t>Сельское поселение Большое Ермаково</t>
  </si>
  <si>
    <t>Сельское поселение Кошки</t>
  </si>
  <si>
    <t>Сельское поселение Надеждино</t>
  </si>
  <si>
    <t>Сельское поселение Нижняя Быковка</t>
  </si>
  <si>
    <t>Сельское поселение Новая Кармала</t>
  </si>
  <si>
    <t>Сельское поселение Орловка</t>
  </si>
  <si>
    <t>Сельское поселение Русская Васильевка</t>
  </si>
  <si>
    <t>Сельское поселение Старое Максимкино</t>
  </si>
  <si>
    <t>Сельское поселение Степная Шентала</t>
  </si>
  <si>
    <t>Сельское поселение Четыровка</t>
  </si>
  <si>
    <t>Сельское поселение Шпановка</t>
  </si>
  <si>
    <t xml:space="preserve">Муниципальный район Красноармейский </t>
  </si>
  <si>
    <t>Сельское поселение Алексеевский</t>
  </si>
  <si>
    <t>Сельское поселение Андросовка</t>
  </si>
  <si>
    <t>Сельское поселение Волчанка</t>
  </si>
  <si>
    <t>Сельское поселение Гражданский</t>
  </si>
  <si>
    <t>Сельское поселение Кировский</t>
  </si>
  <si>
    <t>Сельское поселение Колывань</t>
  </si>
  <si>
    <t>Сельское поселение Красноармейское</t>
  </si>
  <si>
    <t>Сельское поселение Криволучье-Ивановка</t>
  </si>
  <si>
    <t>Сельское поселение Куйбышевский</t>
  </si>
  <si>
    <t>Сельское поселение Ленинский</t>
  </si>
  <si>
    <t>Сельское поселение Павловка</t>
  </si>
  <si>
    <t>Сельское поселение Чапаевский</t>
  </si>
  <si>
    <t xml:space="preserve">Муниципальный район Красноярский </t>
  </si>
  <si>
    <t>Сельское поселение Большая Каменка</t>
  </si>
  <si>
    <t>Сельское поселение Большая Раковка</t>
  </si>
  <si>
    <t>Городское поселение Волжский</t>
  </si>
  <si>
    <t>Сельское поселение Коммунарский</t>
  </si>
  <si>
    <t>Сельское поселение Красный Яр</t>
  </si>
  <si>
    <t>Городское поселение Мирный</t>
  </si>
  <si>
    <t>Городское поселение Новосемейкино</t>
  </si>
  <si>
    <t>Сельское поселение Новый Буян</t>
  </si>
  <si>
    <t>Сельское поселение Светлое Поле</t>
  </si>
  <si>
    <t>Сельское поселение Старая Бинарадка</t>
  </si>
  <si>
    <t>Сельское поселение Хилково</t>
  </si>
  <si>
    <t>Сельское поселение Хорошенькое</t>
  </si>
  <si>
    <t>Сельское поселение Шилан</t>
  </si>
  <si>
    <t xml:space="preserve">Муниципальный район Нефтегорский </t>
  </si>
  <si>
    <t>Сельское поселение Бариновка</t>
  </si>
  <si>
    <t>Сельское поселение Дмитриевка</t>
  </si>
  <si>
    <t>Сельское поселение Зуевка</t>
  </si>
  <si>
    <t>Сельское поселение Кулешовка</t>
  </si>
  <si>
    <t>Городское поселение Нефтегорск</t>
  </si>
  <si>
    <t>Сельское поселение Покровка</t>
  </si>
  <si>
    <t>Сельское поселение Семеновка</t>
  </si>
  <si>
    <t>Сельское поселение Утевка</t>
  </si>
  <si>
    <t xml:space="preserve">Муниципальный район Пестравский </t>
  </si>
  <si>
    <t>Сельское поселение Высокое</t>
  </si>
  <si>
    <t>Сельское поселение Красная Поляна</t>
  </si>
  <si>
    <t>Сельское поселение Майское</t>
  </si>
  <si>
    <t>Сельское поселение Марьевка</t>
  </si>
  <si>
    <t>Сельское поселение Михайло-Овсянка</t>
  </si>
  <si>
    <t>Сельское поселение Мосты</t>
  </si>
  <si>
    <t>Сельское поселение Падовка</t>
  </si>
  <si>
    <t>Сельское поселение Пестравка</t>
  </si>
  <si>
    <t xml:space="preserve">Муниципальный район Похвистневский </t>
  </si>
  <si>
    <t>Сельское поселение Алькино</t>
  </si>
  <si>
    <t>Сельское поселение Большой Толкай</t>
  </si>
  <si>
    <t>Сельское поселение Красные Ключи</t>
  </si>
  <si>
    <t>Сельское поселение Кротково</t>
  </si>
  <si>
    <t>Сельское поселение Малое Ибряйкино</t>
  </si>
  <si>
    <t>Сельское поселение Малый Толкай</t>
  </si>
  <si>
    <t>Сельское поселение Мочалеевка</t>
  </si>
  <si>
    <t>Сельское поселение Новое Мансуркино</t>
  </si>
  <si>
    <t>Сельское поселение Подбельск</t>
  </si>
  <si>
    <t>Сельское поселение Рысайкино</t>
  </si>
  <si>
    <t>Сельское поселение Савруха</t>
  </si>
  <si>
    <t>Сельское поселение Среднее Аверкино</t>
  </si>
  <si>
    <t>Сельское поселение Староганькино</t>
  </si>
  <si>
    <t>Сельское поселение Старопохвистнево</t>
  </si>
  <si>
    <t>Сельское поселение Старый Аманак</t>
  </si>
  <si>
    <t xml:space="preserve">Муниципальный район Приволжский </t>
  </si>
  <si>
    <t>Сельское поселение Давыдовка</t>
  </si>
  <si>
    <t>Сельское поселение Заволжье</t>
  </si>
  <si>
    <t>Сельское поселение Ильмень</t>
  </si>
  <si>
    <t>Сельское поселение Новоспасский</t>
  </si>
  <si>
    <t>Сельское поселение Обшаровка</t>
  </si>
  <si>
    <t>Сельское поселение Приволжье</t>
  </si>
  <si>
    <t>Сельское поселение Спасское</t>
  </si>
  <si>
    <t xml:space="preserve">Муниципальный район Сергиевский 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</si>
  <si>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</si>
  <si>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</si>
  <si>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</si>
  <si>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</si>
  <si>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</si>
  <si>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</si>
  <si>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</si>
  <si>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</si>
  <si>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</si>
  <si>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</si>
  <si>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</si>
  <si>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</si>
  <si>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 Сергиевск</t>
  </si>
  <si>
    <t>Сельское поселение Серноводск</t>
  </si>
  <si>
    <t>Сельское поселение Сургут</t>
  </si>
  <si>
    <t>Городское поселение Суходол</t>
  </si>
  <si>
    <t xml:space="preserve">Муниципальный район Ставропольский </t>
  </si>
  <si>
    <t>Сельское поселение Бахилово</t>
  </si>
  <si>
    <t>Сельское поселение Большая Рязань</t>
  </si>
  <si>
    <t>Сельское поселение Верхнее Санчелеево</t>
  </si>
  <si>
    <t>Сельское поселение Верхние Белозерки</t>
  </si>
  <si>
    <t>Сельское поселение Выселки</t>
  </si>
  <si>
    <t>Сельское поселение Жигули</t>
  </si>
  <si>
    <t>Сельское поселение Кирилловка</t>
  </si>
  <si>
    <t>Сельское поселение Луначарский</t>
  </si>
  <si>
    <t>Сельское поселение Мусорка</t>
  </si>
  <si>
    <t>Сельское поселение Нижнее Санчелеево</t>
  </si>
  <si>
    <t>Сельское поселение Новая Бинарадка</t>
  </si>
  <si>
    <t>Сельское поселение Осиновка</t>
  </si>
  <si>
    <t>Сельское поселение Пискалы</t>
  </si>
  <si>
    <t>Сельское поселение Подстепки</t>
  </si>
  <si>
    <t>Сельское поселение Приморский</t>
  </si>
  <si>
    <t>Сельское поселение Севрюкаево</t>
  </si>
  <si>
    <t>Сельское поселение Сосновый Солонец</t>
  </si>
  <si>
    <t>Сельское поселение Ташелка</t>
  </si>
  <si>
    <t>Сельское поселение Тимофеевка</t>
  </si>
  <si>
    <t>Сельское поселение Узюково</t>
  </si>
  <si>
    <t>Сельское поселение Хрящевка</t>
  </si>
  <si>
    <t>Сельское поселение Ягодное</t>
  </si>
  <si>
    <t xml:space="preserve">Муниципальный район Сызранский </t>
  </si>
  <si>
    <t>Городское поселение Балашейка</t>
  </si>
  <si>
    <t>Сельское поселение Варламово</t>
  </si>
  <si>
    <t>Сельское поселение Волжское</t>
  </si>
  <si>
    <t>Сельское поселение Жемковка</t>
  </si>
  <si>
    <t>Сельское поселение Заборовка</t>
  </si>
  <si>
    <t>Сельское поселение Ивашевка</t>
  </si>
  <si>
    <t>Городское поселение Междуреченск</t>
  </si>
  <si>
    <t>Сельское поселение Новая Рачейка</t>
  </si>
  <si>
    <t>Сельское поселение Новозаборовский</t>
  </si>
  <si>
    <t>Сельское поселение Печерское</t>
  </si>
  <si>
    <t>Сельское поселение Рамено</t>
  </si>
  <si>
    <t>Сельское поселение Старая Рачейка</t>
  </si>
  <si>
    <t>Сельское поселение Троицкое</t>
  </si>
  <si>
    <t>Сельское поселение Усинское</t>
  </si>
  <si>
    <t>Сельское поселение Чекалино</t>
  </si>
  <si>
    <t xml:space="preserve">Муниципальный район Хворостянский </t>
  </si>
  <si>
    <t>Сельское поселение Абашево</t>
  </si>
  <si>
    <t>Сельское поселение Владимировка</t>
  </si>
  <si>
    <t>Сельское поселение Масленниково</t>
  </si>
  <si>
    <t>Сельское поселение Новокуровка</t>
  </si>
  <si>
    <t>Сельское поселение Новотулка</t>
  </si>
  <si>
    <t>Сельское поселение Прогресс</t>
  </si>
  <si>
    <t>Сельское поселение Романовка</t>
  </si>
  <si>
    <t>Сельское поселение Соловьево</t>
  </si>
  <si>
    <t>Сельское поселение Студенцы</t>
  </si>
  <si>
    <t>Сельское поселение Хворостянка</t>
  </si>
  <si>
    <t xml:space="preserve">Муниципальный район Челно-Вершинский </t>
  </si>
  <si>
    <t>Сельское поселение Девлезеркино</t>
  </si>
  <si>
    <t>Сельское поселение Каменный Брод</t>
  </si>
  <si>
    <t>Сельское поселение Краснояриха</t>
  </si>
  <si>
    <t>Сельское поселение Красный Строитель</t>
  </si>
  <si>
    <t>Сельское поселение Новое Аделяково</t>
  </si>
  <si>
    <t>Сельское поселение Озерки</t>
  </si>
  <si>
    <t>Сельское поселение Сиделькино</t>
  </si>
  <si>
    <t>Сельское поселение Токмакла</t>
  </si>
  <si>
    <t>Сельское поселение Челно-Вершины</t>
  </si>
  <si>
    <t>Сельское поселение Чувашское Урметьево</t>
  </si>
  <si>
    <t>Сельское поселение Эштебенькино</t>
  </si>
  <si>
    <t xml:space="preserve">Муниципальный район Шенталинский </t>
  </si>
  <si>
    <t>Сельское поселение Артюшкино</t>
  </si>
  <si>
    <t>Сельское поселение Денискино</t>
  </si>
  <si>
    <t>Сельское поселение Каменка</t>
  </si>
  <si>
    <t>Сельское поселение Канаш</t>
  </si>
  <si>
    <t>Сельское поселение Салейкино</t>
  </si>
  <si>
    <t>Сельское поселение Старая Шентала</t>
  </si>
  <si>
    <t>Сельское поселение Туарма</t>
  </si>
  <si>
    <t>Сельское поселение Четырла</t>
  </si>
  <si>
    <t>Сельское поселение Шентала</t>
  </si>
  <si>
    <t xml:space="preserve">Муниципальный район Шигонский </t>
  </si>
  <si>
    <t>Сельское поселение Береговой</t>
  </si>
  <si>
    <t>Сельское поселение Бичевная</t>
  </si>
  <si>
    <t>Сельское поселение Волжский Утес</t>
  </si>
  <si>
    <t>Сельское поселение Малячкино</t>
  </si>
  <si>
    <t>Сельское поселение Муранка</t>
  </si>
  <si>
    <t>Сельское поселение Новодевичье</t>
  </si>
  <si>
    <t>Сельское поселение Пионерский</t>
  </si>
  <si>
    <t>Сельское поселение Подвалье</t>
  </si>
  <si>
    <t>Сельское поселение Суринск</t>
  </si>
  <si>
    <t>Сельское поселение Тайдаково</t>
  </si>
  <si>
    <t>Сельское поселение Усолье</t>
  </si>
  <si>
    <t>Сельское поселение Шигоны</t>
  </si>
  <si>
    <t>Прогнозное значение</t>
  </si>
  <si>
    <t>Фактически сложившийся уровень</t>
  </si>
  <si>
    <t>x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</si>
  <si>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</si>
  <si>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</si>
  <si>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</si>
  <si>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</si>
  <si>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X</t>
  </si>
  <si>
    <t>Отклонение от планируемого распределения</t>
  </si>
  <si>
    <t>ИТОГО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</si>
  <si>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</t>
  </si>
  <si>
    <t>Годовое значение</t>
  </si>
  <si>
    <t>Распределение субсидий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</si>
  <si>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Объем закупок скота и птицы во всех категориях хозяйств (тонн)</t>
  </si>
  <si>
    <t>Объем закупок молока во всех категориях хозяйств (тонн)</t>
  </si>
  <si>
    <t>Темп роста среднемесячной номинальной заработной платы (по крупным и средним организациям) (%)</t>
  </si>
  <si>
    <t>План распределения за период</t>
  </si>
  <si>
    <t>Распределение за отчетный период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</si>
  <si>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 (тыс.рублей)</t>
  </si>
  <si>
    <t>4=3/2</t>
  </si>
  <si>
    <t>8=7/6</t>
  </si>
  <si>
    <t>12=10/11</t>
  </si>
  <si>
    <t>16=15/14</t>
  </si>
  <si>
    <t>тыс. рублей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</si>
  <si>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</t>
  </si>
  <si>
    <t>Численность официально зарегистрированных безработных граждан (на конец периода) (человек)</t>
  </si>
  <si>
    <t>20=19/18</t>
  </si>
  <si>
    <t>24=23/22</t>
  </si>
  <si>
    <t xml:space="preserve"> + / -
(5)=(2)*(4)/(21)</t>
  </si>
  <si>
    <t xml:space="preserve"> + / -
(8)=(2)*(7)/(21)</t>
  </si>
  <si>
    <t xml:space="preserve"> + / -
(11)=(2)*(10)/(21)</t>
  </si>
  <si>
    <t xml:space="preserve"> + / -
(14)=(2)*(13)/(21)</t>
  </si>
  <si>
    <t xml:space="preserve"> + / -
(17)=(2)*(16)/(21)</t>
  </si>
  <si>
    <t xml:space="preserve"> + / -
(20)=(2)*(19)/(21)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</si>
  <si>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деятельности, относящимся к промышленному производству (тыс.рублей)</t>
  </si>
  <si>
    <t>Сводная оценка выполнения социально-экономических показателей</t>
  </si>
  <si>
    <t>28=27/11мес.</t>
  </si>
  <si>
    <t>29=26*28</t>
  </si>
  <si>
    <t>30=29-28</t>
  </si>
  <si>
    <t>Исполнение с уч. корректир. макс.  перевыполнения</t>
  </si>
  <si>
    <t>Распределение за отчётный период с учетом корректировок</t>
  </si>
  <si>
    <t>32=29+31</t>
  </si>
  <si>
    <t>Распределение за отчётный период с учетом корректировки и удержания</t>
  </si>
  <si>
    <t>34=32-33</t>
  </si>
  <si>
    <t>Размер ежемесячного удержания субсидий в связи с исполнением показателей за 2015 год</t>
  </si>
  <si>
    <t>За октябрь 2016 года</t>
  </si>
  <si>
    <t>Факторный анализ влияния отдельных показателей на итоговое распределение за октябрь 2016 года</t>
  </si>
  <si>
    <t>Сельское поселение Сергиевск</t>
  </si>
  <si>
    <t>Корректировка распределения с учетом использования показателей "темп роста среднемесячной номинальной заработной платы", "оборот розничной торговли" и уточнения выполнения показателя "эффективность муниципального земельного контроля" за 9 месяцев 2016 года</t>
  </si>
  <si>
    <t>36=34-35</t>
  </si>
  <si>
    <t>Предоставлено субсидий за октябрь без учета показателя "темп роста среднемесячной номинальной заработной платы"</t>
  </si>
  <si>
    <t>Корректировка распределения стимулирующих субсидий за 
октябрь 2016 года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</si>
</sst>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_ ;[Red]\-#,##0\ "/>
    <numFmt numFmtId="167" formatCode="#,##0.000_ ;[Red]\-#,##0.000\ "/>
    <numFmt numFmtId="168" formatCode="#,##0.0_ ;[Red]\-#,##0.0\ "/>
    <numFmt numFmtId="169" formatCode="#,##0.00_ ;[Red]\-#,##0.00\ "/>
  </numFmts>
  <fonts count="22">
    <font>
      <sz val="10"/>
      <name val="Arial Cyr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Narrow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4" borderId="1" applyNumberFormat="0">
      <alignment horizontal="right" vertical="top"/>
    </xf>
    <xf numFmtId="49" fontId="4" fillId="2" borderId="1">
      <alignment horizontal="left" vertical="top"/>
    </xf>
    <xf numFmtId="49" fontId="7" fillId="0" borderId="1">
      <alignment horizontal="left" vertical="top"/>
    </xf>
    <xf numFmtId="0" fontId="4" fillId="5" borderId="1">
      <alignment horizontal="left" vertical="top" wrapText="1"/>
    </xf>
    <xf numFmtId="0" fontId="7" fillId="0" borderId="1">
      <alignment horizontal="left" vertical="top" wrapText="1"/>
    </xf>
    <xf numFmtId="0" fontId="4" fillId="6" borderId="1">
      <alignment horizontal="left" vertical="top" wrapText="1"/>
    </xf>
    <xf numFmtId="0" fontId="4" fillId="7" borderId="1">
      <alignment horizontal="left" vertical="top" wrapText="1"/>
    </xf>
    <xf numFmtId="0" fontId="4" fillId="8" borderId="1">
      <alignment horizontal="left" vertical="top" wrapText="1"/>
    </xf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8" fillId="0" borderId="0">
      <alignment horizontal="left" vertical="top"/>
    </xf>
    <xf numFmtId="0" fontId="11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6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/>
    <xf numFmtId="0" fontId="4" fillId="0" borderId="0">
      <alignment vertical="center" wrapText="1"/>
    </xf>
    <xf numFmtId="0" fontId="5" fillId="0" borderId="0"/>
    <xf numFmtId="0" fontId="10" fillId="0" borderId="0"/>
    <xf numFmtId="0" fontId="11" fillId="0" borderId="0"/>
    <xf numFmtId="0" fontId="12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5" borderId="2" applyNumberFormat="0">
      <alignment horizontal="right" vertical="top"/>
    </xf>
    <xf numFmtId="0" fontId="4" fillId="6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7" borderId="2" applyNumberFormat="0">
      <alignment horizontal="right" vertical="top"/>
    </xf>
    <xf numFmtId="0" fontId="4" fillId="0" borderId="1" applyNumberFormat="0">
      <alignment horizontal="right" vertical="top"/>
    </xf>
    <xf numFmtId="49" fontId="9" fillId="3" borderId="1">
      <alignment horizontal="left" vertical="top" wrapText="1"/>
    </xf>
    <xf numFmtId="49" fontId="4" fillId="0" borderId="1">
      <alignment horizontal="left" vertical="top" wrapText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13" fillId="0" borderId="0"/>
  </cellStyleXfs>
  <cellXfs count="81">
    <xf numFmtId="0" fontId="0" fillId="0" borderId="0" xfId="0"/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4" fontId="16" fillId="12" borderId="3" xfId="0" applyNumberFormat="1" applyFont="1" applyFill="1" applyBorder="1" applyAlignment="1">
      <alignment horizontal="center" vertical="center"/>
    </xf>
    <xf numFmtId="3" fontId="16" fillId="12" borderId="3" xfId="0" applyNumberFormat="1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164" fontId="14" fillId="0" borderId="0" xfId="38" applyNumberFormat="1" applyFont="1" applyFill="1" applyBorder="1" applyAlignment="1">
      <alignment horizontal="left" vertical="center" wrapText="1"/>
    </xf>
    <xf numFmtId="0" fontId="15" fillId="0" borderId="3" xfId="45" applyFont="1" applyFill="1" applyBorder="1" applyAlignment="1">
      <alignment horizontal="center" vertical="top" wrapText="1"/>
    </xf>
    <xf numFmtId="0" fontId="15" fillId="0" borderId="3" xfId="45" applyFont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12" borderId="3" xfId="45" applyFont="1" applyFill="1" applyBorder="1" applyAlignment="1">
      <alignment vertical="top" wrapText="1"/>
    </xf>
    <xf numFmtId="0" fontId="15" fillId="12" borderId="3" xfId="45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vertical="top" wrapText="1"/>
    </xf>
    <xf numFmtId="0" fontId="14" fillId="14" borderId="3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/>
    </xf>
    <xf numFmtId="166" fontId="16" fillId="12" borderId="3" xfId="0" applyNumberFormat="1" applyFont="1" applyFill="1" applyBorder="1" applyAlignment="1">
      <alignment vertical="center"/>
    </xf>
    <xf numFmtId="0" fontId="18" fillId="12" borderId="3" xfId="45" applyFont="1" applyFill="1" applyBorder="1" applyAlignment="1">
      <alignment horizontal="center" vertical="top" wrapText="1"/>
    </xf>
    <xf numFmtId="0" fontId="16" fillId="12" borderId="3" xfId="0" applyFont="1" applyFill="1" applyBorder="1" applyAlignment="1">
      <alignment vertical="center"/>
    </xf>
    <xf numFmtId="0" fontId="0" fillId="0" borderId="0" xfId="0" applyFont="1"/>
    <xf numFmtId="0" fontId="17" fillId="0" borderId="3" xfId="0" applyFont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9" fillId="12" borderId="3" xfId="45" applyFont="1" applyFill="1" applyBorder="1" applyAlignment="1">
      <alignment horizontal="left" vertical="top" wrapText="1"/>
    </xf>
    <xf numFmtId="4" fontId="17" fillId="0" borderId="3" xfId="0" applyNumberFormat="1" applyFont="1" applyBorder="1" applyAlignment="1">
      <alignment horizontal="center" vertical="center"/>
    </xf>
    <xf numFmtId="0" fontId="19" fillId="0" borderId="3" xfId="45" applyFont="1" applyBorder="1" applyAlignment="1">
      <alignment vertical="top" wrapText="1"/>
    </xf>
    <xf numFmtId="0" fontId="19" fillId="12" borderId="3" xfId="45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0" fontId="19" fillId="12" borderId="3" xfId="0" applyFont="1" applyFill="1" applyBorder="1" applyAlignment="1">
      <alignment vertical="top" wrapText="1"/>
    </xf>
    <xf numFmtId="0" fontId="17" fillId="14" borderId="3" xfId="0" applyFont="1" applyFill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168" fontId="16" fillId="12" borderId="3" xfId="0" applyNumberFormat="1" applyFont="1" applyFill="1" applyBorder="1" applyAlignment="1">
      <alignment vertical="center"/>
    </xf>
    <xf numFmtId="168" fontId="14" fillId="0" borderId="3" xfId="0" applyNumberFormat="1" applyFont="1" applyFill="1" applyBorder="1" applyAlignment="1">
      <alignment horizontal="right" vertical="center"/>
    </xf>
    <xf numFmtId="0" fontId="15" fillId="12" borderId="3" xfId="45" applyFont="1" applyFill="1" applyBorder="1" applyAlignment="1">
      <alignment horizontal="left" vertical="top" wrapText="1"/>
    </xf>
    <xf numFmtId="165" fontId="16" fillId="12" borderId="3" xfId="0" applyNumberFormat="1" applyFont="1" applyFill="1" applyBorder="1" applyAlignment="1">
      <alignment vertical="center"/>
    </xf>
    <xf numFmtId="3" fontId="16" fillId="12" borderId="3" xfId="0" applyNumberFormat="1" applyFont="1" applyFill="1" applyBorder="1" applyAlignment="1">
      <alignment horizontal="center" vertical="center" wrapText="1"/>
    </xf>
    <xf numFmtId="165" fontId="16" fillId="12" borderId="3" xfId="0" applyNumberFormat="1" applyFont="1" applyFill="1" applyBorder="1" applyAlignment="1">
      <alignment horizontal="center" vertical="center" wrapText="1"/>
    </xf>
    <xf numFmtId="0" fontId="16" fillId="13" borderId="3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8" fontId="16" fillId="13" borderId="3" xfId="0" applyNumberFormat="1" applyFont="1" applyFill="1" applyBorder="1" applyAlignment="1">
      <alignment vertical="center"/>
    </xf>
    <xf numFmtId="4" fontId="16" fillId="13" borderId="3" xfId="0" applyNumberFormat="1" applyFont="1" applyFill="1" applyBorder="1" applyAlignment="1">
      <alignment horizontal="center" vertical="center"/>
    </xf>
    <xf numFmtId="167" fontId="14" fillId="0" borderId="3" xfId="0" applyNumberFormat="1" applyFont="1" applyFill="1" applyBorder="1" applyAlignment="1">
      <alignment horizontal="right" vertical="center"/>
    </xf>
    <xf numFmtId="166" fontId="14" fillId="0" borderId="3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vertical="top" wrapText="1"/>
    </xf>
    <xf numFmtId="0" fontId="17" fillId="16" borderId="3" xfId="0" applyNumberFormat="1" applyFont="1" applyFill="1" applyBorder="1" applyAlignment="1">
      <alignment horizontal="center" vertical="center" wrapText="1"/>
    </xf>
    <xf numFmtId="0" fontId="20" fillId="14" borderId="3" xfId="0" applyFont="1" applyFill="1" applyBorder="1" applyAlignment="1">
      <alignment vertical="top" wrapText="1"/>
    </xf>
    <xf numFmtId="0" fontId="7" fillId="0" borderId="0" xfId="0" applyFont="1"/>
    <xf numFmtId="168" fontId="20" fillId="12" borderId="3" xfId="0" applyNumberFormat="1" applyFont="1" applyFill="1" applyBorder="1" applyAlignment="1">
      <alignment vertical="center"/>
    </xf>
    <xf numFmtId="168" fontId="17" fillId="0" borderId="3" xfId="0" applyNumberFormat="1" applyFont="1" applyFill="1" applyBorder="1" applyAlignment="1">
      <alignment horizontal="right" vertical="center"/>
    </xf>
    <xf numFmtId="168" fontId="20" fillId="14" borderId="3" xfId="0" applyNumberFormat="1" applyFont="1" applyFill="1" applyBorder="1" applyAlignment="1">
      <alignment vertical="center"/>
    </xf>
    <xf numFmtId="169" fontId="17" fillId="0" borderId="3" xfId="0" applyNumberFormat="1" applyFont="1" applyBorder="1"/>
    <xf numFmtId="168" fontId="17" fillId="15" borderId="3" xfId="0" applyNumberFormat="1" applyFont="1" applyFill="1" applyBorder="1"/>
    <xf numFmtId="3" fontId="17" fillId="0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165" fontId="14" fillId="0" borderId="3" xfId="0" applyNumberFormat="1" applyFont="1" applyFill="1" applyBorder="1" applyAlignment="1">
      <alignment horizontal="center" vertical="center"/>
    </xf>
    <xf numFmtId="169" fontId="17" fillId="0" borderId="3" xfId="0" applyNumberFormat="1" applyFont="1" applyBorder="1" applyAlignment="1">
      <alignment horizontal="center"/>
    </xf>
    <xf numFmtId="168" fontId="15" fillId="0" borderId="3" xfId="45" applyNumberFormat="1" applyFont="1" applyFill="1" applyBorder="1" applyAlignment="1">
      <alignment horizontal="center" vertical="top" wrapText="1"/>
    </xf>
    <xf numFmtId="0" fontId="17" fillId="11" borderId="3" xfId="0" applyFont="1" applyFill="1" applyBorder="1" applyAlignment="1">
      <alignment horizontal="center" vertical="center" wrapText="1"/>
    </xf>
    <xf numFmtId="166" fontId="16" fillId="13" borderId="3" xfId="0" applyNumberFormat="1" applyFont="1" applyFill="1" applyBorder="1" applyAlignment="1">
      <alignment vertical="center"/>
    </xf>
    <xf numFmtId="0" fontId="2" fillId="11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6" fillId="0" borderId="0" xfId="0" applyFont="1" applyFill="1" applyBorder="1" applyAlignment="1">
      <alignment horizontal="center" vertical="center"/>
    </xf>
    <xf numFmtId="1" fontId="14" fillId="0" borderId="3" xfId="0" applyNumberFormat="1" applyFont="1" applyFill="1" applyBorder="1" applyAlignment="1">
      <alignment horizontal="center" vertical="center"/>
    </xf>
    <xf numFmtId="1" fontId="18" fillId="12" borderId="3" xfId="45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Alignment="1">
      <alignment horizontal="right"/>
    </xf>
    <xf numFmtId="0" fontId="3" fillId="18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18" borderId="3" xfId="0" applyFont="1" applyFill="1" applyBorder="1" applyAlignment="1">
      <alignment horizontal="center" vertical="center" wrapText="1"/>
    </xf>
    <xf numFmtId="0" fontId="17" fillId="17" borderId="3" xfId="0" applyNumberFormat="1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5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" xfId="38" builtinId="3"/>
    <cellStyle name="Финансовый 2" xfId="39"/>
    <cellStyle name="Финансовый 2 2" xfId="40"/>
    <cellStyle name="Финансовый 2 2 2" xfId="41"/>
    <cellStyle name="Финансовый 3" xfId="42"/>
    <cellStyle name="Элементы осей" xfId="43"/>
    <cellStyle name="Элементы осей [печать]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99"/>
      <color rgb="FFFF9999"/>
      <color rgb="FFFFFFCC"/>
      <color rgb="FF008A3E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GD369"/>
  <sheetViews>
    <sheetView tabSelected="1" view="pageBreakPreview" zoomScale="80" zoomScaleNormal="70" zoomScaleSheetLayoutView="8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109375" defaultRowHeight="13.25"/>
  <cols>
    <col min="1" max="1" width="44.6640625" style="1" customWidth="1"/>
    <col min="2" max="3" width="14.6640625" style="1" customWidth="1"/>
    <col min="4" max="4" width="13" style="1" bestFit="1" customWidth="1"/>
    <col min="5" max="5" width="4.88671875" style="1" customWidth="1"/>
    <col min="6" max="6" width="9.109375" style="1" customWidth="1"/>
    <col min="7" max="7" width="10.5546875" style="1" customWidth="1"/>
    <col min="8" max="8" width="13" style="1" bestFit="1" customWidth="1"/>
    <col min="9" max="9" width="5.109375" style="1" customWidth="1"/>
    <col min="10" max="11" width="10.44140625" style="1" bestFit="1" customWidth="1"/>
    <col min="12" max="12" width="13" style="1" bestFit="1" customWidth="1"/>
    <col min="13" max="13" width="5.33203125" style="1" customWidth="1"/>
    <col min="14" max="14" width="16.33203125" style="1" bestFit="1" customWidth="1"/>
    <col min="15" max="15" width="13.44140625" style="1" bestFit="1" customWidth="1"/>
    <col min="16" max="16" width="13" style="1" bestFit="1" customWidth="1"/>
    <col min="17" max="17" width="5.109375" style="1" customWidth="1"/>
    <col min="18" max="19" width="10.33203125" style="1" customWidth="1"/>
    <col min="20" max="20" width="13" style="1" bestFit="1" customWidth="1"/>
    <col min="21" max="21" width="4.88671875" style="1" customWidth="1"/>
    <col min="22" max="22" width="9" style="1" customWidth="1"/>
    <col min="23" max="23" width="9.6640625" style="1" customWidth="1"/>
    <col min="24" max="24" width="13" style="1" bestFit="1" customWidth="1"/>
    <col min="25" max="25" width="4.6640625" style="1" customWidth="1"/>
    <col min="26" max="26" width="13" style="1" customWidth="1"/>
    <col min="27" max="27" width="11.6640625" style="1" customWidth="1"/>
    <col min="28" max="28" width="13.109375" style="1" customWidth="1"/>
    <col min="29" max="29" width="13.5546875" style="1" customWidth="1"/>
    <col min="30" max="30" width="14.33203125" style="1" customWidth="1"/>
    <col min="31" max="31" width="23.109375" style="1" customWidth="1"/>
    <col min="32" max="32" width="13" style="1" bestFit="1" customWidth="1"/>
    <col min="33" max="33" width="14.33203125" style="1" customWidth="1"/>
    <col min="34" max="34" width="16.5546875" style="1" customWidth="1"/>
    <col min="35" max="35" width="16.109375" style="1" customWidth="1"/>
    <col min="36" max="36" width="16.33203125" style="1" customWidth="1"/>
    <col min="37" max="37" width="9.109375" style="1"/>
    <col min="38" max="38" width="69.77734375" style="1" customWidth="1"/>
    <col min="39" max="16384" width="9.109375" style="1"/>
  </cols>
  <sheetData>
    <row r="1" spans="1:48" ht="21.75" customHeight="1">
      <c r="A1" s="72" t="s">
        <v>372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</row>
    <row r="2" spans="1:48" ht="15.55">
      <c r="A2" s="66" t="s">
        <v>405</v>
      </c>
      <c r="AJ2" s="69" t="s">
        <v>383</v>
      </c>
    </row>
    <row r="3" spans="1:48" ht="134.5" customHeight="1">
      <c r="A3" s="71" t="s">
        <v>15</v>
      </c>
      <c r="B3" s="73" t="s">
        <v>394</v>
      </c>
      <c r="C3" s="73"/>
      <c r="D3" s="73"/>
      <c r="E3" s="73"/>
      <c r="F3" s="73" t="s">
        <v>375</v>
      </c>
      <c r="G3" s="73"/>
      <c r="H3" s="73"/>
      <c r="I3" s="73"/>
      <c r="J3" s="73" t="s">
        <v>385</v>
      </c>
      <c r="K3" s="73"/>
      <c r="L3" s="73"/>
      <c r="M3" s="73"/>
      <c r="N3" s="73" t="s">
        <v>378</v>
      </c>
      <c r="O3" s="73"/>
      <c r="P3" s="73"/>
      <c r="Q3" s="73"/>
      <c r="R3" s="73" t="s">
        <v>374</v>
      </c>
      <c r="S3" s="73"/>
      <c r="T3" s="73"/>
      <c r="U3" s="73"/>
      <c r="V3" s="73" t="s">
        <v>373</v>
      </c>
      <c r="W3" s="73"/>
      <c r="X3" s="73"/>
      <c r="Y3" s="73"/>
      <c r="Z3" s="74" t="s">
        <v>395</v>
      </c>
      <c r="AA3" s="75" t="s">
        <v>371</v>
      </c>
      <c r="AB3" s="71" t="s">
        <v>376</v>
      </c>
      <c r="AC3" s="71" t="s">
        <v>377</v>
      </c>
      <c r="AD3" s="71" t="s">
        <v>368</v>
      </c>
      <c r="AE3" s="71" t="s">
        <v>408</v>
      </c>
      <c r="AF3" s="71" t="s">
        <v>400</v>
      </c>
      <c r="AG3" s="71" t="s">
        <v>404</v>
      </c>
      <c r="AH3" s="71" t="s">
        <v>402</v>
      </c>
      <c r="AI3" s="71" t="s">
        <v>410</v>
      </c>
      <c r="AJ3" s="71" t="s">
        <v>411</v>
      </c>
    </row>
    <row r="4" spans="1:48" ht="42.05" customHeight="1">
      <c r="A4" s="71"/>
      <c r="B4" s="63" t="s">
        <v>360</v>
      </c>
      <c r="C4" s="63" t="s">
        <v>361</v>
      </c>
      <c r="D4" s="64" t="s">
        <v>399</v>
      </c>
      <c r="E4" s="63" t="s">
        <v>16</v>
      </c>
      <c r="F4" s="63" t="s">
        <v>360</v>
      </c>
      <c r="G4" s="63" t="s">
        <v>361</v>
      </c>
      <c r="H4" s="64" t="s">
        <v>399</v>
      </c>
      <c r="I4" s="63" t="s">
        <v>16</v>
      </c>
      <c r="J4" s="63" t="s">
        <v>360</v>
      </c>
      <c r="K4" s="63" t="s">
        <v>361</v>
      </c>
      <c r="L4" s="64" t="s">
        <v>399</v>
      </c>
      <c r="M4" s="63" t="s">
        <v>16</v>
      </c>
      <c r="N4" s="63" t="s">
        <v>360</v>
      </c>
      <c r="O4" s="63" t="s">
        <v>361</v>
      </c>
      <c r="P4" s="64" t="s">
        <v>399</v>
      </c>
      <c r="Q4" s="63" t="s">
        <v>16</v>
      </c>
      <c r="R4" s="63" t="s">
        <v>360</v>
      </c>
      <c r="S4" s="63" t="s">
        <v>361</v>
      </c>
      <c r="T4" s="64" t="s">
        <v>399</v>
      </c>
      <c r="U4" s="63" t="s">
        <v>16</v>
      </c>
      <c r="V4" s="63" t="s">
        <v>360</v>
      </c>
      <c r="W4" s="63" t="s">
        <v>361</v>
      </c>
      <c r="X4" s="64" t="s">
        <v>399</v>
      </c>
      <c r="Y4" s="63" t="s">
        <v>16</v>
      </c>
      <c r="Z4" s="74"/>
      <c r="AA4" s="75"/>
      <c r="AB4" s="71"/>
      <c r="AC4" s="71"/>
      <c r="AD4" s="71"/>
      <c r="AE4" s="71"/>
      <c r="AF4" s="71"/>
      <c r="AG4" s="71"/>
      <c r="AH4" s="71"/>
      <c r="AI4" s="71"/>
      <c r="AJ4" s="71"/>
    </row>
    <row r="5" spans="1:48" s="19" customFormat="1" ht="14.15" customHeight="1">
      <c r="A5" s="25">
        <v>1</v>
      </c>
      <c r="B5" s="25">
        <v>2</v>
      </c>
      <c r="C5" s="25">
        <v>3</v>
      </c>
      <c r="D5" s="25" t="s">
        <v>379</v>
      </c>
      <c r="E5" s="25">
        <v>5</v>
      </c>
      <c r="F5" s="25">
        <v>6</v>
      </c>
      <c r="G5" s="25">
        <v>7</v>
      </c>
      <c r="H5" s="25" t="s">
        <v>380</v>
      </c>
      <c r="I5" s="25">
        <v>9</v>
      </c>
      <c r="J5" s="25">
        <v>10</v>
      </c>
      <c r="K5" s="25">
        <v>11</v>
      </c>
      <c r="L5" s="25" t="s">
        <v>381</v>
      </c>
      <c r="M5" s="25">
        <v>13</v>
      </c>
      <c r="N5" s="25">
        <v>14</v>
      </c>
      <c r="O5" s="25">
        <v>15</v>
      </c>
      <c r="P5" s="25" t="s">
        <v>382</v>
      </c>
      <c r="Q5" s="25">
        <v>17</v>
      </c>
      <c r="R5" s="25">
        <v>18</v>
      </c>
      <c r="S5" s="25">
        <v>19</v>
      </c>
      <c r="T5" s="25" t="s">
        <v>386</v>
      </c>
      <c r="U5" s="25">
        <v>21</v>
      </c>
      <c r="V5" s="25">
        <v>22</v>
      </c>
      <c r="W5" s="25">
        <v>23</v>
      </c>
      <c r="X5" s="25" t="s">
        <v>387</v>
      </c>
      <c r="Y5" s="25">
        <v>25</v>
      </c>
      <c r="Z5" s="25">
        <v>26</v>
      </c>
      <c r="AA5" s="25">
        <v>27</v>
      </c>
      <c r="AB5" s="25" t="s">
        <v>396</v>
      </c>
      <c r="AC5" s="25" t="s">
        <v>397</v>
      </c>
      <c r="AD5" s="25" t="s">
        <v>398</v>
      </c>
      <c r="AE5" s="25">
        <v>31</v>
      </c>
      <c r="AF5" s="25" t="s">
        <v>401</v>
      </c>
      <c r="AG5" s="25">
        <v>33</v>
      </c>
      <c r="AH5" s="25" t="s">
        <v>403</v>
      </c>
      <c r="AI5" s="25">
        <v>35</v>
      </c>
      <c r="AJ5" s="25" t="s">
        <v>409</v>
      </c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s="3" customFormat="1" ht="17.149999999999999" customHeight="1">
      <c r="A6" s="36" t="s">
        <v>4</v>
      </c>
      <c r="B6" s="34">
        <f>SUM(B7:B16)</f>
        <v>74866394</v>
      </c>
      <c r="C6" s="34">
        <f>SUM(C7:C16)</f>
        <v>71672350.099999994</v>
      </c>
      <c r="D6" s="6">
        <f>IF(C6/B6&gt;1.2,IF((C6/B6-1)*0.1+1.2&gt;1.3,1.3,(C6/B6-1.2)*0.1+1.2),C6/B6)</f>
        <v>0.95733674711246264</v>
      </c>
      <c r="E6" s="21"/>
      <c r="F6" s="37"/>
      <c r="G6" s="37"/>
      <c r="H6" s="6"/>
      <c r="I6" s="21"/>
      <c r="J6" s="34">
        <f>SUM(J7:J16)</f>
        <v>17730</v>
      </c>
      <c r="K6" s="34">
        <f>SUM(K7:K16)</f>
        <v>15831</v>
      </c>
      <c r="L6" s="6">
        <f>IF(J6/K6&gt;1.2,IF((J6/K6-1)*0.1+1.2&gt;1.3,1.3,(J6/K6-1.2)*0.1+1.2),J6/K6)</f>
        <v>1.1199545196134166</v>
      </c>
      <c r="M6" s="21"/>
      <c r="N6" s="34">
        <f>SUM(N7:N16)</f>
        <v>2952930.7</v>
      </c>
      <c r="O6" s="34">
        <f>SUM(O7:O16)</f>
        <v>2569519.8000000003</v>
      </c>
      <c r="P6" s="6">
        <f>IF(O6/N6&gt;1.2,IF((O6/N6-1.2)*0.1+1.2&gt;1.3,1.3,(O6/N6-1.2)*0.1+1.2),O6/N6)</f>
        <v>0.87015919472813907</v>
      </c>
      <c r="Q6" s="21"/>
      <c r="R6" s="38"/>
      <c r="S6" s="38"/>
      <c r="T6" s="38"/>
      <c r="U6" s="21"/>
      <c r="V6" s="38"/>
      <c r="W6" s="39"/>
      <c r="X6" s="39"/>
      <c r="Y6" s="21"/>
      <c r="Z6" s="22"/>
      <c r="AA6" s="20">
        <f>SUM(AA7:AA16)</f>
        <v>2142228</v>
      </c>
      <c r="AB6" s="34">
        <f>SUM(AB7:AB16)</f>
        <v>194747.99999999994</v>
      </c>
      <c r="AC6" s="34">
        <f>SUM(AC7:AC16)</f>
        <v>192768.99999999997</v>
      </c>
      <c r="AD6" s="34">
        <f>SUM(AD7:AD16)</f>
        <v>-1979.0000000000036</v>
      </c>
      <c r="AE6" s="34">
        <f t="shared" ref="AE6:AJ6" si="0">SUM(AE7:AE16)</f>
        <v>42031.5</v>
      </c>
      <c r="AF6" s="34">
        <f t="shared" si="0"/>
        <v>234800.5</v>
      </c>
      <c r="AG6" s="34">
        <f t="shared" si="0"/>
        <v>0</v>
      </c>
      <c r="AH6" s="34">
        <f t="shared" si="0"/>
        <v>234800.5</v>
      </c>
      <c r="AI6" s="34">
        <f t="shared" si="0"/>
        <v>235266.49999999997</v>
      </c>
      <c r="AJ6" s="34">
        <f t="shared" si="0"/>
        <v>-466.00000000000006</v>
      </c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s="2" customFormat="1" ht="17.149999999999999" customHeight="1">
      <c r="A7" s="12" t="s">
        <v>5</v>
      </c>
      <c r="B7" s="35">
        <v>23978460</v>
      </c>
      <c r="C7" s="35">
        <v>20813049</v>
      </c>
      <c r="D7" s="4">
        <f>IF(E7=0,0,IF(B7=0,1,IF(C7&lt;0,0,IF(C7/B7&gt;1.2,IF((C7/B7-1.2)*0.1+1.2&gt;1.3,1.3,(C7/B7-1.2)*0.1+1.2),C7/B7))))</f>
        <v>0.86798939548244547</v>
      </c>
      <c r="E7" s="11">
        <v>15</v>
      </c>
      <c r="F7" s="58">
        <v>106.5</v>
      </c>
      <c r="G7" s="58">
        <v>104.1</v>
      </c>
      <c r="H7" s="4">
        <f>IF(I7=0,0,IF(F7=0,1,IF(G7&lt;0,0,IF(G7/F7&gt;1.2,IF((G7/F7-1.2)*0.1+1.2&gt;1.3,1.3,(G7/F7-1.2)*0.1+1.2),G7/F7))))</f>
        <v>0.97746478873239429</v>
      </c>
      <c r="I7" s="67">
        <v>10</v>
      </c>
      <c r="J7" s="45">
        <v>4800</v>
      </c>
      <c r="K7" s="45">
        <v>4510</v>
      </c>
      <c r="L7" s="4">
        <f>IF(M7=0,0,IF(J7=0,1,IF(K7&lt;0,0,IF(J7/K7&gt;1.2,IF((J7/K7-1.2)*0.1+1.2&gt;1.3,1.3,(J7/K7-1.2)*0.1+1.2),J7/K7))))</f>
        <v>1.0643015521064301</v>
      </c>
      <c r="M7" s="11">
        <v>5</v>
      </c>
      <c r="N7" s="35">
        <v>1702001.7</v>
      </c>
      <c r="O7" s="35">
        <v>1402980.6</v>
      </c>
      <c r="P7" s="4">
        <f>IF(Q7=0,0,IF(N7=0,1,IF(O7&lt;0,0,IF(O7/N7&gt;1.2,IF((O7/N7-1.2)*0.1+1.2&gt;1.3,1.3,(O7/N7-1.2)*0.1+1.2),O7/N7))))</f>
        <v>0.82431210262598453</v>
      </c>
      <c r="Q7" s="11">
        <v>20</v>
      </c>
      <c r="R7" s="5" t="s">
        <v>362</v>
      </c>
      <c r="S7" s="5" t="s">
        <v>362</v>
      </c>
      <c r="T7" s="5" t="s">
        <v>362</v>
      </c>
      <c r="U7" s="5" t="s">
        <v>362</v>
      </c>
      <c r="V7" s="5" t="s">
        <v>362</v>
      </c>
      <c r="W7" s="5" t="s">
        <v>362</v>
      </c>
      <c r="X7" s="5" t="s">
        <v>362</v>
      </c>
      <c r="Y7" s="5" t="s">
        <v>362</v>
      </c>
      <c r="Z7" s="44">
        <f>(D7*E7+H7*I7+L7*M7+P7*Q7)/(E7+I7+M7+Q7)</f>
        <v>0.89204477265224935</v>
      </c>
      <c r="AA7" s="45">
        <v>501679</v>
      </c>
      <c r="AB7" s="35">
        <f>AA7/11</f>
        <v>45607.181818181816</v>
      </c>
      <c r="AC7" s="35">
        <f>ROUND(Z7*AB7,1)</f>
        <v>40683.599999999999</v>
      </c>
      <c r="AD7" s="35">
        <f>AC7-AB7</f>
        <v>-4923.5818181818177</v>
      </c>
      <c r="AE7" s="35">
        <v>29614.6</v>
      </c>
      <c r="AF7" s="35">
        <f>AC7+AE7</f>
        <v>70298.2</v>
      </c>
      <c r="AG7" s="35"/>
      <c r="AH7" s="35">
        <f>AF7-AG7</f>
        <v>70298.2</v>
      </c>
      <c r="AI7" s="35">
        <v>69324.299999999988</v>
      </c>
      <c r="AJ7" s="35">
        <f>ROUND(AH7-AI7,1)</f>
        <v>973.9</v>
      </c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s="2" customFormat="1" ht="17.149999999999999" customHeight="1">
      <c r="A8" s="12" t="s">
        <v>6</v>
      </c>
      <c r="B8" s="35">
        <v>36946892</v>
      </c>
      <c r="C8" s="35">
        <v>32961204</v>
      </c>
      <c r="D8" s="4">
        <f t="shared" ref="D8:D44" si="1">IF(E8=0,0,IF(B8=0,1,IF(C8&lt;0,0,IF(C8/B8&gt;1.2,IF((C8/B8-1.2)*0.1+1.2&gt;1.3,1.3,(C8/B8-1.2)*0.1+1.2),C8/B8))))</f>
        <v>0.89212386254302523</v>
      </c>
      <c r="E8" s="11">
        <v>15</v>
      </c>
      <c r="F8" s="58">
        <v>106.6</v>
      </c>
      <c r="G8" s="58">
        <v>102.4</v>
      </c>
      <c r="H8" s="4">
        <f t="shared" ref="H8:H44" si="2">IF(I8=0,0,IF(F8=0,1,IF(G8&lt;0,0,IF(G8/F8&gt;1.2,IF((G8/F8-1.2)*0.1+1.2&gt;1.3,1.3,(G8/F8-1.2)*0.1+1.2),G8/F8))))</f>
        <v>0.96060037523452169</v>
      </c>
      <c r="I8" s="67">
        <v>10</v>
      </c>
      <c r="J8" s="45">
        <v>9200</v>
      </c>
      <c r="K8" s="45">
        <v>7843</v>
      </c>
      <c r="L8" s="4">
        <f t="shared" ref="L8:L44" si="3">IF(M8=0,0,IF(J8=0,1,IF(K8&lt;0,0,IF(J8/K8&gt;1.2,IF((J8/K8-1.2)*0.1+1.2&gt;1.3,1.3,(J8/K8-1.2)*0.1+1.2),J8/K8))))</f>
        <v>1.1730205278592376</v>
      </c>
      <c r="M8" s="11">
        <v>15</v>
      </c>
      <c r="N8" s="35">
        <v>784154.5</v>
      </c>
      <c r="O8" s="35">
        <v>722182.6</v>
      </c>
      <c r="P8" s="4">
        <f t="shared" ref="P8:P44" si="4">IF(Q8=0,0,IF(N8=0,1,IF(O8&lt;0,0,IF(O8/N8&gt;1.2,IF((O8/N8-1.2)*0.1+1.2&gt;1.3,1.3,(O8/N8-1.2)*0.1+1.2),O8/N8))))</f>
        <v>0.92096978337814805</v>
      </c>
      <c r="Q8" s="11">
        <v>20</v>
      </c>
      <c r="R8" s="5" t="s">
        <v>362</v>
      </c>
      <c r="S8" s="5" t="s">
        <v>362</v>
      </c>
      <c r="T8" s="5" t="s">
        <v>362</v>
      </c>
      <c r="U8" s="5" t="s">
        <v>362</v>
      </c>
      <c r="V8" s="5" t="s">
        <v>362</v>
      </c>
      <c r="W8" s="5" t="s">
        <v>362</v>
      </c>
      <c r="X8" s="5" t="s">
        <v>362</v>
      </c>
      <c r="Y8" s="5" t="s">
        <v>362</v>
      </c>
      <c r="Z8" s="44">
        <f t="shared" ref="Z8:Z15" si="5">(D8*E8+H8*I8+L8*M8+P8*Q8)/(E8+I8+M8+Q8)</f>
        <v>0.98337608793236875</v>
      </c>
      <c r="AA8" s="45">
        <v>510450</v>
      </c>
      <c r="AB8" s="35">
        <f t="shared" ref="AB8:AB44" si="6">AA8/11</f>
        <v>46404.545454545456</v>
      </c>
      <c r="AC8" s="35">
        <f t="shared" ref="AC8:AC44" si="7">ROUND(Z8*AB8,1)</f>
        <v>45633.1</v>
      </c>
      <c r="AD8" s="35">
        <f t="shared" ref="AD8:AD44" si="8">AC8-AB8</f>
        <v>-771.44545454545732</v>
      </c>
      <c r="AE8" s="35">
        <v>3445.9</v>
      </c>
      <c r="AF8" s="35">
        <f t="shared" ref="AF8:AF44" si="9">AC8+AE8</f>
        <v>49079</v>
      </c>
      <c r="AG8" s="35"/>
      <c r="AH8" s="35">
        <f t="shared" ref="AH8:AH44" si="10">AF8-AG8</f>
        <v>49079</v>
      </c>
      <c r="AI8" s="35">
        <v>49290.400000000001</v>
      </c>
      <c r="AJ8" s="35">
        <f t="shared" ref="AJ8:AJ44" si="11">ROUND(AH8-AI8,1)</f>
        <v>-211.4</v>
      </c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s="2" customFormat="1" ht="17.149999999999999" customHeight="1">
      <c r="A9" s="12" t="s">
        <v>7</v>
      </c>
      <c r="B9" s="35">
        <v>2812224</v>
      </c>
      <c r="C9" s="35">
        <v>6465588.2999999998</v>
      </c>
      <c r="D9" s="4">
        <f t="shared" si="1"/>
        <v>1.3</v>
      </c>
      <c r="E9" s="11">
        <v>15</v>
      </c>
      <c r="F9" s="58">
        <v>107.7</v>
      </c>
      <c r="G9" s="58">
        <v>104.2</v>
      </c>
      <c r="H9" s="4">
        <f t="shared" si="2"/>
        <v>0.96750232126276692</v>
      </c>
      <c r="I9" s="67">
        <v>10</v>
      </c>
      <c r="J9" s="45">
        <v>720</v>
      </c>
      <c r="K9" s="45">
        <v>641</v>
      </c>
      <c r="L9" s="4">
        <f t="shared" si="3"/>
        <v>1.1232449297971918</v>
      </c>
      <c r="M9" s="11">
        <v>5</v>
      </c>
      <c r="N9" s="35">
        <v>138343.6</v>
      </c>
      <c r="O9" s="35">
        <v>129153.1</v>
      </c>
      <c r="P9" s="4">
        <f t="shared" si="4"/>
        <v>0.93356758100844561</v>
      </c>
      <c r="Q9" s="11">
        <v>20</v>
      </c>
      <c r="R9" s="5" t="s">
        <v>362</v>
      </c>
      <c r="S9" s="5" t="s">
        <v>362</v>
      </c>
      <c r="T9" s="5" t="s">
        <v>362</v>
      </c>
      <c r="U9" s="5" t="s">
        <v>362</v>
      </c>
      <c r="V9" s="5" t="s">
        <v>362</v>
      </c>
      <c r="W9" s="5" t="s">
        <v>362</v>
      </c>
      <c r="X9" s="5" t="s">
        <v>362</v>
      </c>
      <c r="Y9" s="5" t="s">
        <v>362</v>
      </c>
      <c r="Z9" s="44">
        <f t="shared" si="5"/>
        <v>1.0692519896356507</v>
      </c>
      <c r="AA9" s="45">
        <v>303620</v>
      </c>
      <c r="AB9" s="35">
        <f t="shared" si="6"/>
        <v>27601.81818181818</v>
      </c>
      <c r="AC9" s="35">
        <f t="shared" si="7"/>
        <v>29513.3</v>
      </c>
      <c r="AD9" s="35">
        <f t="shared" si="8"/>
        <v>1911.4818181818191</v>
      </c>
      <c r="AE9" s="35">
        <v>-8753</v>
      </c>
      <c r="AF9" s="35">
        <f t="shared" si="9"/>
        <v>20760.3</v>
      </c>
      <c r="AG9" s="35"/>
      <c r="AH9" s="35">
        <f t="shared" si="10"/>
        <v>20760.3</v>
      </c>
      <c r="AI9" s="35">
        <v>21462.400000000001</v>
      </c>
      <c r="AJ9" s="35">
        <f t="shared" si="11"/>
        <v>-702.1</v>
      </c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s="2" customFormat="1" ht="17.149999999999999" customHeight="1">
      <c r="A10" s="12" t="s">
        <v>8</v>
      </c>
      <c r="B10" s="35">
        <v>5365538</v>
      </c>
      <c r="C10" s="35">
        <v>4736644</v>
      </c>
      <c r="D10" s="4">
        <f t="shared" si="1"/>
        <v>0.8827901321358641</v>
      </c>
      <c r="E10" s="11">
        <v>15</v>
      </c>
      <c r="F10" s="58">
        <v>106.3</v>
      </c>
      <c r="G10" s="58">
        <v>106.2</v>
      </c>
      <c r="H10" s="4">
        <f t="shared" si="2"/>
        <v>0.99905926622765762</v>
      </c>
      <c r="I10" s="67">
        <v>10</v>
      </c>
      <c r="J10" s="45">
        <v>480</v>
      </c>
      <c r="K10" s="45">
        <v>496</v>
      </c>
      <c r="L10" s="4">
        <f t="shared" si="3"/>
        <v>0.967741935483871</v>
      </c>
      <c r="M10" s="11">
        <v>10</v>
      </c>
      <c r="N10" s="35">
        <v>135164.4</v>
      </c>
      <c r="O10" s="35">
        <v>123474.8</v>
      </c>
      <c r="P10" s="4">
        <f t="shared" si="4"/>
        <v>0.91351568904238101</v>
      </c>
      <c r="Q10" s="11">
        <v>20</v>
      </c>
      <c r="R10" s="5" t="s">
        <v>362</v>
      </c>
      <c r="S10" s="5" t="s">
        <v>362</v>
      </c>
      <c r="T10" s="5" t="s">
        <v>362</v>
      </c>
      <c r="U10" s="5" t="s">
        <v>362</v>
      </c>
      <c r="V10" s="5" t="s">
        <v>362</v>
      </c>
      <c r="W10" s="5" t="s">
        <v>362</v>
      </c>
      <c r="X10" s="5" t="s">
        <v>362</v>
      </c>
      <c r="Y10" s="5" t="s">
        <v>362</v>
      </c>
      <c r="Z10" s="44">
        <f t="shared" si="5"/>
        <v>0.93054868690910653</v>
      </c>
      <c r="AA10" s="45">
        <v>158950</v>
      </c>
      <c r="AB10" s="35">
        <f t="shared" si="6"/>
        <v>14450</v>
      </c>
      <c r="AC10" s="35">
        <f t="shared" si="7"/>
        <v>13446.4</v>
      </c>
      <c r="AD10" s="35">
        <f t="shared" si="8"/>
        <v>-1003.6000000000004</v>
      </c>
      <c r="AE10" s="35">
        <v>5586.5</v>
      </c>
      <c r="AF10" s="35">
        <f t="shared" si="9"/>
        <v>19032.900000000001</v>
      </c>
      <c r="AG10" s="35"/>
      <c r="AH10" s="35">
        <f t="shared" si="10"/>
        <v>19032.900000000001</v>
      </c>
      <c r="AI10" s="35">
        <v>18812.900000000001</v>
      </c>
      <c r="AJ10" s="35">
        <f t="shared" si="11"/>
        <v>220</v>
      </c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s="2" customFormat="1" ht="17.149999999999999" customHeight="1">
      <c r="A11" s="12" t="s">
        <v>9</v>
      </c>
      <c r="B11" s="35">
        <v>859596</v>
      </c>
      <c r="C11" s="35">
        <v>1046339.9</v>
      </c>
      <c r="D11" s="4">
        <f t="shared" si="1"/>
        <v>1.2017246124923802</v>
      </c>
      <c r="E11" s="11">
        <v>15</v>
      </c>
      <c r="F11" s="58">
        <v>106.4</v>
      </c>
      <c r="G11" s="58">
        <v>106</v>
      </c>
      <c r="H11" s="4">
        <f t="shared" si="2"/>
        <v>0.99624060150375937</v>
      </c>
      <c r="I11" s="67">
        <v>10</v>
      </c>
      <c r="J11" s="45">
        <v>400</v>
      </c>
      <c r="K11" s="45">
        <v>353</v>
      </c>
      <c r="L11" s="4">
        <f t="shared" si="3"/>
        <v>1.1331444759206799</v>
      </c>
      <c r="M11" s="11">
        <v>10</v>
      </c>
      <c r="N11" s="35">
        <v>30176.400000000001</v>
      </c>
      <c r="O11" s="35">
        <v>36945.599999999999</v>
      </c>
      <c r="P11" s="4">
        <f t="shared" si="4"/>
        <v>1.2024320992563724</v>
      </c>
      <c r="Q11" s="11">
        <v>20</v>
      </c>
      <c r="R11" s="5" t="s">
        <v>362</v>
      </c>
      <c r="S11" s="5" t="s">
        <v>362</v>
      </c>
      <c r="T11" s="5" t="s">
        <v>362</v>
      </c>
      <c r="U11" s="5" t="s">
        <v>362</v>
      </c>
      <c r="V11" s="5" t="s">
        <v>362</v>
      </c>
      <c r="W11" s="5" t="s">
        <v>362</v>
      </c>
      <c r="X11" s="5" t="s">
        <v>362</v>
      </c>
      <c r="Y11" s="5" t="s">
        <v>362</v>
      </c>
      <c r="Z11" s="44">
        <f t="shared" si="5"/>
        <v>1.1521520353955916</v>
      </c>
      <c r="AA11" s="45">
        <v>147978</v>
      </c>
      <c r="AB11" s="35">
        <f t="shared" si="6"/>
        <v>13452.545454545454</v>
      </c>
      <c r="AC11" s="35">
        <f t="shared" si="7"/>
        <v>15499.4</v>
      </c>
      <c r="AD11" s="35">
        <f t="shared" si="8"/>
        <v>2046.8545454545456</v>
      </c>
      <c r="AE11" s="35">
        <v>5429</v>
      </c>
      <c r="AF11" s="35">
        <f t="shared" si="9"/>
        <v>20928.400000000001</v>
      </c>
      <c r="AG11" s="35"/>
      <c r="AH11" s="35">
        <f t="shared" si="10"/>
        <v>20928.400000000001</v>
      </c>
      <c r="AI11" s="35">
        <v>21394.5</v>
      </c>
      <c r="AJ11" s="35">
        <f t="shared" si="11"/>
        <v>-466.1</v>
      </c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s="2" customFormat="1" ht="17.149999999999999" customHeight="1">
      <c r="A12" s="12" t="s">
        <v>10</v>
      </c>
      <c r="B12" s="35">
        <v>1720350</v>
      </c>
      <c r="C12" s="35">
        <v>1787195.3</v>
      </c>
      <c r="D12" s="4">
        <f t="shared" si="1"/>
        <v>1.03885563984073</v>
      </c>
      <c r="E12" s="11">
        <v>15</v>
      </c>
      <c r="F12" s="58">
        <v>105</v>
      </c>
      <c r="G12" s="58">
        <v>107.9</v>
      </c>
      <c r="H12" s="4">
        <f t="shared" si="2"/>
        <v>1.0276190476190477</v>
      </c>
      <c r="I12" s="67">
        <v>10</v>
      </c>
      <c r="J12" s="45">
        <v>330</v>
      </c>
      <c r="K12" s="45">
        <v>287</v>
      </c>
      <c r="L12" s="4">
        <f t="shared" si="3"/>
        <v>1.1498257839721255</v>
      </c>
      <c r="M12" s="11">
        <v>15</v>
      </c>
      <c r="N12" s="35">
        <v>39980</v>
      </c>
      <c r="O12" s="35">
        <v>44514.8</v>
      </c>
      <c r="P12" s="4">
        <f t="shared" si="4"/>
        <v>1.1134267133566784</v>
      </c>
      <c r="Q12" s="11">
        <v>20</v>
      </c>
      <c r="R12" s="5" t="s">
        <v>362</v>
      </c>
      <c r="S12" s="5" t="s">
        <v>362</v>
      </c>
      <c r="T12" s="5" t="s">
        <v>362</v>
      </c>
      <c r="U12" s="5" t="s">
        <v>362</v>
      </c>
      <c r="V12" s="5" t="s">
        <v>362</v>
      </c>
      <c r="W12" s="5" t="s">
        <v>362</v>
      </c>
      <c r="X12" s="5" t="s">
        <v>362</v>
      </c>
      <c r="Y12" s="5" t="s">
        <v>362</v>
      </c>
      <c r="Z12" s="44">
        <f t="shared" si="5"/>
        <v>1.0895824350086145</v>
      </c>
      <c r="AA12" s="45">
        <v>87371</v>
      </c>
      <c r="AB12" s="35">
        <f t="shared" si="6"/>
        <v>7942.818181818182</v>
      </c>
      <c r="AC12" s="35">
        <f t="shared" si="7"/>
        <v>8654.4</v>
      </c>
      <c r="AD12" s="35">
        <f t="shared" si="8"/>
        <v>711.58181818181765</v>
      </c>
      <c r="AE12" s="35">
        <v>3229.2</v>
      </c>
      <c r="AF12" s="35">
        <f t="shared" si="9"/>
        <v>11883.599999999999</v>
      </c>
      <c r="AG12" s="35"/>
      <c r="AH12" s="35">
        <f t="shared" si="10"/>
        <v>11883.599999999999</v>
      </c>
      <c r="AI12" s="35">
        <v>11982</v>
      </c>
      <c r="AJ12" s="35">
        <f t="shared" si="11"/>
        <v>-98.4</v>
      </c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s="2" customFormat="1" ht="17.149999999999999" customHeight="1">
      <c r="A13" s="12" t="s">
        <v>11</v>
      </c>
      <c r="B13" s="35">
        <v>2632216</v>
      </c>
      <c r="C13" s="35">
        <v>3282666.6</v>
      </c>
      <c r="D13" s="4">
        <f t="shared" si="1"/>
        <v>1.2047111407270528</v>
      </c>
      <c r="E13" s="11">
        <v>15</v>
      </c>
      <c r="F13" s="58">
        <v>108.1</v>
      </c>
      <c r="G13" s="58">
        <v>107.1</v>
      </c>
      <c r="H13" s="4">
        <f t="shared" si="2"/>
        <v>0.99074930619796486</v>
      </c>
      <c r="I13" s="67">
        <v>10</v>
      </c>
      <c r="J13" s="45">
        <v>830</v>
      </c>
      <c r="K13" s="45">
        <v>797</v>
      </c>
      <c r="L13" s="4">
        <f t="shared" si="3"/>
        <v>1.0414052697616061</v>
      </c>
      <c r="M13" s="11">
        <v>10</v>
      </c>
      <c r="N13" s="35">
        <v>46924.3</v>
      </c>
      <c r="O13" s="35">
        <v>42786.6</v>
      </c>
      <c r="P13" s="4">
        <f t="shared" si="4"/>
        <v>0.91182180661192591</v>
      </c>
      <c r="Q13" s="11">
        <v>20</v>
      </c>
      <c r="R13" s="5" t="s">
        <v>362</v>
      </c>
      <c r="S13" s="5" t="s">
        <v>362</v>
      </c>
      <c r="T13" s="5" t="s">
        <v>362</v>
      </c>
      <c r="U13" s="5" t="s">
        <v>362</v>
      </c>
      <c r="V13" s="5" t="s">
        <v>362</v>
      </c>
      <c r="W13" s="5" t="s">
        <v>362</v>
      </c>
      <c r="X13" s="5" t="s">
        <v>362</v>
      </c>
      <c r="Y13" s="5" t="s">
        <v>362</v>
      </c>
      <c r="Z13" s="44">
        <f t="shared" si="5"/>
        <v>1.0296118000498184</v>
      </c>
      <c r="AA13" s="45">
        <v>133896</v>
      </c>
      <c r="AB13" s="35">
        <f t="shared" si="6"/>
        <v>12172.363636363636</v>
      </c>
      <c r="AC13" s="35">
        <f t="shared" si="7"/>
        <v>12532.8</v>
      </c>
      <c r="AD13" s="35">
        <f t="shared" si="8"/>
        <v>360.43636363636324</v>
      </c>
      <c r="AE13" s="35">
        <v>6474.9</v>
      </c>
      <c r="AF13" s="35">
        <f t="shared" si="9"/>
        <v>19007.699999999997</v>
      </c>
      <c r="AG13" s="35"/>
      <c r="AH13" s="35">
        <f t="shared" si="10"/>
        <v>19007.699999999997</v>
      </c>
      <c r="AI13" s="35">
        <v>19112.8</v>
      </c>
      <c r="AJ13" s="35">
        <f t="shared" si="11"/>
        <v>-105.1</v>
      </c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s="2" customFormat="1" ht="17.149999999999999" customHeight="1">
      <c r="A14" s="12" t="s">
        <v>12</v>
      </c>
      <c r="B14" s="35">
        <v>51047</v>
      </c>
      <c r="C14" s="35">
        <v>52430.400000000001</v>
      </c>
      <c r="D14" s="4">
        <f t="shared" si="1"/>
        <v>1.0271005152114718</v>
      </c>
      <c r="E14" s="11">
        <v>15</v>
      </c>
      <c r="F14" s="58">
        <v>101.3</v>
      </c>
      <c r="G14" s="58">
        <v>106.9</v>
      </c>
      <c r="H14" s="4">
        <f t="shared" si="2"/>
        <v>1.0552813425468905</v>
      </c>
      <c r="I14" s="67">
        <v>10</v>
      </c>
      <c r="J14" s="45">
        <v>370</v>
      </c>
      <c r="K14" s="45">
        <v>358</v>
      </c>
      <c r="L14" s="4">
        <f t="shared" si="3"/>
        <v>1.0335195530726258</v>
      </c>
      <c r="M14" s="11">
        <v>15</v>
      </c>
      <c r="N14" s="35">
        <v>13561.7</v>
      </c>
      <c r="O14" s="35">
        <v>12697.1</v>
      </c>
      <c r="P14" s="4">
        <f t="shared" si="4"/>
        <v>0.93624693069452947</v>
      </c>
      <c r="Q14" s="11">
        <v>20</v>
      </c>
      <c r="R14" s="5" t="s">
        <v>362</v>
      </c>
      <c r="S14" s="5" t="s">
        <v>362</v>
      </c>
      <c r="T14" s="5" t="s">
        <v>362</v>
      </c>
      <c r="U14" s="5" t="s">
        <v>362</v>
      </c>
      <c r="V14" s="5" t="s">
        <v>362</v>
      </c>
      <c r="W14" s="5" t="s">
        <v>362</v>
      </c>
      <c r="X14" s="5" t="s">
        <v>362</v>
      </c>
      <c r="Y14" s="5" t="s">
        <v>362</v>
      </c>
      <c r="Z14" s="44">
        <f t="shared" si="5"/>
        <v>1.0031175510603492</v>
      </c>
      <c r="AA14" s="45">
        <v>86632</v>
      </c>
      <c r="AB14" s="35">
        <f t="shared" si="6"/>
        <v>7875.636363636364</v>
      </c>
      <c r="AC14" s="35">
        <f t="shared" si="7"/>
        <v>7900.2</v>
      </c>
      <c r="AD14" s="35">
        <f t="shared" si="8"/>
        <v>24.563636363635851</v>
      </c>
      <c r="AE14" s="35">
        <v>2579.5</v>
      </c>
      <c r="AF14" s="35">
        <f t="shared" si="9"/>
        <v>10479.700000000001</v>
      </c>
      <c r="AG14" s="35"/>
      <c r="AH14" s="35">
        <f t="shared" si="10"/>
        <v>10479.700000000001</v>
      </c>
      <c r="AI14" s="35">
        <v>10397.5</v>
      </c>
      <c r="AJ14" s="35">
        <f t="shared" si="11"/>
        <v>82.2</v>
      </c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s="2" customFormat="1" ht="17.149999999999999" customHeight="1">
      <c r="A15" s="12" t="s">
        <v>13</v>
      </c>
      <c r="B15" s="35">
        <v>443635</v>
      </c>
      <c r="C15" s="35">
        <v>464762.3</v>
      </c>
      <c r="D15" s="4">
        <f t="shared" si="1"/>
        <v>1.0476231586777418</v>
      </c>
      <c r="E15" s="11">
        <v>15</v>
      </c>
      <c r="F15" s="58">
        <v>105.7</v>
      </c>
      <c r="G15" s="58">
        <v>99.4</v>
      </c>
      <c r="H15" s="4">
        <f t="shared" si="2"/>
        <v>0.94039735099337751</v>
      </c>
      <c r="I15" s="67">
        <v>10</v>
      </c>
      <c r="J15" s="45">
        <v>440</v>
      </c>
      <c r="K15" s="45">
        <v>407</v>
      </c>
      <c r="L15" s="4">
        <f t="shared" si="3"/>
        <v>1.0810810810810811</v>
      </c>
      <c r="M15" s="11">
        <v>10</v>
      </c>
      <c r="N15" s="35">
        <v>39587.5</v>
      </c>
      <c r="O15" s="35">
        <v>35154</v>
      </c>
      <c r="P15" s="4">
        <f t="shared" si="4"/>
        <v>0.88800757814966846</v>
      </c>
      <c r="Q15" s="11">
        <v>20</v>
      </c>
      <c r="R15" s="5" t="s">
        <v>362</v>
      </c>
      <c r="S15" s="5" t="s">
        <v>362</v>
      </c>
      <c r="T15" s="5" t="s">
        <v>362</v>
      </c>
      <c r="U15" s="5" t="s">
        <v>362</v>
      </c>
      <c r="V15" s="5" t="s">
        <v>362</v>
      </c>
      <c r="W15" s="5" t="s">
        <v>362</v>
      </c>
      <c r="X15" s="5" t="s">
        <v>362</v>
      </c>
      <c r="Y15" s="5" t="s">
        <v>362</v>
      </c>
      <c r="Z15" s="44">
        <f t="shared" si="5"/>
        <v>0.97616878661643791</v>
      </c>
      <c r="AA15" s="45">
        <v>138298</v>
      </c>
      <c r="AB15" s="35">
        <f t="shared" si="6"/>
        <v>12572.545454545454</v>
      </c>
      <c r="AC15" s="35">
        <f t="shared" si="7"/>
        <v>12272.9</v>
      </c>
      <c r="AD15" s="35">
        <f t="shared" si="8"/>
        <v>-299.64545454545441</v>
      </c>
      <c r="AE15" s="35">
        <v>-8509.7999999999993</v>
      </c>
      <c r="AF15" s="35">
        <f t="shared" si="9"/>
        <v>3763.1000000000004</v>
      </c>
      <c r="AG15" s="35"/>
      <c r="AH15" s="35">
        <f t="shared" si="10"/>
        <v>3763.1000000000004</v>
      </c>
      <c r="AI15" s="35">
        <v>3863.1000000000004</v>
      </c>
      <c r="AJ15" s="35">
        <f t="shared" si="11"/>
        <v>-100</v>
      </c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s="2" customFormat="1" ht="17.149999999999999" customHeight="1">
      <c r="A16" s="12" t="s">
        <v>14</v>
      </c>
      <c r="B16" s="35">
        <v>56436</v>
      </c>
      <c r="C16" s="35">
        <v>62470.3</v>
      </c>
      <c r="D16" s="4">
        <f t="shared" si="1"/>
        <v>1.1069228861010703</v>
      </c>
      <c r="E16" s="11">
        <v>15</v>
      </c>
      <c r="F16" s="58">
        <v>110.7</v>
      </c>
      <c r="G16" s="58">
        <v>105.7</v>
      </c>
      <c r="H16" s="4">
        <f t="shared" si="2"/>
        <v>0.95483288166214997</v>
      </c>
      <c r="I16" s="67">
        <v>10</v>
      </c>
      <c r="J16" s="45">
        <v>160</v>
      </c>
      <c r="K16" s="45">
        <v>139</v>
      </c>
      <c r="L16" s="4">
        <f t="shared" si="3"/>
        <v>1.1510791366906474</v>
      </c>
      <c r="M16" s="11">
        <v>10</v>
      </c>
      <c r="N16" s="35">
        <v>23036.6</v>
      </c>
      <c r="O16" s="35">
        <v>19630.599999999999</v>
      </c>
      <c r="P16" s="4">
        <f t="shared" si="4"/>
        <v>0.85214832049868472</v>
      </c>
      <c r="Q16" s="11">
        <v>20</v>
      </c>
      <c r="R16" s="5" t="s">
        <v>362</v>
      </c>
      <c r="S16" s="5" t="s">
        <v>362</v>
      </c>
      <c r="T16" s="5" t="s">
        <v>362</v>
      </c>
      <c r="U16" s="5" t="s">
        <v>362</v>
      </c>
      <c r="V16" s="5" t="s">
        <v>362</v>
      </c>
      <c r="W16" s="5" t="s">
        <v>362</v>
      </c>
      <c r="X16" s="5" t="s">
        <v>362</v>
      </c>
      <c r="Y16" s="5" t="s">
        <v>362</v>
      </c>
      <c r="Z16" s="44">
        <f>(D16*E16+H16*I16+L16*M16+P16*Q16)/(E16+I16+M16+Q16)</f>
        <v>0.99465327063668574</v>
      </c>
      <c r="AA16" s="45">
        <v>73354</v>
      </c>
      <c r="AB16" s="35">
        <f t="shared" si="6"/>
        <v>6668.545454545455</v>
      </c>
      <c r="AC16" s="35">
        <f t="shared" si="7"/>
        <v>6632.9</v>
      </c>
      <c r="AD16" s="35">
        <f t="shared" si="8"/>
        <v>-35.645454545455323</v>
      </c>
      <c r="AE16" s="35">
        <v>2934.7</v>
      </c>
      <c r="AF16" s="35">
        <f t="shared" si="9"/>
        <v>9567.5999999999985</v>
      </c>
      <c r="AG16" s="35"/>
      <c r="AH16" s="35">
        <f t="shared" si="10"/>
        <v>9567.5999999999985</v>
      </c>
      <c r="AI16" s="35">
        <v>9626.5999999999985</v>
      </c>
      <c r="AJ16" s="35">
        <f t="shared" si="11"/>
        <v>-59</v>
      </c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s="2" customFormat="1" ht="17.149999999999999" customHeight="1">
      <c r="A17" s="15" t="s">
        <v>20</v>
      </c>
      <c r="B17" s="34">
        <f>SUM(B18:B44)</f>
        <v>8926657</v>
      </c>
      <c r="C17" s="34">
        <f>SUM(C18:C44)</f>
        <v>9565099.5999999996</v>
      </c>
      <c r="D17" s="6">
        <f>IF(C17/B17&gt;1.2,IF((C17/B17-1.2)*0.1+1.2&gt;1.3,1.3,(C17/B17-1.2)*0.1+1.2),C17/B17)</f>
        <v>1.0715209064266724</v>
      </c>
      <c r="E17" s="21"/>
      <c r="F17" s="20"/>
      <c r="G17" s="20"/>
      <c r="H17" s="6"/>
      <c r="I17" s="68"/>
      <c r="J17" s="34">
        <f>SUM(J18:J44)</f>
        <v>5765</v>
      </c>
      <c r="K17" s="34">
        <f>SUM(K18:K44)</f>
        <v>5020</v>
      </c>
      <c r="L17" s="6">
        <f>IF(J17/K17&gt;1.2,IF((J17/K17-1)*0.1+1.2&gt;1.3,1.3,(J17/K17-1.2)*0.1+1.2),J17/K17)</f>
        <v>1.1484063745019921</v>
      </c>
      <c r="M17" s="21"/>
      <c r="N17" s="34">
        <f>SUM(N18:N44)</f>
        <v>533978.69999999984</v>
      </c>
      <c r="O17" s="34">
        <f>SUM(O18:O44)</f>
        <v>570019.1</v>
      </c>
      <c r="P17" s="6">
        <f>IF(O17/N17&gt;1.2,IF((O17/N17-1.2)*0.1+1.2&gt;1.3,1.3,(O17/N17-1.2)*0.1+1.2),O17/N17)</f>
        <v>1.0674940779473041</v>
      </c>
      <c r="Q17" s="21"/>
      <c r="R17" s="34">
        <f>SUM(R18:R44)</f>
        <v>12168.300000000001</v>
      </c>
      <c r="S17" s="34">
        <f>SUM(S18:S44)</f>
        <v>12974.700000000003</v>
      </c>
      <c r="T17" s="6">
        <f>IF(S17/R17&gt;1.2,IF((S17/R17-1.2)*0.1+1.2&gt;1.3,1.3,(S17/R17-1.2)*0.1+1.2),S17/R17)</f>
        <v>1.0662705554596781</v>
      </c>
      <c r="U17" s="21"/>
      <c r="V17" s="34">
        <f>SUM(V18:V44)</f>
        <v>5626.0999999999995</v>
      </c>
      <c r="W17" s="34">
        <f>SUM(W18:W44)</f>
        <v>5443.4000000000005</v>
      </c>
      <c r="X17" s="6">
        <f>IF(W17/V17&gt;1.2,IF((W17/V17-1.2)*0.1+1.2&gt;1.3,1.3,(W17/V17-1.2)*0.1+1.2),W17/V17)</f>
        <v>0.96752635040258816</v>
      </c>
      <c r="Y17" s="21"/>
      <c r="Z17" s="22"/>
      <c r="AA17" s="20">
        <f>SUM(AA18:AA44)</f>
        <v>1157823</v>
      </c>
      <c r="AB17" s="34">
        <f>SUM(AB18:AB44)</f>
        <v>105256.63636363637</v>
      </c>
      <c r="AC17" s="34">
        <f>SUM(AC18:AC44)</f>
        <v>108858.69999999998</v>
      </c>
      <c r="AD17" s="34">
        <f>SUM(AD18:AD44)</f>
        <v>3602.0636363636359</v>
      </c>
      <c r="AE17" s="34">
        <f t="shared" ref="AE17:AJ17" si="12">SUM(AE18:AE44)</f>
        <v>-1591.4999999999991</v>
      </c>
      <c r="AF17" s="34">
        <f t="shared" si="12"/>
        <v>107267.20000000003</v>
      </c>
      <c r="AG17" s="34">
        <f t="shared" si="12"/>
        <v>0</v>
      </c>
      <c r="AH17" s="34">
        <f t="shared" si="12"/>
        <v>107267.20000000003</v>
      </c>
      <c r="AI17" s="34">
        <f t="shared" si="12"/>
        <v>107798.60000000002</v>
      </c>
      <c r="AJ17" s="34">
        <f t="shared" si="12"/>
        <v>-531.40000000000009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s="2" customFormat="1" ht="17.149999999999999" customHeight="1">
      <c r="A18" s="13" t="s">
        <v>0</v>
      </c>
      <c r="B18" s="35">
        <v>6443</v>
      </c>
      <c r="C18" s="35">
        <v>5856.2</v>
      </c>
      <c r="D18" s="4">
        <f t="shared" si="1"/>
        <v>0.90892441409281388</v>
      </c>
      <c r="E18" s="11">
        <v>10</v>
      </c>
      <c r="F18" s="58">
        <v>103.1</v>
      </c>
      <c r="G18" s="58">
        <v>106.1</v>
      </c>
      <c r="H18" s="4">
        <f t="shared" si="2"/>
        <v>1.0290979631425801</v>
      </c>
      <c r="I18" s="67">
        <v>5</v>
      </c>
      <c r="J18" s="45">
        <v>125</v>
      </c>
      <c r="K18" s="45">
        <v>107</v>
      </c>
      <c r="L18" s="4">
        <f t="shared" si="3"/>
        <v>1.1682242990654206</v>
      </c>
      <c r="M18" s="11">
        <v>15</v>
      </c>
      <c r="N18" s="35">
        <v>5811.9</v>
      </c>
      <c r="O18" s="35">
        <v>5126.3</v>
      </c>
      <c r="P18" s="4">
        <f t="shared" si="4"/>
        <v>0.88203513480961482</v>
      </c>
      <c r="Q18" s="11">
        <v>20</v>
      </c>
      <c r="R18" s="35">
        <v>60</v>
      </c>
      <c r="S18" s="35">
        <v>69.900000000000006</v>
      </c>
      <c r="T18" s="4">
        <f>IF(U18=0,0,IF(R18=0,1,IF(S18&lt;0,0,IF(S18/R18&gt;1.2,IF((S18/R18-1.2)*0.1+1.2&gt;1.3,1.3,(S18/R18-1.2)*0.1+1.2),S18/R18))))</f>
        <v>1.165</v>
      </c>
      <c r="U18" s="11">
        <v>10</v>
      </c>
      <c r="V18" s="35">
        <v>29</v>
      </c>
      <c r="W18" s="35">
        <v>31.1</v>
      </c>
      <c r="X18" s="4">
        <f>IF(Y18=0,0,IF(V18=0,1,IF(W18&lt;0,0,IF(W18/V18&gt;1.2,IF((W18/V18-1.2)*0.1+1.2&gt;1.3,1.3,(W18/V18-1.2)*0.1+1.2),W18/V18))))</f>
        <v>1.0724137931034483</v>
      </c>
      <c r="Y18" s="11">
        <v>10</v>
      </c>
      <c r="Z18" s="44">
        <f>(D18*E18+H18*I18+L18*M18+P18*Q18+T18*U18+X18*Y18)/(E18+I18+M18+Q18+U18+Y18)</f>
        <v>1.0253277009978448</v>
      </c>
      <c r="AA18" s="45">
        <v>26817</v>
      </c>
      <c r="AB18" s="35">
        <f t="shared" si="6"/>
        <v>2437.909090909091</v>
      </c>
      <c r="AC18" s="35">
        <f t="shared" si="7"/>
        <v>2499.6999999999998</v>
      </c>
      <c r="AD18" s="35">
        <f t="shared" si="8"/>
        <v>61.790909090908826</v>
      </c>
      <c r="AE18" s="35">
        <v>199</v>
      </c>
      <c r="AF18" s="35">
        <f t="shared" si="9"/>
        <v>2698.7</v>
      </c>
      <c r="AG18" s="35"/>
      <c r="AH18" s="35">
        <f t="shared" si="10"/>
        <v>2698.7</v>
      </c>
      <c r="AI18" s="35">
        <v>2697.9</v>
      </c>
      <c r="AJ18" s="35">
        <f t="shared" si="11"/>
        <v>0.8</v>
      </c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s="2" customFormat="1" ht="17.149999999999999" customHeight="1">
      <c r="A19" s="13" t="s">
        <v>21</v>
      </c>
      <c r="B19" s="35">
        <v>834120</v>
      </c>
      <c r="C19" s="35">
        <v>802734.9</v>
      </c>
      <c r="D19" s="4">
        <f t="shared" si="1"/>
        <v>0.96237339951086176</v>
      </c>
      <c r="E19" s="11">
        <v>10</v>
      </c>
      <c r="F19" s="58">
        <v>107.9</v>
      </c>
      <c r="G19" s="58">
        <v>107.7</v>
      </c>
      <c r="H19" s="4">
        <f t="shared" si="2"/>
        <v>0.99814643188137164</v>
      </c>
      <c r="I19" s="67">
        <v>5</v>
      </c>
      <c r="J19" s="45">
        <v>240</v>
      </c>
      <c r="K19" s="45">
        <v>197</v>
      </c>
      <c r="L19" s="4">
        <f t="shared" si="3"/>
        <v>1.2018274111675127</v>
      </c>
      <c r="M19" s="11">
        <v>5</v>
      </c>
      <c r="N19" s="35">
        <v>27094.2</v>
      </c>
      <c r="O19" s="35">
        <v>27527.8</v>
      </c>
      <c r="P19" s="4">
        <f t="shared" si="4"/>
        <v>1.016003425087288</v>
      </c>
      <c r="Q19" s="11">
        <v>20</v>
      </c>
      <c r="R19" s="35">
        <v>637</v>
      </c>
      <c r="S19" s="35">
        <v>648</v>
      </c>
      <c r="T19" s="4">
        <f t="shared" ref="T19:T44" si="13">IF(U19=0,0,IF(R19=0,1,IF(S19&lt;0,0,IF(S19/R19&gt;1.2,IF((S19/R19-1.2)*0.1+1.2&gt;1.3,1.3,(S19/R19-1.2)*0.1+1.2),S19/R19))))</f>
        <v>1.0172684458398744</v>
      </c>
      <c r="U19" s="11">
        <v>5</v>
      </c>
      <c r="V19" s="35">
        <v>58.2</v>
      </c>
      <c r="W19" s="35">
        <v>59.3</v>
      </c>
      <c r="X19" s="4">
        <f t="shared" ref="X19:X44" si="14">IF(Y19=0,0,IF(V19=0,1,IF(W19&lt;0,0,IF(W19/V19&gt;1.2,IF((W19/V19-1.2)*0.1+1.2&gt;1.3,1.3,(W19/V19-1.2)*0.1+1.2),W19/V19))))</f>
        <v>1.0189003436426116</v>
      </c>
      <c r="Y19" s="11">
        <v>5</v>
      </c>
      <c r="Z19" s="44">
        <f t="shared" ref="Z19:Z44" si="15">(D19*E19+H19*I19+L19*M19+P19*Q19+T19*U19+X19*Y19)/(E19+I19+M19+Q19+U19+Y19)</f>
        <v>1.0224903131902245</v>
      </c>
      <c r="AA19" s="45">
        <v>43887</v>
      </c>
      <c r="AB19" s="35">
        <f t="shared" si="6"/>
        <v>3989.7272727272725</v>
      </c>
      <c r="AC19" s="35">
        <f t="shared" si="7"/>
        <v>4079.5</v>
      </c>
      <c r="AD19" s="35">
        <f t="shared" si="8"/>
        <v>89.772727272727479</v>
      </c>
      <c r="AE19" s="35">
        <v>-142.4</v>
      </c>
      <c r="AF19" s="35">
        <f t="shared" si="9"/>
        <v>3937.1</v>
      </c>
      <c r="AG19" s="35"/>
      <c r="AH19" s="35">
        <f t="shared" si="10"/>
        <v>3937.1</v>
      </c>
      <c r="AI19" s="35">
        <v>3947.7999999999997</v>
      </c>
      <c r="AJ19" s="35">
        <f t="shared" si="11"/>
        <v>-10.7</v>
      </c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s="2" customFormat="1" ht="17.149999999999999" customHeight="1">
      <c r="A20" s="13" t="s">
        <v>22</v>
      </c>
      <c r="B20" s="35">
        <v>194867</v>
      </c>
      <c r="C20" s="35">
        <v>191619.1</v>
      </c>
      <c r="D20" s="4">
        <f t="shared" si="1"/>
        <v>0.98333273463439164</v>
      </c>
      <c r="E20" s="11">
        <v>10</v>
      </c>
      <c r="F20" s="58">
        <v>105.7</v>
      </c>
      <c r="G20" s="58">
        <v>108</v>
      </c>
      <c r="H20" s="4">
        <f t="shared" si="2"/>
        <v>1.021759697256386</v>
      </c>
      <c r="I20" s="67">
        <v>5</v>
      </c>
      <c r="J20" s="45">
        <v>115</v>
      </c>
      <c r="K20" s="45">
        <v>95</v>
      </c>
      <c r="L20" s="4">
        <f t="shared" si="3"/>
        <v>1.2010526315789474</v>
      </c>
      <c r="M20" s="11">
        <v>10</v>
      </c>
      <c r="N20" s="35">
        <v>10078.700000000001</v>
      </c>
      <c r="O20" s="35">
        <v>9921</v>
      </c>
      <c r="P20" s="4">
        <f t="shared" si="4"/>
        <v>0.98435314078204528</v>
      </c>
      <c r="Q20" s="11">
        <v>20</v>
      </c>
      <c r="R20" s="35">
        <v>851.9</v>
      </c>
      <c r="S20" s="35">
        <v>1006.1</v>
      </c>
      <c r="T20" s="4">
        <f t="shared" si="13"/>
        <v>1.1810071604648433</v>
      </c>
      <c r="U20" s="11">
        <v>10</v>
      </c>
      <c r="V20" s="35">
        <v>117</v>
      </c>
      <c r="W20" s="35">
        <v>227</v>
      </c>
      <c r="X20" s="4">
        <f t="shared" si="14"/>
        <v>1.2740170940170941</v>
      </c>
      <c r="Y20" s="11">
        <v>5</v>
      </c>
      <c r="Z20" s="44">
        <f t="shared" si="15"/>
        <v>1.080331200646502</v>
      </c>
      <c r="AA20" s="45">
        <v>32285</v>
      </c>
      <c r="AB20" s="35">
        <f t="shared" si="6"/>
        <v>2935</v>
      </c>
      <c r="AC20" s="35">
        <f t="shared" si="7"/>
        <v>3170.8</v>
      </c>
      <c r="AD20" s="35">
        <f t="shared" si="8"/>
        <v>235.80000000000018</v>
      </c>
      <c r="AE20" s="35">
        <v>92.6</v>
      </c>
      <c r="AF20" s="35">
        <f t="shared" si="9"/>
        <v>3263.4</v>
      </c>
      <c r="AG20" s="35"/>
      <c r="AH20" s="35">
        <f t="shared" si="10"/>
        <v>3263.4</v>
      </c>
      <c r="AI20" s="35">
        <v>3279</v>
      </c>
      <c r="AJ20" s="35">
        <f t="shared" si="11"/>
        <v>-15.6</v>
      </c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s="2" customFormat="1" ht="17.149999999999999" customHeight="1">
      <c r="A21" s="13" t="s">
        <v>23</v>
      </c>
      <c r="B21" s="35">
        <v>18778</v>
      </c>
      <c r="C21" s="35">
        <v>16567.8</v>
      </c>
      <c r="D21" s="4">
        <f t="shared" si="1"/>
        <v>0.8822984343380551</v>
      </c>
      <c r="E21" s="11">
        <v>10</v>
      </c>
      <c r="F21" s="58">
        <v>108.4</v>
      </c>
      <c r="G21" s="58">
        <v>105.3</v>
      </c>
      <c r="H21" s="4">
        <f t="shared" si="2"/>
        <v>0.97140221402214011</v>
      </c>
      <c r="I21" s="67">
        <v>5</v>
      </c>
      <c r="J21" s="45">
        <v>260</v>
      </c>
      <c r="K21" s="45">
        <v>219</v>
      </c>
      <c r="L21" s="4">
        <f t="shared" si="3"/>
        <v>1.1872146118721461</v>
      </c>
      <c r="M21" s="11">
        <v>10</v>
      </c>
      <c r="N21" s="35">
        <v>14622.8</v>
      </c>
      <c r="O21" s="35">
        <v>13469.7</v>
      </c>
      <c r="P21" s="4">
        <f t="shared" si="4"/>
        <v>0.9211436934102909</v>
      </c>
      <c r="Q21" s="11">
        <v>20</v>
      </c>
      <c r="R21" s="35">
        <v>306</v>
      </c>
      <c r="S21" s="35">
        <v>329.3</v>
      </c>
      <c r="T21" s="4">
        <f t="shared" si="13"/>
        <v>1.0761437908496732</v>
      </c>
      <c r="U21" s="11">
        <v>5</v>
      </c>
      <c r="V21" s="35">
        <v>84</v>
      </c>
      <c r="W21" s="35">
        <v>84.7</v>
      </c>
      <c r="X21" s="4">
        <f t="shared" si="14"/>
        <v>1.0083333333333333</v>
      </c>
      <c r="Y21" s="11">
        <v>5</v>
      </c>
      <c r="Z21" s="44">
        <f t="shared" si="15"/>
        <v>0.98904365493333746</v>
      </c>
      <c r="AA21" s="45">
        <v>36362</v>
      </c>
      <c r="AB21" s="35">
        <f t="shared" si="6"/>
        <v>3305.6363636363635</v>
      </c>
      <c r="AC21" s="35">
        <f t="shared" si="7"/>
        <v>3269.4</v>
      </c>
      <c r="AD21" s="35">
        <f t="shared" si="8"/>
        <v>-36.236363636363421</v>
      </c>
      <c r="AE21" s="35">
        <v>1508</v>
      </c>
      <c r="AF21" s="35">
        <f t="shared" si="9"/>
        <v>4777.3999999999996</v>
      </c>
      <c r="AG21" s="35"/>
      <c r="AH21" s="35">
        <f t="shared" si="10"/>
        <v>4777.3999999999996</v>
      </c>
      <c r="AI21" s="35">
        <v>4783.3</v>
      </c>
      <c r="AJ21" s="35">
        <f t="shared" si="11"/>
        <v>-5.9</v>
      </c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s="2" customFormat="1" ht="17.149999999999999" customHeight="1">
      <c r="A22" s="13" t="s">
        <v>24</v>
      </c>
      <c r="B22" s="35">
        <v>21345</v>
      </c>
      <c r="C22" s="35">
        <v>22441</v>
      </c>
      <c r="D22" s="4">
        <f t="shared" si="1"/>
        <v>1.0513469196533145</v>
      </c>
      <c r="E22" s="11">
        <v>10</v>
      </c>
      <c r="F22" s="58">
        <v>106.4</v>
      </c>
      <c r="G22" s="58">
        <v>100.2</v>
      </c>
      <c r="H22" s="4">
        <f t="shared" si="2"/>
        <v>0.94172932330827064</v>
      </c>
      <c r="I22" s="67">
        <v>5</v>
      </c>
      <c r="J22" s="45">
        <v>300</v>
      </c>
      <c r="K22" s="45">
        <v>174</v>
      </c>
      <c r="L22" s="4">
        <f t="shared" si="3"/>
        <v>1.2524137931034482</v>
      </c>
      <c r="M22" s="11">
        <v>10</v>
      </c>
      <c r="N22" s="35">
        <v>11655.1</v>
      </c>
      <c r="O22" s="35">
        <v>13664.8</v>
      </c>
      <c r="P22" s="4">
        <f t="shared" si="4"/>
        <v>1.1724309529733763</v>
      </c>
      <c r="Q22" s="11">
        <v>20</v>
      </c>
      <c r="R22" s="35">
        <v>556</v>
      </c>
      <c r="S22" s="35">
        <v>590.1</v>
      </c>
      <c r="T22" s="4">
        <f t="shared" si="13"/>
        <v>1.0613309352517986</v>
      </c>
      <c r="U22" s="11">
        <v>5</v>
      </c>
      <c r="V22" s="35">
        <v>81</v>
      </c>
      <c r="W22" s="35">
        <v>88.3</v>
      </c>
      <c r="X22" s="4">
        <f t="shared" si="14"/>
        <v>1.0901234567901235</v>
      </c>
      <c r="Y22" s="11">
        <v>5</v>
      </c>
      <c r="Z22" s="44">
        <f t="shared" si="15"/>
        <v>1.1264026320688383</v>
      </c>
      <c r="AA22" s="45">
        <v>47804</v>
      </c>
      <c r="AB22" s="35">
        <f t="shared" si="6"/>
        <v>4345.818181818182</v>
      </c>
      <c r="AC22" s="35">
        <f t="shared" si="7"/>
        <v>4895.1000000000004</v>
      </c>
      <c r="AD22" s="35">
        <f t="shared" si="8"/>
        <v>549.28181818181838</v>
      </c>
      <c r="AE22" s="35">
        <v>6.8</v>
      </c>
      <c r="AF22" s="35">
        <f t="shared" si="9"/>
        <v>4901.9000000000005</v>
      </c>
      <c r="AG22" s="35"/>
      <c r="AH22" s="35">
        <f t="shared" si="10"/>
        <v>4901.9000000000005</v>
      </c>
      <c r="AI22" s="35">
        <v>4982.2</v>
      </c>
      <c r="AJ22" s="35">
        <f t="shared" si="11"/>
        <v>-80.3</v>
      </c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s="2" customFormat="1" ht="17.149999999999999" customHeight="1">
      <c r="A23" s="13" t="s">
        <v>25</v>
      </c>
      <c r="B23" s="35">
        <v>22090</v>
      </c>
      <c r="C23" s="35">
        <v>14250.9</v>
      </c>
      <c r="D23" s="4">
        <f t="shared" si="1"/>
        <v>0.64512901765504749</v>
      </c>
      <c r="E23" s="11">
        <v>10</v>
      </c>
      <c r="F23" s="58">
        <v>103.7</v>
      </c>
      <c r="G23" s="58">
        <v>98.1</v>
      </c>
      <c r="H23" s="4">
        <f t="shared" si="2"/>
        <v>0.94599807135969138</v>
      </c>
      <c r="I23" s="67">
        <v>5</v>
      </c>
      <c r="J23" s="45">
        <v>270</v>
      </c>
      <c r="K23" s="45">
        <v>239</v>
      </c>
      <c r="L23" s="4">
        <f t="shared" si="3"/>
        <v>1.1297071129707112</v>
      </c>
      <c r="M23" s="11">
        <v>15</v>
      </c>
      <c r="N23" s="35">
        <v>9311.9</v>
      </c>
      <c r="O23" s="35">
        <v>8792.6</v>
      </c>
      <c r="P23" s="4">
        <f t="shared" si="4"/>
        <v>0.94423264854648359</v>
      </c>
      <c r="Q23" s="11">
        <v>20</v>
      </c>
      <c r="R23" s="35">
        <v>352.6</v>
      </c>
      <c r="S23" s="35">
        <v>402.8</v>
      </c>
      <c r="T23" s="4">
        <f t="shared" si="13"/>
        <v>1.1423709585933068</v>
      </c>
      <c r="U23" s="11">
        <v>5</v>
      </c>
      <c r="V23" s="35">
        <v>39.299999999999997</v>
      </c>
      <c r="W23" s="35">
        <v>41.8</v>
      </c>
      <c r="X23" s="4">
        <f t="shared" si="14"/>
        <v>1.0636132315521629</v>
      </c>
      <c r="Y23" s="11">
        <v>5</v>
      </c>
      <c r="Z23" s="44">
        <f t="shared" si="15"/>
        <v>0.96735768582611026</v>
      </c>
      <c r="AA23" s="45">
        <v>41275</v>
      </c>
      <c r="AB23" s="35">
        <f t="shared" si="6"/>
        <v>3752.2727272727275</v>
      </c>
      <c r="AC23" s="35">
        <f t="shared" si="7"/>
        <v>3629.8</v>
      </c>
      <c r="AD23" s="35">
        <f t="shared" si="8"/>
        <v>-122.4727272727273</v>
      </c>
      <c r="AE23" s="35">
        <v>289</v>
      </c>
      <c r="AF23" s="35">
        <f t="shared" si="9"/>
        <v>3918.8</v>
      </c>
      <c r="AG23" s="35"/>
      <c r="AH23" s="35">
        <f t="shared" si="10"/>
        <v>3918.8</v>
      </c>
      <c r="AI23" s="35">
        <v>3926.1</v>
      </c>
      <c r="AJ23" s="35">
        <f t="shared" si="11"/>
        <v>-7.3</v>
      </c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s="2" customFormat="1" ht="17.149999999999999" customHeight="1">
      <c r="A24" s="13" t="s">
        <v>26</v>
      </c>
      <c r="B24" s="35">
        <v>2255140</v>
      </c>
      <c r="C24" s="35">
        <v>2638942.9</v>
      </c>
      <c r="D24" s="4">
        <f t="shared" si="1"/>
        <v>1.1701902764351659</v>
      </c>
      <c r="E24" s="11">
        <v>10</v>
      </c>
      <c r="F24" s="58">
        <v>105</v>
      </c>
      <c r="G24" s="58">
        <v>106</v>
      </c>
      <c r="H24" s="4">
        <f t="shared" si="2"/>
        <v>1.0095238095238095</v>
      </c>
      <c r="I24" s="67">
        <v>5</v>
      </c>
      <c r="J24" s="45">
        <v>165</v>
      </c>
      <c r="K24" s="45">
        <v>152</v>
      </c>
      <c r="L24" s="4">
        <f t="shared" si="3"/>
        <v>1.0855263157894737</v>
      </c>
      <c r="M24" s="11">
        <v>5</v>
      </c>
      <c r="N24" s="35">
        <v>109685.6</v>
      </c>
      <c r="O24" s="35">
        <v>115176.4</v>
      </c>
      <c r="P24" s="4">
        <f t="shared" si="4"/>
        <v>1.0500594426251029</v>
      </c>
      <c r="Q24" s="11">
        <v>20</v>
      </c>
      <c r="R24" s="35">
        <v>365</v>
      </c>
      <c r="S24" s="35">
        <v>438.3</v>
      </c>
      <c r="T24" s="4">
        <f t="shared" si="13"/>
        <v>1.200082191780822</v>
      </c>
      <c r="U24" s="11">
        <v>5</v>
      </c>
      <c r="V24" s="35">
        <v>167.7</v>
      </c>
      <c r="W24" s="35">
        <v>184.1</v>
      </c>
      <c r="X24" s="4">
        <f t="shared" si="14"/>
        <v>1.0977936791890281</v>
      </c>
      <c r="Y24" s="11">
        <v>5</v>
      </c>
      <c r="Z24" s="44">
        <f t="shared" si="15"/>
        <v>1.0933544319653878</v>
      </c>
      <c r="AA24" s="45">
        <v>35766</v>
      </c>
      <c r="AB24" s="35">
        <f t="shared" si="6"/>
        <v>3251.4545454545455</v>
      </c>
      <c r="AC24" s="35">
        <f t="shared" si="7"/>
        <v>3555</v>
      </c>
      <c r="AD24" s="35">
        <f t="shared" si="8"/>
        <v>303.5454545454545</v>
      </c>
      <c r="AE24" s="35">
        <v>124.3</v>
      </c>
      <c r="AF24" s="35">
        <f t="shared" si="9"/>
        <v>3679.3</v>
      </c>
      <c r="AG24" s="35"/>
      <c r="AH24" s="35">
        <f t="shared" si="10"/>
        <v>3679.3</v>
      </c>
      <c r="AI24" s="35">
        <v>3709.6000000000004</v>
      </c>
      <c r="AJ24" s="35">
        <f t="shared" si="11"/>
        <v>-30.3</v>
      </c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s="2" customFormat="1" ht="17.149999999999999" customHeight="1">
      <c r="A25" s="13" t="s">
        <v>27</v>
      </c>
      <c r="B25" s="35">
        <v>13778</v>
      </c>
      <c r="C25" s="35">
        <v>18961.2</v>
      </c>
      <c r="D25" s="4">
        <f t="shared" si="1"/>
        <v>1.217619393235593</v>
      </c>
      <c r="E25" s="11">
        <v>10</v>
      </c>
      <c r="F25" s="58">
        <v>107.6</v>
      </c>
      <c r="G25" s="58">
        <v>101.4</v>
      </c>
      <c r="H25" s="4">
        <f t="shared" si="2"/>
        <v>0.94237918215613392</v>
      </c>
      <c r="I25" s="67">
        <v>5</v>
      </c>
      <c r="J25" s="45">
        <v>65</v>
      </c>
      <c r="K25" s="45">
        <v>59</v>
      </c>
      <c r="L25" s="4">
        <f t="shared" si="3"/>
        <v>1.1016949152542372</v>
      </c>
      <c r="M25" s="11">
        <v>10</v>
      </c>
      <c r="N25" s="35">
        <v>4490.8999999999996</v>
      </c>
      <c r="O25" s="35">
        <v>4526.5</v>
      </c>
      <c r="P25" s="4">
        <f t="shared" si="4"/>
        <v>1.0079271415529183</v>
      </c>
      <c r="Q25" s="11">
        <v>20</v>
      </c>
      <c r="R25" s="35">
        <v>113</v>
      </c>
      <c r="S25" s="35">
        <v>139.19999999999999</v>
      </c>
      <c r="T25" s="4">
        <f t="shared" si="13"/>
        <v>1.2031858407079645</v>
      </c>
      <c r="U25" s="11">
        <v>5</v>
      </c>
      <c r="V25" s="35">
        <v>19</v>
      </c>
      <c r="W25" s="35">
        <v>21.5</v>
      </c>
      <c r="X25" s="4">
        <f t="shared" si="14"/>
        <v>1.131578947368421</v>
      </c>
      <c r="Y25" s="11">
        <v>5</v>
      </c>
      <c r="Z25" s="44">
        <f t="shared" si="15"/>
        <v>1.0861346503112592</v>
      </c>
      <c r="AA25" s="45">
        <v>17745</v>
      </c>
      <c r="AB25" s="35">
        <f t="shared" si="6"/>
        <v>1613.1818181818182</v>
      </c>
      <c r="AC25" s="35">
        <f t="shared" si="7"/>
        <v>1752.1</v>
      </c>
      <c r="AD25" s="35">
        <f t="shared" si="8"/>
        <v>138.91818181818167</v>
      </c>
      <c r="AE25" s="35">
        <v>38.6</v>
      </c>
      <c r="AF25" s="35">
        <f t="shared" si="9"/>
        <v>1790.6999999999998</v>
      </c>
      <c r="AG25" s="35"/>
      <c r="AH25" s="35">
        <f t="shared" si="10"/>
        <v>1790.6999999999998</v>
      </c>
      <c r="AI25" s="35">
        <v>1813.8999999999999</v>
      </c>
      <c r="AJ25" s="35">
        <f t="shared" si="11"/>
        <v>-23.2</v>
      </c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s="2" customFormat="1" ht="17.149999999999999" customHeight="1">
      <c r="A26" s="13" t="s">
        <v>28</v>
      </c>
      <c r="B26" s="35">
        <v>6946</v>
      </c>
      <c r="C26" s="35">
        <v>7464.7</v>
      </c>
      <c r="D26" s="4">
        <f t="shared" si="1"/>
        <v>1.0746760725597466</v>
      </c>
      <c r="E26" s="11">
        <v>10</v>
      </c>
      <c r="F26" s="58">
        <v>105</v>
      </c>
      <c r="G26" s="58">
        <v>107.2</v>
      </c>
      <c r="H26" s="4">
        <f t="shared" si="2"/>
        <v>1.0209523809523811</v>
      </c>
      <c r="I26" s="67">
        <v>5</v>
      </c>
      <c r="J26" s="45">
        <v>200</v>
      </c>
      <c r="K26" s="45">
        <v>152</v>
      </c>
      <c r="L26" s="4">
        <f t="shared" si="3"/>
        <v>1.2115789473684211</v>
      </c>
      <c r="M26" s="11">
        <v>15</v>
      </c>
      <c r="N26" s="35">
        <v>7865.1</v>
      </c>
      <c r="O26" s="35">
        <v>9009.4</v>
      </c>
      <c r="P26" s="4">
        <f t="shared" si="4"/>
        <v>1.1454908392773135</v>
      </c>
      <c r="Q26" s="11">
        <v>20</v>
      </c>
      <c r="R26" s="35">
        <v>1085</v>
      </c>
      <c r="S26" s="35">
        <v>986.2</v>
      </c>
      <c r="T26" s="4">
        <f t="shared" si="13"/>
        <v>0.90894009216589866</v>
      </c>
      <c r="U26" s="11">
        <v>5</v>
      </c>
      <c r="V26" s="35">
        <v>59</v>
      </c>
      <c r="W26" s="35">
        <v>51.2</v>
      </c>
      <c r="X26" s="4">
        <f t="shared" si="14"/>
        <v>0.86779661016949161</v>
      </c>
      <c r="Y26" s="11">
        <v>5</v>
      </c>
      <c r="Z26" s="44">
        <f t="shared" si="15"/>
        <v>1.0969784523018151</v>
      </c>
      <c r="AA26" s="45">
        <v>45438</v>
      </c>
      <c r="AB26" s="35">
        <f t="shared" si="6"/>
        <v>4130.727272727273</v>
      </c>
      <c r="AC26" s="35">
        <f t="shared" si="7"/>
        <v>4531.3</v>
      </c>
      <c r="AD26" s="35">
        <f t="shared" si="8"/>
        <v>400.57272727272721</v>
      </c>
      <c r="AE26" s="35">
        <v>-2309.9</v>
      </c>
      <c r="AF26" s="35">
        <f t="shared" si="9"/>
        <v>2221.4</v>
      </c>
      <c r="AG26" s="35"/>
      <c r="AH26" s="35">
        <f t="shared" si="10"/>
        <v>2221.4</v>
      </c>
      <c r="AI26" s="35">
        <v>2249.9999999999995</v>
      </c>
      <c r="AJ26" s="35">
        <f t="shared" si="11"/>
        <v>-28.6</v>
      </c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s="2" customFormat="1" ht="17.149999999999999" customHeight="1">
      <c r="A27" s="13" t="s">
        <v>29</v>
      </c>
      <c r="B27" s="35">
        <v>3571</v>
      </c>
      <c r="C27" s="35">
        <v>3409</v>
      </c>
      <c r="D27" s="4">
        <f t="shared" si="1"/>
        <v>0.95463455614673765</v>
      </c>
      <c r="E27" s="11">
        <v>10</v>
      </c>
      <c r="F27" s="58">
        <v>106.3</v>
      </c>
      <c r="G27" s="58">
        <v>112.7</v>
      </c>
      <c r="H27" s="4">
        <f t="shared" si="2"/>
        <v>1.0602069614299154</v>
      </c>
      <c r="I27" s="67">
        <v>5</v>
      </c>
      <c r="J27" s="45">
        <v>120</v>
      </c>
      <c r="K27" s="45">
        <v>108</v>
      </c>
      <c r="L27" s="4">
        <f t="shared" si="3"/>
        <v>1.1111111111111112</v>
      </c>
      <c r="M27" s="11">
        <v>15</v>
      </c>
      <c r="N27" s="35">
        <v>2637.1</v>
      </c>
      <c r="O27" s="35">
        <v>4679.8</v>
      </c>
      <c r="P27" s="4">
        <f t="shared" si="4"/>
        <v>1.2574600887338363</v>
      </c>
      <c r="Q27" s="11">
        <v>20</v>
      </c>
      <c r="R27" s="35">
        <v>74</v>
      </c>
      <c r="S27" s="35">
        <v>69.3</v>
      </c>
      <c r="T27" s="4">
        <f t="shared" si="13"/>
        <v>0.93648648648648647</v>
      </c>
      <c r="U27" s="11">
        <v>5</v>
      </c>
      <c r="V27" s="35">
        <v>12</v>
      </c>
      <c r="W27" s="35">
        <v>12.3</v>
      </c>
      <c r="X27" s="4">
        <f t="shared" si="14"/>
        <v>1.0250000000000001</v>
      </c>
      <c r="Y27" s="11">
        <v>10</v>
      </c>
      <c r="Z27" s="44">
        <f t="shared" si="15"/>
        <v>1.1014720191137353</v>
      </c>
      <c r="AA27" s="45">
        <v>18570</v>
      </c>
      <c r="AB27" s="35">
        <f t="shared" si="6"/>
        <v>1688.1818181818182</v>
      </c>
      <c r="AC27" s="35">
        <f t="shared" si="7"/>
        <v>1859.5</v>
      </c>
      <c r="AD27" s="35">
        <f t="shared" si="8"/>
        <v>171.31818181818176</v>
      </c>
      <c r="AE27" s="35">
        <v>-452</v>
      </c>
      <c r="AF27" s="35">
        <f t="shared" si="9"/>
        <v>1407.5</v>
      </c>
      <c r="AG27" s="35"/>
      <c r="AH27" s="35">
        <f t="shared" si="10"/>
        <v>1407.5</v>
      </c>
      <c r="AI27" s="35">
        <v>1413.3</v>
      </c>
      <c r="AJ27" s="35">
        <f t="shared" si="11"/>
        <v>-5.8</v>
      </c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s="2" customFormat="1" ht="17.149999999999999" customHeight="1">
      <c r="A28" s="13" t="s">
        <v>30</v>
      </c>
      <c r="B28" s="35">
        <v>1894850</v>
      </c>
      <c r="C28" s="35">
        <v>1466640.5</v>
      </c>
      <c r="D28" s="4">
        <f t="shared" si="1"/>
        <v>0.77401403805050528</v>
      </c>
      <c r="E28" s="11">
        <v>10</v>
      </c>
      <c r="F28" s="58">
        <v>103</v>
      </c>
      <c r="G28" s="58">
        <v>100.2</v>
      </c>
      <c r="H28" s="4">
        <f t="shared" si="2"/>
        <v>0.97281553398058251</v>
      </c>
      <c r="I28" s="67">
        <v>5</v>
      </c>
      <c r="J28" s="45">
        <v>210</v>
      </c>
      <c r="K28" s="45">
        <v>174</v>
      </c>
      <c r="L28" s="4">
        <f t="shared" si="3"/>
        <v>1.2006896551724138</v>
      </c>
      <c r="M28" s="11">
        <v>10</v>
      </c>
      <c r="N28" s="35">
        <v>24206.2</v>
      </c>
      <c r="O28" s="35">
        <v>29139</v>
      </c>
      <c r="P28" s="4">
        <f t="shared" si="4"/>
        <v>1.2003782502003619</v>
      </c>
      <c r="Q28" s="11">
        <v>20</v>
      </c>
      <c r="R28" s="35">
        <v>853.5</v>
      </c>
      <c r="S28" s="35">
        <v>770.9</v>
      </c>
      <c r="T28" s="4">
        <f t="shared" si="13"/>
        <v>0.90322202694786169</v>
      </c>
      <c r="U28" s="11">
        <v>10</v>
      </c>
      <c r="V28" s="35">
        <v>333.4</v>
      </c>
      <c r="W28" s="35">
        <v>365.2</v>
      </c>
      <c r="X28" s="4">
        <f t="shared" si="14"/>
        <v>1.095380923815237</v>
      </c>
      <c r="Y28" s="11">
        <v>10</v>
      </c>
      <c r="Z28" s="44">
        <f t="shared" si="15"/>
        <v>1.0554570632887745</v>
      </c>
      <c r="AA28" s="45">
        <v>49986</v>
      </c>
      <c r="AB28" s="35">
        <f t="shared" si="6"/>
        <v>4544.181818181818</v>
      </c>
      <c r="AC28" s="35">
        <f t="shared" si="7"/>
        <v>4796.2</v>
      </c>
      <c r="AD28" s="35">
        <f t="shared" si="8"/>
        <v>252.0181818181818</v>
      </c>
      <c r="AE28" s="35">
        <v>-163.4</v>
      </c>
      <c r="AF28" s="35">
        <f t="shared" si="9"/>
        <v>4632.8</v>
      </c>
      <c r="AG28" s="35"/>
      <c r="AH28" s="35">
        <f t="shared" si="10"/>
        <v>4632.8</v>
      </c>
      <c r="AI28" s="35">
        <v>4664.1000000000004</v>
      </c>
      <c r="AJ28" s="35">
        <f t="shared" si="11"/>
        <v>-31.3</v>
      </c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s="2" customFormat="1" ht="17.149999999999999" customHeight="1">
      <c r="A29" s="13" t="s">
        <v>31</v>
      </c>
      <c r="B29" s="35">
        <v>360520</v>
      </c>
      <c r="C29" s="35">
        <v>402396.8</v>
      </c>
      <c r="D29" s="4">
        <f t="shared" si="1"/>
        <v>1.1161566625984689</v>
      </c>
      <c r="E29" s="11">
        <v>10</v>
      </c>
      <c r="F29" s="58">
        <v>102</v>
      </c>
      <c r="G29" s="58">
        <v>94.9</v>
      </c>
      <c r="H29" s="4">
        <f t="shared" si="2"/>
        <v>0.93039215686274512</v>
      </c>
      <c r="I29" s="67">
        <v>5</v>
      </c>
      <c r="J29" s="45">
        <v>200</v>
      </c>
      <c r="K29" s="45">
        <v>174</v>
      </c>
      <c r="L29" s="4">
        <f t="shared" si="3"/>
        <v>1.1494252873563218</v>
      </c>
      <c r="M29" s="11">
        <v>5</v>
      </c>
      <c r="N29" s="35">
        <v>27346.7</v>
      </c>
      <c r="O29" s="35">
        <v>28245.9</v>
      </c>
      <c r="P29" s="4">
        <f t="shared" si="4"/>
        <v>1.0328814811293501</v>
      </c>
      <c r="Q29" s="11">
        <v>20</v>
      </c>
      <c r="R29" s="35">
        <v>388</v>
      </c>
      <c r="S29" s="35">
        <v>401.1</v>
      </c>
      <c r="T29" s="4">
        <f t="shared" si="13"/>
        <v>1.0337628865979382</v>
      </c>
      <c r="U29" s="11">
        <v>5</v>
      </c>
      <c r="V29" s="35">
        <v>2404</v>
      </c>
      <c r="W29" s="35">
        <v>3052.3</v>
      </c>
      <c r="X29" s="4">
        <f t="shared" si="14"/>
        <v>1.206967554076539</v>
      </c>
      <c r="Y29" s="11">
        <v>15</v>
      </c>
      <c r="Z29" s="44">
        <f t="shared" si="15"/>
        <v>1.0915268535634133</v>
      </c>
      <c r="AA29" s="45">
        <v>122331</v>
      </c>
      <c r="AB29" s="35">
        <f t="shared" si="6"/>
        <v>11121</v>
      </c>
      <c r="AC29" s="35">
        <f t="shared" si="7"/>
        <v>12138.9</v>
      </c>
      <c r="AD29" s="35">
        <f t="shared" si="8"/>
        <v>1017.8999999999996</v>
      </c>
      <c r="AE29" s="35">
        <v>-173.1</v>
      </c>
      <c r="AF29" s="35">
        <f t="shared" si="9"/>
        <v>11965.8</v>
      </c>
      <c r="AG29" s="35"/>
      <c r="AH29" s="35">
        <f t="shared" si="10"/>
        <v>11965.8</v>
      </c>
      <c r="AI29" s="35">
        <v>12128.699999999999</v>
      </c>
      <c r="AJ29" s="35">
        <f t="shared" si="11"/>
        <v>-162.9</v>
      </c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s="2" customFormat="1" ht="17.149999999999999" customHeight="1">
      <c r="A30" s="13" t="s">
        <v>32</v>
      </c>
      <c r="B30" s="35">
        <v>23449</v>
      </c>
      <c r="C30" s="35">
        <v>23454.799999999999</v>
      </c>
      <c r="D30" s="4">
        <f t="shared" si="1"/>
        <v>1.0002473453025715</v>
      </c>
      <c r="E30" s="11">
        <v>10</v>
      </c>
      <c r="F30" s="58">
        <v>103.7</v>
      </c>
      <c r="G30" s="58">
        <v>104.9</v>
      </c>
      <c r="H30" s="4">
        <f t="shared" si="2"/>
        <v>1.0115718418514947</v>
      </c>
      <c r="I30" s="67">
        <v>5</v>
      </c>
      <c r="J30" s="45">
        <v>145</v>
      </c>
      <c r="K30" s="45">
        <v>119</v>
      </c>
      <c r="L30" s="4">
        <f t="shared" si="3"/>
        <v>1.2018487394957982</v>
      </c>
      <c r="M30" s="11">
        <v>10</v>
      </c>
      <c r="N30" s="35">
        <v>7388.4</v>
      </c>
      <c r="O30" s="35">
        <v>6582</v>
      </c>
      <c r="P30" s="4">
        <f t="shared" si="4"/>
        <v>0.89085593633262961</v>
      </c>
      <c r="Q30" s="11">
        <v>20</v>
      </c>
      <c r="R30" s="35">
        <v>137.6</v>
      </c>
      <c r="S30" s="35">
        <v>157.5</v>
      </c>
      <c r="T30" s="4">
        <f t="shared" si="13"/>
        <v>1.1446220930232558</v>
      </c>
      <c r="U30" s="11">
        <v>10</v>
      </c>
      <c r="V30" s="35">
        <v>12.2</v>
      </c>
      <c r="W30" s="35">
        <v>16.399999999999999</v>
      </c>
      <c r="X30" s="4">
        <f t="shared" si="14"/>
        <v>1.2144262295081967</v>
      </c>
      <c r="Y30" s="11">
        <v>10</v>
      </c>
      <c r="Z30" s="44">
        <f t="shared" si="15"/>
        <v>1.0536372616801275</v>
      </c>
      <c r="AA30" s="45">
        <v>20840</v>
      </c>
      <c r="AB30" s="35">
        <f t="shared" si="6"/>
        <v>1894.5454545454545</v>
      </c>
      <c r="AC30" s="35">
        <f t="shared" si="7"/>
        <v>1996.2</v>
      </c>
      <c r="AD30" s="35">
        <f t="shared" si="8"/>
        <v>101.65454545454554</v>
      </c>
      <c r="AE30" s="35">
        <v>-124.9</v>
      </c>
      <c r="AF30" s="35">
        <f t="shared" si="9"/>
        <v>1871.3</v>
      </c>
      <c r="AG30" s="35"/>
      <c r="AH30" s="35">
        <f t="shared" si="10"/>
        <v>1871.3</v>
      </c>
      <c r="AI30" s="35">
        <v>1877.8999999999999</v>
      </c>
      <c r="AJ30" s="35">
        <f t="shared" si="11"/>
        <v>-6.6</v>
      </c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s="2" customFormat="1" ht="17.149999999999999" customHeight="1">
      <c r="A31" s="13" t="s">
        <v>33</v>
      </c>
      <c r="B31" s="35">
        <v>197630</v>
      </c>
      <c r="C31" s="35">
        <v>172259.5</v>
      </c>
      <c r="D31" s="4">
        <f t="shared" si="1"/>
        <v>0.87162627131508374</v>
      </c>
      <c r="E31" s="11">
        <v>10</v>
      </c>
      <c r="F31" s="58">
        <v>109.6</v>
      </c>
      <c r="G31" s="58">
        <v>107.4</v>
      </c>
      <c r="H31" s="4">
        <f t="shared" si="2"/>
        <v>0.97992700729927018</v>
      </c>
      <c r="I31" s="67">
        <v>5</v>
      </c>
      <c r="J31" s="45">
        <v>175</v>
      </c>
      <c r="K31" s="45">
        <v>160</v>
      </c>
      <c r="L31" s="4">
        <f t="shared" si="3"/>
        <v>1.09375</v>
      </c>
      <c r="M31" s="11">
        <v>10</v>
      </c>
      <c r="N31" s="35">
        <v>12874.3</v>
      </c>
      <c r="O31" s="35">
        <v>13842.5</v>
      </c>
      <c r="P31" s="4">
        <f t="shared" si="4"/>
        <v>1.0752040887659913</v>
      </c>
      <c r="Q31" s="11">
        <v>20</v>
      </c>
      <c r="R31" s="35">
        <v>1180</v>
      </c>
      <c r="S31" s="35">
        <v>1371.6</v>
      </c>
      <c r="T31" s="4">
        <f t="shared" si="13"/>
        <v>1.1623728813559322</v>
      </c>
      <c r="U31" s="11">
        <v>10</v>
      </c>
      <c r="V31" s="35">
        <v>83</v>
      </c>
      <c r="W31" s="35">
        <v>90.1</v>
      </c>
      <c r="X31" s="4">
        <f t="shared" si="14"/>
        <v>1.0855421686746987</v>
      </c>
      <c r="Y31" s="11">
        <v>5</v>
      </c>
      <c r="Z31" s="44">
        <f t="shared" si="15"/>
        <v>1.0518153196983304</v>
      </c>
      <c r="AA31" s="45">
        <v>43021</v>
      </c>
      <c r="AB31" s="35">
        <f t="shared" si="6"/>
        <v>3911</v>
      </c>
      <c r="AC31" s="35">
        <f t="shared" si="7"/>
        <v>4113.6000000000004</v>
      </c>
      <c r="AD31" s="35">
        <f t="shared" si="8"/>
        <v>202.60000000000036</v>
      </c>
      <c r="AE31" s="35">
        <v>-34.299999999999997</v>
      </c>
      <c r="AF31" s="35">
        <f t="shared" si="9"/>
        <v>4079.3</v>
      </c>
      <c r="AG31" s="35"/>
      <c r="AH31" s="35">
        <f t="shared" si="10"/>
        <v>4079.3</v>
      </c>
      <c r="AI31" s="35">
        <v>4104.8999999999996</v>
      </c>
      <c r="AJ31" s="35">
        <f t="shared" si="11"/>
        <v>-25.6</v>
      </c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s="2" customFormat="1" ht="17.149999999999999" customHeight="1">
      <c r="A32" s="13" t="s">
        <v>34</v>
      </c>
      <c r="B32" s="35">
        <v>14564</v>
      </c>
      <c r="C32" s="35">
        <v>13737.3</v>
      </c>
      <c r="D32" s="4">
        <f t="shared" si="1"/>
        <v>0.94323674814611369</v>
      </c>
      <c r="E32" s="11">
        <v>10</v>
      </c>
      <c r="F32" s="58">
        <v>107.8</v>
      </c>
      <c r="G32" s="58">
        <v>110.8</v>
      </c>
      <c r="H32" s="4">
        <f t="shared" si="2"/>
        <v>1.0278293135435992</v>
      </c>
      <c r="I32" s="67">
        <v>5</v>
      </c>
      <c r="J32" s="45">
        <v>190</v>
      </c>
      <c r="K32" s="45">
        <v>168</v>
      </c>
      <c r="L32" s="4">
        <f t="shared" si="3"/>
        <v>1.1309523809523809</v>
      </c>
      <c r="M32" s="11">
        <v>15</v>
      </c>
      <c r="N32" s="35">
        <v>11537.1</v>
      </c>
      <c r="O32" s="35">
        <v>10732.6</v>
      </c>
      <c r="P32" s="4">
        <f t="shared" si="4"/>
        <v>0.93026843834239104</v>
      </c>
      <c r="Q32" s="11">
        <v>20</v>
      </c>
      <c r="R32" s="35">
        <v>249.8</v>
      </c>
      <c r="S32" s="35">
        <v>281.7</v>
      </c>
      <c r="T32" s="4">
        <f t="shared" si="13"/>
        <v>1.1277021617293834</v>
      </c>
      <c r="U32" s="11">
        <v>10</v>
      </c>
      <c r="V32" s="35">
        <v>27.1</v>
      </c>
      <c r="W32" s="35">
        <v>26.1</v>
      </c>
      <c r="X32" s="4">
        <f t="shared" si="14"/>
        <v>0.96309963099631002</v>
      </c>
      <c r="Y32" s="11">
        <v>10</v>
      </c>
      <c r="Z32" s="44">
        <f t="shared" si="15"/>
        <v>1.01498837796528</v>
      </c>
      <c r="AA32" s="45">
        <v>31486</v>
      </c>
      <c r="AB32" s="35">
        <f t="shared" si="6"/>
        <v>2862.3636363636365</v>
      </c>
      <c r="AC32" s="35">
        <f t="shared" si="7"/>
        <v>2905.3</v>
      </c>
      <c r="AD32" s="35">
        <f t="shared" si="8"/>
        <v>42.936363636363694</v>
      </c>
      <c r="AE32" s="35">
        <v>101.5</v>
      </c>
      <c r="AF32" s="35">
        <f t="shared" si="9"/>
        <v>3006.8</v>
      </c>
      <c r="AG32" s="35"/>
      <c r="AH32" s="35">
        <f t="shared" si="10"/>
        <v>3006.8</v>
      </c>
      <c r="AI32" s="35">
        <v>3003.9</v>
      </c>
      <c r="AJ32" s="35">
        <f t="shared" si="11"/>
        <v>2.9</v>
      </c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186" s="2" customFormat="1" ht="17.149999999999999" customHeight="1">
      <c r="A33" s="13" t="s">
        <v>1</v>
      </c>
      <c r="B33" s="35">
        <v>512887</v>
      </c>
      <c r="C33" s="35">
        <v>677262.5</v>
      </c>
      <c r="D33" s="4">
        <f t="shared" si="1"/>
        <v>1.2120490673384194</v>
      </c>
      <c r="E33" s="11">
        <v>10</v>
      </c>
      <c r="F33" s="58">
        <v>108.5</v>
      </c>
      <c r="G33" s="58">
        <v>103.5</v>
      </c>
      <c r="H33" s="4">
        <f t="shared" si="2"/>
        <v>0.95391705069124422</v>
      </c>
      <c r="I33" s="67">
        <v>5</v>
      </c>
      <c r="J33" s="45">
        <v>280</v>
      </c>
      <c r="K33" s="45">
        <v>280</v>
      </c>
      <c r="L33" s="4">
        <f t="shared" si="3"/>
        <v>1</v>
      </c>
      <c r="M33" s="11">
        <v>10</v>
      </c>
      <c r="N33" s="35">
        <v>44875.9</v>
      </c>
      <c r="O33" s="35">
        <v>49970.6</v>
      </c>
      <c r="P33" s="4">
        <f t="shared" si="4"/>
        <v>1.1135286423224937</v>
      </c>
      <c r="Q33" s="11">
        <v>20</v>
      </c>
      <c r="R33" s="35">
        <v>588.20000000000005</v>
      </c>
      <c r="S33" s="35">
        <v>607.20000000000005</v>
      </c>
      <c r="T33" s="4">
        <f t="shared" si="13"/>
        <v>1.032301938116287</v>
      </c>
      <c r="U33" s="11">
        <v>5</v>
      </c>
      <c r="V33" s="35">
        <v>487.3</v>
      </c>
      <c r="W33" s="35">
        <v>253.5</v>
      </c>
      <c r="X33" s="4">
        <f t="shared" si="14"/>
        <v>0.52021342089062184</v>
      </c>
      <c r="Y33" s="11">
        <v>10</v>
      </c>
      <c r="Z33" s="44">
        <f t="shared" si="15"/>
        <v>0.99207154454629898</v>
      </c>
      <c r="AA33" s="45">
        <v>70238</v>
      </c>
      <c r="AB33" s="35">
        <f t="shared" si="6"/>
        <v>6385.272727272727</v>
      </c>
      <c r="AC33" s="35">
        <f t="shared" si="7"/>
        <v>6334.6</v>
      </c>
      <c r="AD33" s="35">
        <f t="shared" si="8"/>
        <v>-50.672727272726661</v>
      </c>
      <c r="AE33" s="35">
        <v>-2110.1999999999998</v>
      </c>
      <c r="AF33" s="35">
        <f t="shared" si="9"/>
        <v>4224.4000000000005</v>
      </c>
      <c r="AG33" s="35"/>
      <c r="AH33" s="35">
        <f t="shared" si="10"/>
        <v>4224.4000000000005</v>
      </c>
      <c r="AI33" s="35">
        <v>4246.6000000000004</v>
      </c>
      <c r="AJ33" s="35">
        <f t="shared" si="11"/>
        <v>-22.2</v>
      </c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186" s="2" customFormat="1" ht="17.149999999999999" customHeight="1">
      <c r="A34" s="13" t="s">
        <v>35</v>
      </c>
      <c r="B34" s="35">
        <v>940110</v>
      </c>
      <c r="C34" s="35">
        <v>1387131</v>
      </c>
      <c r="D34" s="4">
        <f t="shared" si="1"/>
        <v>1.2275498611864568</v>
      </c>
      <c r="E34" s="11">
        <v>10</v>
      </c>
      <c r="F34" s="58">
        <v>105.1</v>
      </c>
      <c r="G34" s="58">
        <v>102.3</v>
      </c>
      <c r="H34" s="4">
        <f t="shared" si="2"/>
        <v>0.9733587059942912</v>
      </c>
      <c r="I34" s="67">
        <v>5</v>
      </c>
      <c r="J34" s="45">
        <v>230</v>
      </c>
      <c r="K34" s="45">
        <v>234</v>
      </c>
      <c r="L34" s="4">
        <f t="shared" si="3"/>
        <v>0.98290598290598286</v>
      </c>
      <c r="M34" s="11">
        <v>10</v>
      </c>
      <c r="N34" s="35">
        <v>31290.6</v>
      </c>
      <c r="O34" s="35">
        <v>21867.200000000001</v>
      </c>
      <c r="P34" s="4">
        <f t="shared" si="4"/>
        <v>0.69884246387093896</v>
      </c>
      <c r="Q34" s="11">
        <v>20</v>
      </c>
      <c r="R34" s="35">
        <v>140</v>
      </c>
      <c r="S34" s="35">
        <v>155.1</v>
      </c>
      <c r="T34" s="4">
        <f t="shared" si="13"/>
        <v>1.1078571428571429</v>
      </c>
      <c r="U34" s="11">
        <v>5</v>
      </c>
      <c r="V34" s="35">
        <v>14</v>
      </c>
      <c r="W34" s="35">
        <v>23.2</v>
      </c>
      <c r="X34" s="4">
        <f t="shared" si="14"/>
        <v>1.2457142857142856</v>
      </c>
      <c r="Y34" s="11">
        <v>5</v>
      </c>
      <c r="Z34" s="44">
        <f t="shared" si="15"/>
        <v>0.95847378893039581</v>
      </c>
      <c r="AA34" s="45">
        <v>30710</v>
      </c>
      <c r="AB34" s="35">
        <f t="shared" si="6"/>
        <v>2791.818181818182</v>
      </c>
      <c r="AC34" s="35">
        <f t="shared" si="7"/>
        <v>2675.9</v>
      </c>
      <c r="AD34" s="35">
        <f t="shared" si="8"/>
        <v>-115.91818181818189</v>
      </c>
      <c r="AE34" s="35">
        <v>636.79999999999995</v>
      </c>
      <c r="AF34" s="35">
        <f t="shared" si="9"/>
        <v>3312.7</v>
      </c>
      <c r="AG34" s="35"/>
      <c r="AH34" s="35">
        <f t="shared" si="10"/>
        <v>3312.7</v>
      </c>
      <c r="AI34" s="35">
        <v>3308.5</v>
      </c>
      <c r="AJ34" s="35">
        <f t="shared" si="11"/>
        <v>4.2</v>
      </c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186" s="2" customFormat="1" ht="17.149999999999999" customHeight="1">
      <c r="A35" s="13" t="s">
        <v>36</v>
      </c>
      <c r="B35" s="35">
        <v>135037</v>
      </c>
      <c r="C35" s="35">
        <v>118163.9</v>
      </c>
      <c r="D35" s="4">
        <f t="shared" si="1"/>
        <v>0.8750483200900494</v>
      </c>
      <c r="E35" s="11">
        <v>10</v>
      </c>
      <c r="F35" s="58">
        <v>103.8</v>
      </c>
      <c r="G35" s="58">
        <v>108.6</v>
      </c>
      <c r="H35" s="4">
        <f t="shared" si="2"/>
        <v>1.046242774566474</v>
      </c>
      <c r="I35" s="67">
        <v>5</v>
      </c>
      <c r="J35" s="45">
        <v>220</v>
      </c>
      <c r="K35" s="45">
        <v>233</v>
      </c>
      <c r="L35" s="4">
        <f t="shared" si="3"/>
        <v>0.94420600858369097</v>
      </c>
      <c r="M35" s="11">
        <v>15</v>
      </c>
      <c r="N35" s="35">
        <v>15623.3</v>
      </c>
      <c r="O35" s="35">
        <v>14347.6</v>
      </c>
      <c r="P35" s="4">
        <f t="shared" si="4"/>
        <v>0.91834631607918948</v>
      </c>
      <c r="Q35" s="11">
        <v>20</v>
      </c>
      <c r="R35" s="35">
        <v>117</v>
      </c>
      <c r="S35" s="35">
        <v>173.9</v>
      </c>
      <c r="T35" s="4">
        <f t="shared" si="13"/>
        <v>1.2286324786324787</v>
      </c>
      <c r="U35" s="11">
        <v>10</v>
      </c>
      <c r="V35" s="35">
        <v>51</v>
      </c>
      <c r="W35" s="35">
        <v>44</v>
      </c>
      <c r="X35" s="4">
        <f t="shared" si="14"/>
        <v>0.86274509803921573</v>
      </c>
      <c r="Y35" s="11">
        <v>5</v>
      </c>
      <c r="Z35" s="44">
        <f t="shared" si="15"/>
        <v>0.97095021231681355</v>
      </c>
      <c r="AA35" s="45">
        <v>25286</v>
      </c>
      <c r="AB35" s="35">
        <f t="shared" si="6"/>
        <v>2298.7272727272725</v>
      </c>
      <c r="AC35" s="35">
        <f t="shared" si="7"/>
        <v>2231.9</v>
      </c>
      <c r="AD35" s="35">
        <f t="shared" si="8"/>
        <v>-66.82727272727243</v>
      </c>
      <c r="AE35" s="35">
        <v>213</v>
      </c>
      <c r="AF35" s="35">
        <f t="shared" si="9"/>
        <v>2444.9</v>
      </c>
      <c r="AG35" s="35"/>
      <c r="AH35" s="35">
        <f t="shared" si="10"/>
        <v>2444.9</v>
      </c>
      <c r="AI35" s="35">
        <v>2430.5</v>
      </c>
      <c r="AJ35" s="35">
        <f t="shared" si="11"/>
        <v>14.4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186" s="2" customFormat="1" ht="17.149999999999999" customHeight="1">
      <c r="A36" s="13" t="s">
        <v>37</v>
      </c>
      <c r="B36" s="35">
        <v>14799</v>
      </c>
      <c r="C36" s="35">
        <v>15539.9</v>
      </c>
      <c r="D36" s="4">
        <f t="shared" si="1"/>
        <v>1.0500641935265895</v>
      </c>
      <c r="E36" s="11">
        <v>10</v>
      </c>
      <c r="F36" s="58">
        <v>104.6</v>
      </c>
      <c r="G36" s="58">
        <v>100.9</v>
      </c>
      <c r="H36" s="4">
        <f t="shared" si="2"/>
        <v>0.96462715105162533</v>
      </c>
      <c r="I36" s="67">
        <v>5</v>
      </c>
      <c r="J36" s="45">
        <v>160</v>
      </c>
      <c r="K36" s="45">
        <v>190</v>
      </c>
      <c r="L36" s="4">
        <f t="shared" si="3"/>
        <v>0.84210526315789469</v>
      </c>
      <c r="M36" s="11">
        <v>15</v>
      </c>
      <c r="N36" s="35">
        <v>10625.6</v>
      </c>
      <c r="O36" s="35">
        <v>14182.3</v>
      </c>
      <c r="P36" s="4">
        <f t="shared" si="4"/>
        <v>1.2134729332931786</v>
      </c>
      <c r="Q36" s="11">
        <v>20</v>
      </c>
      <c r="R36" s="35">
        <v>1061.2</v>
      </c>
      <c r="S36" s="35">
        <v>1073.2</v>
      </c>
      <c r="T36" s="4">
        <f t="shared" si="13"/>
        <v>1.0113079532604599</v>
      </c>
      <c r="U36" s="11">
        <v>10</v>
      </c>
      <c r="V36" s="35">
        <v>356.7</v>
      </c>
      <c r="W36" s="35">
        <v>454</v>
      </c>
      <c r="X36" s="4">
        <f t="shared" si="14"/>
        <v>1.207277824502383</v>
      </c>
      <c r="Y36" s="11">
        <v>10</v>
      </c>
      <c r="Z36" s="44">
        <f t="shared" si="15"/>
        <v>1.0630096154483493</v>
      </c>
      <c r="AA36" s="45">
        <v>67976</v>
      </c>
      <c r="AB36" s="35">
        <f t="shared" si="6"/>
        <v>6179.636363636364</v>
      </c>
      <c r="AC36" s="35">
        <f t="shared" si="7"/>
        <v>6569</v>
      </c>
      <c r="AD36" s="35">
        <f t="shared" si="8"/>
        <v>389.36363636363603</v>
      </c>
      <c r="AE36" s="35">
        <v>58.3</v>
      </c>
      <c r="AF36" s="35">
        <f t="shared" si="9"/>
        <v>6627.3</v>
      </c>
      <c r="AG36" s="35"/>
      <c r="AH36" s="35">
        <f t="shared" si="10"/>
        <v>6627.3</v>
      </c>
      <c r="AI36" s="35">
        <v>6674.1</v>
      </c>
      <c r="AJ36" s="35">
        <f t="shared" si="11"/>
        <v>-46.8</v>
      </c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186" s="2" customFormat="1" ht="17.149999999999999" customHeight="1">
      <c r="A37" s="13" t="s">
        <v>38</v>
      </c>
      <c r="B37" s="35">
        <v>17121</v>
      </c>
      <c r="C37" s="35">
        <v>17329.599999999999</v>
      </c>
      <c r="D37" s="4">
        <f t="shared" si="1"/>
        <v>1.0121838677647332</v>
      </c>
      <c r="E37" s="11">
        <v>10</v>
      </c>
      <c r="F37" s="58">
        <v>102.3</v>
      </c>
      <c r="G37" s="58">
        <v>102.8</v>
      </c>
      <c r="H37" s="4">
        <f t="shared" si="2"/>
        <v>1.0048875855327468</v>
      </c>
      <c r="I37" s="67">
        <v>5</v>
      </c>
      <c r="J37" s="45">
        <v>450</v>
      </c>
      <c r="K37" s="45">
        <v>314</v>
      </c>
      <c r="L37" s="4">
        <f t="shared" si="3"/>
        <v>1.223312101910828</v>
      </c>
      <c r="M37" s="11">
        <v>15</v>
      </c>
      <c r="N37" s="35">
        <v>8011.1</v>
      </c>
      <c r="O37" s="35">
        <v>10755.1</v>
      </c>
      <c r="P37" s="4">
        <f t="shared" si="4"/>
        <v>1.2142524746913657</v>
      </c>
      <c r="Q37" s="11">
        <v>20</v>
      </c>
      <c r="R37" s="35">
        <v>103.5</v>
      </c>
      <c r="S37" s="35">
        <v>112.2</v>
      </c>
      <c r="T37" s="4">
        <f t="shared" si="13"/>
        <v>1.0840579710144929</v>
      </c>
      <c r="U37" s="11">
        <v>10</v>
      </c>
      <c r="V37" s="35">
        <v>43.5</v>
      </c>
      <c r="W37" s="35">
        <v>47.2</v>
      </c>
      <c r="X37" s="4">
        <f t="shared" si="14"/>
        <v>1.0850574712643679</v>
      </c>
      <c r="Y37" s="11">
        <v>10</v>
      </c>
      <c r="Z37" s="44">
        <f t="shared" si="15"/>
        <v>1.1353166007227058</v>
      </c>
      <c r="AA37" s="45">
        <v>37174</v>
      </c>
      <c r="AB37" s="35">
        <f t="shared" si="6"/>
        <v>3379.4545454545455</v>
      </c>
      <c r="AC37" s="35">
        <f t="shared" si="7"/>
        <v>3836.8</v>
      </c>
      <c r="AD37" s="35">
        <f t="shared" si="8"/>
        <v>457.34545454545469</v>
      </c>
      <c r="AE37" s="35">
        <v>-155.69999999999999</v>
      </c>
      <c r="AF37" s="35">
        <f t="shared" si="9"/>
        <v>3681.1000000000004</v>
      </c>
      <c r="AG37" s="35"/>
      <c r="AH37" s="35">
        <f t="shared" si="10"/>
        <v>3681.1000000000004</v>
      </c>
      <c r="AI37" s="35">
        <v>3715</v>
      </c>
      <c r="AJ37" s="35">
        <f t="shared" si="11"/>
        <v>-33.9</v>
      </c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186" s="2" customFormat="1" ht="17.149999999999999" customHeight="1">
      <c r="A38" s="13" t="s">
        <v>39</v>
      </c>
      <c r="B38" s="35">
        <v>118841</v>
      </c>
      <c r="C38" s="35">
        <v>98966</v>
      </c>
      <c r="D38" s="4">
        <f t="shared" si="1"/>
        <v>0.83275973780092727</v>
      </c>
      <c r="E38" s="11">
        <v>10</v>
      </c>
      <c r="F38" s="58">
        <v>112.8</v>
      </c>
      <c r="G38" s="58">
        <v>104.4</v>
      </c>
      <c r="H38" s="4">
        <f t="shared" si="2"/>
        <v>0.92553191489361708</v>
      </c>
      <c r="I38" s="67">
        <v>5</v>
      </c>
      <c r="J38" s="45">
        <v>330</v>
      </c>
      <c r="K38" s="45">
        <v>300</v>
      </c>
      <c r="L38" s="4">
        <f t="shared" si="3"/>
        <v>1.1000000000000001</v>
      </c>
      <c r="M38" s="11">
        <v>10</v>
      </c>
      <c r="N38" s="35">
        <v>36063.599999999999</v>
      </c>
      <c r="O38" s="35">
        <v>41410.1</v>
      </c>
      <c r="P38" s="4">
        <f t="shared" si="4"/>
        <v>1.1482519770627446</v>
      </c>
      <c r="Q38" s="11">
        <v>20</v>
      </c>
      <c r="R38" s="35">
        <v>119</v>
      </c>
      <c r="S38" s="35">
        <v>130</v>
      </c>
      <c r="T38" s="4">
        <f t="shared" si="13"/>
        <v>1.0924369747899159</v>
      </c>
      <c r="U38" s="11">
        <v>5</v>
      </c>
      <c r="V38" s="35">
        <v>22.9</v>
      </c>
      <c r="W38" s="35">
        <v>23.1</v>
      </c>
      <c r="X38" s="4">
        <f t="shared" si="14"/>
        <v>1.0087336244541485</v>
      </c>
      <c r="Y38" s="11">
        <v>5</v>
      </c>
      <c r="Z38" s="44">
        <f t="shared" si="15"/>
        <v>1.0441118089082286</v>
      </c>
      <c r="AA38" s="45">
        <v>27847</v>
      </c>
      <c r="AB38" s="35">
        <f t="shared" si="6"/>
        <v>2531.5454545454545</v>
      </c>
      <c r="AC38" s="35">
        <f t="shared" si="7"/>
        <v>2643.2</v>
      </c>
      <c r="AD38" s="35">
        <f t="shared" si="8"/>
        <v>111.65454545454531</v>
      </c>
      <c r="AE38" s="35">
        <v>137.4</v>
      </c>
      <c r="AF38" s="35">
        <f t="shared" si="9"/>
        <v>2780.6</v>
      </c>
      <c r="AG38" s="35"/>
      <c r="AH38" s="35">
        <f t="shared" si="10"/>
        <v>2780.6</v>
      </c>
      <c r="AI38" s="35">
        <v>2810.6</v>
      </c>
      <c r="AJ38" s="35">
        <f t="shared" si="11"/>
        <v>-30</v>
      </c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186" s="2" customFormat="1" ht="17.149999999999999" customHeight="1">
      <c r="A39" s="13" t="s">
        <v>40</v>
      </c>
      <c r="B39" s="35">
        <v>1170760</v>
      </c>
      <c r="C39" s="35">
        <v>1316028.5</v>
      </c>
      <c r="D39" s="4">
        <f t="shared" si="1"/>
        <v>1.124080511804298</v>
      </c>
      <c r="E39" s="11">
        <v>10</v>
      </c>
      <c r="F39" s="58">
        <v>103.4</v>
      </c>
      <c r="G39" s="58">
        <v>97.8</v>
      </c>
      <c r="H39" s="4">
        <f t="shared" si="2"/>
        <v>0.94584139264990319</v>
      </c>
      <c r="I39" s="67">
        <v>5</v>
      </c>
      <c r="J39" s="45">
        <v>500</v>
      </c>
      <c r="K39" s="45">
        <v>445</v>
      </c>
      <c r="L39" s="4">
        <f t="shared" si="3"/>
        <v>1.1235955056179776</v>
      </c>
      <c r="M39" s="11">
        <v>5</v>
      </c>
      <c r="N39" s="35">
        <v>45107.1</v>
      </c>
      <c r="O39" s="35">
        <v>65231.4</v>
      </c>
      <c r="P39" s="4">
        <f t="shared" si="4"/>
        <v>1.2246144841942843</v>
      </c>
      <c r="Q39" s="11">
        <v>20</v>
      </c>
      <c r="R39" s="35">
        <v>1313</v>
      </c>
      <c r="S39" s="35">
        <v>1492.1</v>
      </c>
      <c r="T39" s="4">
        <f t="shared" si="13"/>
        <v>1.1364051789794363</v>
      </c>
      <c r="U39" s="11">
        <v>10</v>
      </c>
      <c r="V39" s="35">
        <v>950</v>
      </c>
      <c r="W39" s="35">
        <v>87.5</v>
      </c>
      <c r="X39" s="4">
        <f t="shared" si="14"/>
        <v>9.2105263157894732E-2</v>
      </c>
      <c r="Y39" s="11">
        <v>10</v>
      </c>
      <c r="Z39" s="44">
        <f t="shared" si="15"/>
        <v>0.97275639524402302</v>
      </c>
      <c r="AA39" s="45">
        <v>107390</v>
      </c>
      <c r="AB39" s="35">
        <f t="shared" si="6"/>
        <v>9762.7272727272721</v>
      </c>
      <c r="AC39" s="35">
        <f t="shared" si="7"/>
        <v>9496.7999999999993</v>
      </c>
      <c r="AD39" s="35">
        <f t="shared" si="8"/>
        <v>-265.92727272727279</v>
      </c>
      <c r="AE39" s="35">
        <v>1515.3</v>
      </c>
      <c r="AF39" s="35">
        <f t="shared" si="9"/>
        <v>11012.099999999999</v>
      </c>
      <c r="AG39" s="35"/>
      <c r="AH39" s="35">
        <f t="shared" si="10"/>
        <v>11012.099999999999</v>
      </c>
      <c r="AI39" s="35">
        <v>11035.9</v>
      </c>
      <c r="AJ39" s="35">
        <f t="shared" si="11"/>
        <v>-23.8</v>
      </c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186" s="2" customFormat="1" ht="17.149999999999999" customHeight="1">
      <c r="A40" s="13" t="s">
        <v>41</v>
      </c>
      <c r="B40" s="35">
        <v>43228</v>
      </c>
      <c r="C40" s="35">
        <v>38328.9</v>
      </c>
      <c r="D40" s="4">
        <f t="shared" si="1"/>
        <v>0.88666836309799213</v>
      </c>
      <c r="E40" s="11">
        <v>10</v>
      </c>
      <c r="F40" s="58">
        <v>104.3</v>
      </c>
      <c r="G40" s="58">
        <v>111.2</v>
      </c>
      <c r="H40" s="4">
        <f t="shared" si="2"/>
        <v>1.0661553211888783</v>
      </c>
      <c r="I40" s="67">
        <v>5</v>
      </c>
      <c r="J40" s="45">
        <v>115</v>
      </c>
      <c r="K40" s="45">
        <v>89</v>
      </c>
      <c r="L40" s="4">
        <f t="shared" si="3"/>
        <v>1.2092134831460675</v>
      </c>
      <c r="M40" s="11">
        <v>5</v>
      </c>
      <c r="N40" s="35">
        <v>15384.3</v>
      </c>
      <c r="O40" s="35">
        <v>16714.400000000001</v>
      </c>
      <c r="P40" s="4">
        <f t="shared" si="4"/>
        <v>1.0864582723945841</v>
      </c>
      <c r="Q40" s="11">
        <v>20</v>
      </c>
      <c r="R40" s="35">
        <v>523</v>
      </c>
      <c r="S40" s="35">
        <v>547.6</v>
      </c>
      <c r="T40" s="4">
        <f t="shared" si="13"/>
        <v>1.0470363288718929</v>
      </c>
      <c r="U40" s="11">
        <v>5</v>
      </c>
      <c r="V40" s="35">
        <v>21.1</v>
      </c>
      <c r="W40" s="35">
        <v>25</v>
      </c>
      <c r="X40" s="4">
        <f t="shared" si="14"/>
        <v>1.1848341232227488</v>
      </c>
      <c r="Y40" s="11">
        <v>5</v>
      </c>
      <c r="Z40" s="44">
        <f t="shared" si="15"/>
        <v>1.0626409072203906</v>
      </c>
      <c r="AA40" s="45">
        <v>37532</v>
      </c>
      <c r="AB40" s="35">
        <f t="shared" si="6"/>
        <v>3412</v>
      </c>
      <c r="AC40" s="35">
        <f t="shared" si="7"/>
        <v>3625.7</v>
      </c>
      <c r="AD40" s="35">
        <f t="shared" si="8"/>
        <v>213.69999999999982</v>
      </c>
      <c r="AE40" s="35">
        <v>146.6</v>
      </c>
      <c r="AF40" s="35">
        <f t="shared" si="9"/>
        <v>3772.2999999999997</v>
      </c>
      <c r="AG40" s="35"/>
      <c r="AH40" s="35">
        <f t="shared" si="10"/>
        <v>3772.2999999999997</v>
      </c>
      <c r="AI40" s="35">
        <v>3771</v>
      </c>
      <c r="AJ40" s="35">
        <f t="shared" si="11"/>
        <v>1.3</v>
      </c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186" s="2" customFormat="1" ht="17.149999999999999" customHeight="1">
      <c r="A41" s="13" t="s">
        <v>2</v>
      </c>
      <c r="B41" s="35">
        <v>9437</v>
      </c>
      <c r="C41" s="35">
        <v>9513</v>
      </c>
      <c r="D41" s="4">
        <f t="shared" si="1"/>
        <v>1.0080534068030094</v>
      </c>
      <c r="E41" s="11">
        <v>10</v>
      </c>
      <c r="F41" s="58">
        <v>105.3</v>
      </c>
      <c r="G41" s="58">
        <v>106.9</v>
      </c>
      <c r="H41" s="4">
        <f t="shared" si="2"/>
        <v>1.0151946818613486</v>
      </c>
      <c r="I41" s="67">
        <v>5</v>
      </c>
      <c r="J41" s="45">
        <v>220</v>
      </c>
      <c r="K41" s="45">
        <v>214</v>
      </c>
      <c r="L41" s="4">
        <f t="shared" si="3"/>
        <v>1.02803738317757</v>
      </c>
      <c r="M41" s="11">
        <v>15</v>
      </c>
      <c r="N41" s="35">
        <v>6503.4</v>
      </c>
      <c r="O41" s="35">
        <v>6551.8</v>
      </c>
      <c r="P41" s="4">
        <f t="shared" si="4"/>
        <v>1.0074422609711844</v>
      </c>
      <c r="Q41" s="11">
        <v>20</v>
      </c>
      <c r="R41" s="35">
        <v>346</v>
      </c>
      <c r="S41" s="35">
        <v>368</v>
      </c>
      <c r="T41" s="4">
        <f t="shared" si="13"/>
        <v>1.0635838150289016</v>
      </c>
      <c r="U41" s="11">
        <v>5</v>
      </c>
      <c r="V41" s="35">
        <v>54</v>
      </c>
      <c r="W41" s="35">
        <v>57</v>
      </c>
      <c r="X41" s="4">
        <f t="shared" si="14"/>
        <v>1.0555555555555556</v>
      </c>
      <c r="Y41" s="11">
        <v>5</v>
      </c>
      <c r="Z41" s="44">
        <f t="shared" si="15"/>
        <v>1.0220268382891062</v>
      </c>
      <c r="AA41" s="45">
        <v>48371</v>
      </c>
      <c r="AB41" s="35">
        <f t="shared" si="6"/>
        <v>4397.363636363636</v>
      </c>
      <c r="AC41" s="35">
        <f t="shared" si="7"/>
        <v>4494.2</v>
      </c>
      <c r="AD41" s="35">
        <f t="shared" si="8"/>
        <v>96.836363636363785</v>
      </c>
      <c r="AE41" s="35">
        <v>-734.5</v>
      </c>
      <c r="AF41" s="35">
        <f t="shared" si="9"/>
        <v>3759.7</v>
      </c>
      <c r="AG41" s="35"/>
      <c r="AH41" s="35">
        <f t="shared" si="10"/>
        <v>3759.7</v>
      </c>
      <c r="AI41" s="35">
        <v>3762.5</v>
      </c>
      <c r="AJ41" s="35">
        <f t="shared" si="11"/>
        <v>-2.8</v>
      </c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186" s="2" customFormat="1" ht="17.149999999999999" customHeight="1">
      <c r="A42" s="13" t="s">
        <v>42</v>
      </c>
      <c r="B42" s="35">
        <v>24027</v>
      </c>
      <c r="C42" s="35">
        <v>22384.2</v>
      </c>
      <c r="D42" s="4">
        <f t="shared" si="1"/>
        <v>0.9316269197153203</v>
      </c>
      <c r="E42" s="11">
        <v>10</v>
      </c>
      <c r="F42" s="58">
        <v>106.4</v>
      </c>
      <c r="G42" s="58">
        <v>102.4</v>
      </c>
      <c r="H42" s="4">
        <f t="shared" si="2"/>
        <v>0.96240601503759393</v>
      </c>
      <c r="I42" s="67">
        <v>5</v>
      </c>
      <c r="J42" s="45">
        <v>140</v>
      </c>
      <c r="K42" s="45">
        <v>132</v>
      </c>
      <c r="L42" s="4">
        <f t="shared" si="3"/>
        <v>1.0606060606060606</v>
      </c>
      <c r="M42" s="11">
        <v>10</v>
      </c>
      <c r="N42" s="35">
        <v>8172</v>
      </c>
      <c r="O42" s="35">
        <v>8504.2999999999993</v>
      </c>
      <c r="P42" s="4">
        <f t="shared" si="4"/>
        <v>1.0406632403328437</v>
      </c>
      <c r="Q42" s="11">
        <v>20</v>
      </c>
      <c r="R42" s="35">
        <v>198</v>
      </c>
      <c r="S42" s="35">
        <v>193.8</v>
      </c>
      <c r="T42" s="4">
        <f t="shared" si="13"/>
        <v>0.97878787878787887</v>
      </c>
      <c r="U42" s="11">
        <v>5</v>
      </c>
      <c r="V42" s="35">
        <v>27</v>
      </c>
      <c r="W42" s="35">
        <v>28</v>
      </c>
      <c r="X42" s="4">
        <f t="shared" si="14"/>
        <v>1.037037037037037</v>
      </c>
      <c r="Y42" s="11">
        <v>5</v>
      </c>
      <c r="Z42" s="44">
        <f t="shared" si="15"/>
        <v>1.0113954411669677</v>
      </c>
      <c r="AA42" s="45">
        <v>25572</v>
      </c>
      <c r="AB42" s="35">
        <f t="shared" si="6"/>
        <v>2324.7272727272725</v>
      </c>
      <c r="AC42" s="35">
        <f t="shared" si="7"/>
        <v>2351.1999999999998</v>
      </c>
      <c r="AD42" s="35">
        <f t="shared" si="8"/>
        <v>26.472727272727298</v>
      </c>
      <c r="AE42" s="35">
        <v>-197.4</v>
      </c>
      <c r="AF42" s="35">
        <f t="shared" si="9"/>
        <v>2153.7999999999997</v>
      </c>
      <c r="AG42" s="35"/>
      <c r="AH42" s="35">
        <f t="shared" si="10"/>
        <v>2153.7999999999997</v>
      </c>
      <c r="AI42" s="35">
        <v>2165.1999999999998</v>
      </c>
      <c r="AJ42" s="35">
        <f t="shared" si="11"/>
        <v>-11.4</v>
      </c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186" s="2" customFormat="1" ht="17.149999999999999" customHeight="1">
      <c r="A43" s="13" t="s">
        <v>3</v>
      </c>
      <c r="B43" s="35">
        <v>53443</v>
      </c>
      <c r="C43" s="35">
        <v>48779.199999999997</v>
      </c>
      <c r="D43" s="4">
        <f t="shared" si="1"/>
        <v>0.91273319237318262</v>
      </c>
      <c r="E43" s="11">
        <v>10</v>
      </c>
      <c r="F43" s="58">
        <v>104.7</v>
      </c>
      <c r="G43" s="58">
        <v>105.7</v>
      </c>
      <c r="H43" s="4">
        <f t="shared" si="2"/>
        <v>1.0095510983763132</v>
      </c>
      <c r="I43" s="67">
        <v>5</v>
      </c>
      <c r="J43" s="45">
        <v>190</v>
      </c>
      <c r="K43" s="45">
        <v>149</v>
      </c>
      <c r="L43" s="4">
        <f t="shared" si="3"/>
        <v>1.2075167785234899</v>
      </c>
      <c r="M43" s="11">
        <v>10</v>
      </c>
      <c r="N43" s="35">
        <v>10051.6</v>
      </c>
      <c r="O43" s="35">
        <v>11164.3</v>
      </c>
      <c r="P43" s="4">
        <f t="shared" si="4"/>
        <v>1.1106987942218154</v>
      </c>
      <c r="Q43" s="11">
        <v>20</v>
      </c>
      <c r="R43" s="35">
        <v>408</v>
      </c>
      <c r="S43" s="35">
        <v>414.6</v>
      </c>
      <c r="T43" s="4">
        <f t="shared" si="13"/>
        <v>1.0161764705882355</v>
      </c>
      <c r="U43" s="11">
        <v>5</v>
      </c>
      <c r="V43" s="35">
        <v>23.7</v>
      </c>
      <c r="W43" s="35">
        <v>24.5</v>
      </c>
      <c r="X43" s="4">
        <f t="shared" si="14"/>
        <v>1.0337552742616034</v>
      </c>
      <c r="Y43" s="11">
        <v>5</v>
      </c>
      <c r="Z43" s="44">
        <f t="shared" si="15"/>
        <v>1.067525269264251</v>
      </c>
      <c r="AA43" s="45">
        <v>28537</v>
      </c>
      <c r="AB43" s="35">
        <f t="shared" si="6"/>
        <v>2594.2727272727275</v>
      </c>
      <c r="AC43" s="35">
        <f t="shared" si="7"/>
        <v>2769.5</v>
      </c>
      <c r="AD43" s="35">
        <f t="shared" si="8"/>
        <v>175.22727272727252</v>
      </c>
      <c r="AE43" s="35">
        <v>248.6</v>
      </c>
      <c r="AF43" s="35">
        <f t="shared" si="9"/>
        <v>3018.1</v>
      </c>
      <c r="AG43" s="35"/>
      <c r="AH43" s="35">
        <f t="shared" si="10"/>
        <v>3018.1</v>
      </c>
      <c r="AI43" s="35">
        <v>3033.1</v>
      </c>
      <c r="AJ43" s="35">
        <f t="shared" si="11"/>
        <v>-15</v>
      </c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186" s="2" customFormat="1" ht="17.149999999999999" customHeight="1">
      <c r="A44" s="13" t="s">
        <v>43</v>
      </c>
      <c r="B44" s="35">
        <v>18876</v>
      </c>
      <c r="C44" s="35">
        <v>14936.3</v>
      </c>
      <c r="D44" s="4">
        <f t="shared" si="1"/>
        <v>0.79128522992159356</v>
      </c>
      <c r="E44" s="11">
        <v>10</v>
      </c>
      <c r="F44" s="58">
        <v>105.6</v>
      </c>
      <c r="G44" s="58">
        <v>101.6</v>
      </c>
      <c r="H44" s="4">
        <f t="shared" si="2"/>
        <v>0.96212121212121215</v>
      </c>
      <c r="I44" s="67">
        <v>5</v>
      </c>
      <c r="J44" s="45">
        <v>150</v>
      </c>
      <c r="K44" s="45">
        <v>143</v>
      </c>
      <c r="L44" s="4">
        <f t="shared" si="3"/>
        <v>1.048951048951049</v>
      </c>
      <c r="M44" s="11">
        <v>10</v>
      </c>
      <c r="N44" s="35">
        <v>15664.2</v>
      </c>
      <c r="O44" s="35">
        <v>8883.7000000000007</v>
      </c>
      <c r="P44" s="4">
        <f t="shared" si="4"/>
        <v>0.56713397428531298</v>
      </c>
      <c r="Q44" s="11">
        <v>20</v>
      </c>
      <c r="R44" s="35">
        <v>42</v>
      </c>
      <c r="S44" s="35">
        <v>45</v>
      </c>
      <c r="T44" s="4">
        <f t="shared" si="13"/>
        <v>1.0714285714285714</v>
      </c>
      <c r="U44" s="11">
        <v>5</v>
      </c>
      <c r="V44" s="35">
        <v>49</v>
      </c>
      <c r="W44" s="35">
        <v>25</v>
      </c>
      <c r="X44" s="4">
        <f t="shared" si="14"/>
        <v>0.51020408163265307</v>
      </c>
      <c r="Y44" s="11">
        <v>5</v>
      </c>
      <c r="Z44" s="44">
        <f t="shared" si="15"/>
        <v>0.7720693018244521</v>
      </c>
      <c r="AA44" s="45">
        <v>37577</v>
      </c>
      <c r="AB44" s="35">
        <f t="shared" si="6"/>
        <v>3416.090909090909</v>
      </c>
      <c r="AC44" s="35">
        <f t="shared" si="7"/>
        <v>2637.5</v>
      </c>
      <c r="AD44" s="35">
        <f t="shared" si="8"/>
        <v>-778.59090909090901</v>
      </c>
      <c r="AE44" s="35">
        <v>-309.5</v>
      </c>
      <c r="AF44" s="35">
        <f t="shared" si="9"/>
        <v>2328</v>
      </c>
      <c r="AG44" s="35"/>
      <c r="AH44" s="35">
        <f t="shared" si="10"/>
        <v>2328</v>
      </c>
      <c r="AI44" s="35">
        <v>2263</v>
      </c>
      <c r="AJ44" s="35">
        <f t="shared" si="11"/>
        <v>65</v>
      </c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186" s="2" customFormat="1" ht="17.149999999999999" customHeight="1">
      <c r="A45" s="17" t="s">
        <v>44</v>
      </c>
      <c r="B45" s="34">
        <f>SUM(B46:B368)</f>
        <v>8926657</v>
      </c>
      <c r="C45" s="34">
        <f>SUM(C46:C368)</f>
        <v>9565099.6000000052</v>
      </c>
      <c r="D45" s="6">
        <f>IF(C45/B45&gt;1.2,IF((C45/B45-1.2)*0.1+1.2&gt;1.3,1.3,(C45/B45-1.2)*0.1+1.2),C45/B45)</f>
        <v>1.0715209064266729</v>
      </c>
      <c r="E45" s="16"/>
      <c r="F45" s="7"/>
      <c r="G45" s="6"/>
      <c r="H45" s="6"/>
      <c r="I45" s="16"/>
      <c r="J45" s="7"/>
      <c r="K45" s="7"/>
      <c r="L45" s="7"/>
      <c r="M45" s="16"/>
      <c r="N45" s="34">
        <f>SUM(N46:N368)</f>
        <v>216027.00000000009</v>
      </c>
      <c r="O45" s="34">
        <f>SUM(O46:O368)</f>
        <v>240642.29999999987</v>
      </c>
      <c r="P45" s="6">
        <f>IF(O45/N45&gt;1.2,IF((O45/N45-1.2)*0.1+1.2&gt;1.3,1.3,(O45/N45-1.2)*0.1+1.2),O45/N45)</f>
        <v>1.1139454790373415</v>
      </c>
      <c r="Q45" s="16"/>
      <c r="R45" s="34">
        <f>SUM(R46:R368)</f>
        <v>12168.2</v>
      </c>
      <c r="S45" s="34">
        <f>SUM(S46:S368)</f>
        <v>12976.200000000004</v>
      </c>
      <c r="T45" s="6">
        <f>IF(S45/R45&gt;1.2,IF((S45/R45-1.2)*0.1+1.2&gt;1.3,1.3,(S45/R45-1.2)*0.1+1.2),S45/R45)</f>
        <v>1.0664025903584757</v>
      </c>
      <c r="U45" s="16"/>
      <c r="V45" s="34">
        <f>SUM(V46:V368)</f>
        <v>5626.0999999999985</v>
      </c>
      <c r="W45" s="34">
        <f>SUM(W46:W368)</f>
        <v>5444.1</v>
      </c>
      <c r="X45" s="6">
        <f>IF(W45/V45&gt;1.2,IF((W45/V45-1.2)*0.1+1.2&gt;1.3,1.3,(W45/V45-1.2)*0.1+1.2),W45/V45)</f>
        <v>0.96765077051598825</v>
      </c>
      <c r="Y45" s="16"/>
      <c r="Z45" s="8"/>
      <c r="AA45" s="20">
        <f>SUM(AA46:AA368)</f>
        <v>350109</v>
      </c>
      <c r="AB45" s="34">
        <f t="shared" ref="AB45:AJ45" si="16">SUM(AB46:AB368)</f>
        <v>31828.09090909089</v>
      </c>
      <c r="AC45" s="34">
        <f t="shared" si="16"/>
        <v>33406.700000000012</v>
      </c>
      <c r="AD45" s="34">
        <f t="shared" si="16"/>
        <v>1578.6090909090913</v>
      </c>
      <c r="AE45" s="34">
        <f t="shared" si="16"/>
        <v>248.69999999999993</v>
      </c>
      <c r="AF45" s="34">
        <f t="shared" si="16"/>
        <v>33655.400000000016</v>
      </c>
      <c r="AG45" s="34">
        <f>SUM(AG46:AG368)</f>
        <v>85.7</v>
      </c>
      <c r="AH45" s="34">
        <f t="shared" si="16"/>
        <v>33569.700000000004</v>
      </c>
      <c r="AI45" s="34">
        <f t="shared" si="16"/>
        <v>33569.700000000004</v>
      </c>
      <c r="AJ45" s="34">
        <f t="shared" si="16"/>
        <v>0</v>
      </c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186" s="2" customFormat="1" ht="17.149999999999999" customHeight="1">
      <c r="A46" s="18" t="s">
        <v>45</v>
      </c>
      <c r="B46" s="6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35"/>
      <c r="AF46" s="35"/>
      <c r="AG46" s="35"/>
      <c r="AH46" s="35"/>
      <c r="AI46" s="35"/>
      <c r="AJ46" s="35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186" s="2" customFormat="1" ht="17.149999999999999" customHeight="1">
      <c r="A47" s="14" t="s">
        <v>46</v>
      </c>
      <c r="B47" s="35">
        <v>39</v>
      </c>
      <c r="C47" s="35">
        <v>45</v>
      </c>
      <c r="D47" s="4">
        <f t="shared" ref="D47:D110" si="17">IF(E47=0,0,IF(B47=0,1,IF(C47&lt;0,0,IF(C47/B47&gt;1.2,IF((C47/B47-1.2)*0.1+1.2&gt;1.3,1.3,(C47/B47-1.2)*0.1+1.2),C47/B47))))</f>
        <v>1.1538461538461537</v>
      </c>
      <c r="E47" s="11">
        <v>10</v>
      </c>
      <c r="F47" s="5" t="s">
        <v>362</v>
      </c>
      <c r="G47" s="5" t="s">
        <v>362</v>
      </c>
      <c r="H47" s="5" t="s">
        <v>362</v>
      </c>
      <c r="I47" s="5" t="s">
        <v>362</v>
      </c>
      <c r="J47" s="5" t="s">
        <v>362</v>
      </c>
      <c r="K47" s="5" t="s">
        <v>362</v>
      </c>
      <c r="L47" s="5" t="s">
        <v>362</v>
      </c>
      <c r="M47" s="5" t="s">
        <v>362</v>
      </c>
      <c r="N47" s="35">
        <v>318.7</v>
      </c>
      <c r="O47" s="35">
        <v>239.4</v>
      </c>
      <c r="P47" s="4">
        <f>IF(Q47=0,0,IF(N47=0,1,IF(O47&lt;0,0,IF(O47/N47&gt;1.2,IF((O47/N47-1.2)*0.1+1.2&gt;1.3,1.3,(O47/N47-1.2)*0.1+1.2),O47/N47))))</f>
        <v>0.75117665516159404</v>
      </c>
      <c r="Q47" s="11">
        <v>20</v>
      </c>
      <c r="R47" s="35">
        <v>14</v>
      </c>
      <c r="S47" s="35">
        <v>20.100000000000001</v>
      </c>
      <c r="T47" s="4">
        <f t="shared" ref="T47:T110" si="18">IF(U47=0,0,IF(R47=0,1,IF(S47&lt;0,0,IF(S47/R47&gt;1.2,IF((S47/R47-1.2)*0.1+1.2&gt;1.3,1.3,(S47/R47-1.2)*0.1+1.2),S47/R47))))</f>
        <v>1.2235714285714285</v>
      </c>
      <c r="U47" s="11">
        <v>30</v>
      </c>
      <c r="V47" s="35">
        <v>4</v>
      </c>
      <c r="W47" s="35">
        <v>4.0999999999999996</v>
      </c>
      <c r="X47" s="4">
        <f t="shared" ref="X47:X110" si="19">IF(Y47=0,0,IF(V47=0,1,IF(W47&lt;0,0,IF(W47/V47&gt;1.2,IF((W47/V47-1.2)*0.1+1.2&gt;1.3,1.3,(W47/V47-1.2)*0.1+1.2),W47/V47))))</f>
        <v>1.0249999999999999</v>
      </c>
      <c r="Y47" s="11">
        <v>20</v>
      </c>
      <c r="Z47" s="44">
        <f>(D47*E47+P47*Q47+T47*U47+X47*Y47)/(E47+Q47+U47+Y47)</f>
        <v>1.0471142187354534</v>
      </c>
      <c r="AA47" s="45">
        <v>1010</v>
      </c>
      <c r="AB47" s="35">
        <f t="shared" ref="AB47:AB110" si="20">AA47/11</f>
        <v>91.818181818181813</v>
      </c>
      <c r="AC47" s="35">
        <f t="shared" ref="AC47:AC110" si="21">ROUND(Z47*AB47,1)</f>
        <v>96.1</v>
      </c>
      <c r="AD47" s="35">
        <f t="shared" ref="AD47:AD110" si="22">AC47-AB47</f>
        <v>4.2818181818181813</v>
      </c>
      <c r="AE47" s="35">
        <v>10.3</v>
      </c>
      <c r="AF47" s="35">
        <f t="shared" ref="AF47:AF110" si="23">AC47+AE47</f>
        <v>106.39999999999999</v>
      </c>
      <c r="AG47" s="35"/>
      <c r="AH47" s="35">
        <f t="shared" ref="AH47:AH110" si="24">AF47-AG47</f>
        <v>106.39999999999999</v>
      </c>
      <c r="AI47" s="35">
        <v>106.39999999999999</v>
      </c>
      <c r="AJ47" s="35">
        <f>ROUND(AH47-AI47,1)</f>
        <v>0</v>
      </c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10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10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10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10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10"/>
      <c r="GC47" s="9"/>
      <c r="GD47" s="9"/>
    </row>
    <row r="48" spans="1:186" s="2" customFormat="1" ht="17.149999999999999" customHeight="1">
      <c r="A48" s="14" t="s">
        <v>47</v>
      </c>
      <c r="B48" s="35">
        <v>5516</v>
      </c>
      <c r="C48" s="35">
        <v>5147.5</v>
      </c>
      <c r="D48" s="4">
        <f t="shared" si="17"/>
        <v>0.93319434372733867</v>
      </c>
      <c r="E48" s="11">
        <v>10</v>
      </c>
      <c r="F48" s="5" t="s">
        <v>362</v>
      </c>
      <c r="G48" s="5" t="s">
        <v>362</v>
      </c>
      <c r="H48" s="5" t="s">
        <v>362</v>
      </c>
      <c r="I48" s="5" t="s">
        <v>362</v>
      </c>
      <c r="J48" s="5" t="s">
        <v>362</v>
      </c>
      <c r="K48" s="5" t="s">
        <v>362</v>
      </c>
      <c r="L48" s="5" t="s">
        <v>362</v>
      </c>
      <c r="M48" s="5" t="s">
        <v>362</v>
      </c>
      <c r="N48" s="35">
        <v>806</v>
      </c>
      <c r="O48" s="35">
        <v>908</v>
      </c>
      <c r="P48" s="4">
        <f t="shared" ref="P48:P111" si="25">IF(Q48=0,0,IF(N48=0,1,IF(O48&lt;0,0,IF(O48/N48&gt;1.2,IF((O48/N48-1.2)*0.1+1.2&gt;1.3,1.3,(O48/N48-1.2)*0.1+1.2),O48/N48))))</f>
        <v>1.1265508684863523</v>
      </c>
      <c r="Q48" s="11">
        <v>20</v>
      </c>
      <c r="R48" s="35">
        <v>18</v>
      </c>
      <c r="S48" s="35">
        <v>19.100000000000001</v>
      </c>
      <c r="T48" s="4">
        <f t="shared" si="18"/>
        <v>1.0611111111111111</v>
      </c>
      <c r="U48" s="11">
        <v>25</v>
      </c>
      <c r="V48" s="35">
        <v>9</v>
      </c>
      <c r="W48" s="35">
        <v>9</v>
      </c>
      <c r="X48" s="4">
        <f t="shared" si="19"/>
        <v>1</v>
      </c>
      <c r="Y48" s="11">
        <v>25</v>
      </c>
      <c r="Z48" s="44">
        <f t="shared" ref="Z48:Z111" si="26">(D48*E48+P48*Q48+T48*U48+X48*Y48)/(E48+Q48+U48+Y48)</f>
        <v>1.0423842323097277</v>
      </c>
      <c r="AA48" s="45">
        <v>1886</v>
      </c>
      <c r="AB48" s="35">
        <f t="shared" si="20"/>
        <v>171.45454545454547</v>
      </c>
      <c r="AC48" s="35">
        <f t="shared" si="21"/>
        <v>178.7</v>
      </c>
      <c r="AD48" s="35">
        <f t="shared" si="22"/>
        <v>7.2454545454545212</v>
      </c>
      <c r="AE48" s="35">
        <v>-1.4</v>
      </c>
      <c r="AF48" s="35">
        <f t="shared" si="23"/>
        <v>177.29999999999998</v>
      </c>
      <c r="AG48" s="35"/>
      <c r="AH48" s="35">
        <f t="shared" si="24"/>
        <v>177.29999999999998</v>
      </c>
      <c r="AI48" s="35">
        <v>177.29999999999998</v>
      </c>
      <c r="AJ48" s="35">
        <f t="shared" ref="AJ48:AJ111" si="27">ROUND(AH48-AI48,1)</f>
        <v>0</v>
      </c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10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10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10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10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10"/>
      <c r="GC48" s="9"/>
      <c r="GD48" s="9"/>
    </row>
    <row r="49" spans="1:186" s="2" customFormat="1" ht="17.149999999999999" customHeight="1">
      <c r="A49" s="14" t="s">
        <v>48</v>
      </c>
      <c r="B49" s="35">
        <v>730</v>
      </c>
      <c r="C49" s="35">
        <v>507.7</v>
      </c>
      <c r="D49" s="4">
        <f t="shared" si="17"/>
        <v>0.69547945205479456</v>
      </c>
      <c r="E49" s="11">
        <v>10</v>
      </c>
      <c r="F49" s="5" t="s">
        <v>362</v>
      </c>
      <c r="G49" s="5" t="s">
        <v>362</v>
      </c>
      <c r="H49" s="5" t="s">
        <v>362</v>
      </c>
      <c r="I49" s="5" t="s">
        <v>362</v>
      </c>
      <c r="J49" s="5" t="s">
        <v>362</v>
      </c>
      <c r="K49" s="5" t="s">
        <v>362</v>
      </c>
      <c r="L49" s="5" t="s">
        <v>362</v>
      </c>
      <c r="M49" s="5" t="s">
        <v>362</v>
      </c>
      <c r="N49" s="35">
        <v>152.1</v>
      </c>
      <c r="O49" s="35">
        <v>199.9</v>
      </c>
      <c r="P49" s="4">
        <f t="shared" si="25"/>
        <v>1.2114266929651545</v>
      </c>
      <c r="Q49" s="11">
        <v>20</v>
      </c>
      <c r="R49" s="35">
        <v>9</v>
      </c>
      <c r="S49" s="35">
        <v>10</v>
      </c>
      <c r="T49" s="4">
        <f t="shared" si="18"/>
        <v>1.1111111111111112</v>
      </c>
      <c r="U49" s="11">
        <v>30</v>
      </c>
      <c r="V49" s="35">
        <v>5</v>
      </c>
      <c r="W49" s="35">
        <v>4.8</v>
      </c>
      <c r="X49" s="4">
        <f t="shared" si="19"/>
        <v>0.96</v>
      </c>
      <c r="Y49" s="11">
        <v>20</v>
      </c>
      <c r="Z49" s="44">
        <f t="shared" si="26"/>
        <v>1.0464582714148047</v>
      </c>
      <c r="AA49" s="45">
        <v>1402</v>
      </c>
      <c r="AB49" s="35">
        <f t="shared" si="20"/>
        <v>127.45454545454545</v>
      </c>
      <c r="AC49" s="35">
        <f t="shared" si="21"/>
        <v>133.4</v>
      </c>
      <c r="AD49" s="35">
        <f t="shared" si="22"/>
        <v>5.9454545454545524</v>
      </c>
      <c r="AE49" s="35">
        <v>-0.6</v>
      </c>
      <c r="AF49" s="35">
        <f t="shared" si="23"/>
        <v>132.80000000000001</v>
      </c>
      <c r="AG49" s="35"/>
      <c r="AH49" s="35">
        <f t="shared" si="24"/>
        <v>132.80000000000001</v>
      </c>
      <c r="AI49" s="35">
        <v>132.80000000000001</v>
      </c>
      <c r="AJ49" s="35">
        <f t="shared" si="27"/>
        <v>0</v>
      </c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10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10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10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10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10"/>
      <c r="GC49" s="9"/>
      <c r="GD49" s="9"/>
    </row>
    <row r="50" spans="1:186" s="2" customFormat="1" ht="17.149999999999999" customHeight="1">
      <c r="A50" s="14" t="s">
        <v>49</v>
      </c>
      <c r="B50" s="35">
        <v>0</v>
      </c>
      <c r="C50" s="35">
        <v>0</v>
      </c>
      <c r="D50" s="4">
        <f t="shared" si="17"/>
        <v>0</v>
      </c>
      <c r="E50" s="11">
        <v>0</v>
      </c>
      <c r="F50" s="5" t="s">
        <v>362</v>
      </c>
      <c r="G50" s="5" t="s">
        <v>362</v>
      </c>
      <c r="H50" s="5" t="s">
        <v>362</v>
      </c>
      <c r="I50" s="5" t="s">
        <v>362</v>
      </c>
      <c r="J50" s="5" t="s">
        <v>362</v>
      </c>
      <c r="K50" s="5" t="s">
        <v>362</v>
      </c>
      <c r="L50" s="5" t="s">
        <v>362</v>
      </c>
      <c r="M50" s="5" t="s">
        <v>362</v>
      </c>
      <c r="N50" s="35">
        <v>234.8</v>
      </c>
      <c r="O50" s="35">
        <v>158.69999999999999</v>
      </c>
      <c r="P50" s="4">
        <f t="shared" si="25"/>
        <v>0.67589437819420772</v>
      </c>
      <c r="Q50" s="11">
        <v>20</v>
      </c>
      <c r="R50" s="35">
        <v>9</v>
      </c>
      <c r="S50" s="35">
        <v>9.6</v>
      </c>
      <c r="T50" s="4">
        <f t="shared" si="18"/>
        <v>1.0666666666666667</v>
      </c>
      <c r="U50" s="11">
        <v>25</v>
      </c>
      <c r="V50" s="35">
        <v>5</v>
      </c>
      <c r="W50" s="35">
        <v>5.9</v>
      </c>
      <c r="X50" s="4">
        <f t="shared" si="19"/>
        <v>1.1800000000000002</v>
      </c>
      <c r="Y50" s="11">
        <v>25</v>
      </c>
      <c r="Z50" s="44">
        <f t="shared" si="26"/>
        <v>0.99549363186501183</v>
      </c>
      <c r="AA50" s="45">
        <v>826</v>
      </c>
      <c r="AB50" s="35">
        <f t="shared" si="20"/>
        <v>75.090909090909093</v>
      </c>
      <c r="AC50" s="35">
        <f t="shared" si="21"/>
        <v>74.8</v>
      </c>
      <c r="AD50" s="35">
        <f t="shared" si="22"/>
        <v>-0.29090909090909634</v>
      </c>
      <c r="AE50" s="35">
        <v>3.7</v>
      </c>
      <c r="AF50" s="35">
        <f t="shared" si="23"/>
        <v>78.5</v>
      </c>
      <c r="AG50" s="35"/>
      <c r="AH50" s="35">
        <f t="shared" si="24"/>
        <v>78.5</v>
      </c>
      <c r="AI50" s="35">
        <v>78.5</v>
      </c>
      <c r="AJ50" s="35">
        <f t="shared" si="27"/>
        <v>0</v>
      </c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10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10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10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10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10"/>
      <c r="GC50" s="9"/>
      <c r="GD50" s="9"/>
    </row>
    <row r="51" spans="1:186" s="2" customFormat="1" ht="17.149999999999999" customHeight="1">
      <c r="A51" s="14" t="s">
        <v>50</v>
      </c>
      <c r="B51" s="35">
        <v>158</v>
      </c>
      <c r="C51" s="35">
        <v>156</v>
      </c>
      <c r="D51" s="4">
        <f t="shared" si="17"/>
        <v>0.98734177215189878</v>
      </c>
      <c r="E51" s="11">
        <v>10</v>
      </c>
      <c r="F51" s="5" t="s">
        <v>362</v>
      </c>
      <c r="G51" s="5" t="s">
        <v>362</v>
      </c>
      <c r="H51" s="5" t="s">
        <v>362</v>
      </c>
      <c r="I51" s="5" t="s">
        <v>362</v>
      </c>
      <c r="J51" s="5" t="s">
        <v>362</v>
      </c>
      <c r="K51" s="5" t="s">
        <v>362</v>
      </c>
      <c r="L51" s="5" t="s">
        <v>362</v>
      </c>
      <c r="M51" s="5" t="s">
        <v>362</v>
      </c>
      <c r="N51" s="35">
        <v>243.4</v>
      </c>
      <c r="O51" s="35">
        <v>322.5</v>
      </c>
      <c r="P51" s="4">
        <f t="shared" si="25"/>
        <v>1.2124979457682827</v>
      </c>
      <c r="Q51" s="11">
        <v>20</v>
      </c>
      <c r="R51" s="35">
        <v>10</v>
      </c>
      <c r="S51" s="35">
        <v>11.1</v>
      </c>
      <c r="T51" s="4">
        <f t="shared" si="18"/>
        <v>1.1099999999999999</v>
      </c>
      <c r="U51" s="11">
        <v>30</v>
      </c>
      <c r="V51" s="35">
        <v>6</v>
      </c>
      <c r="W51" s="35">
        <v>7.2</v>
      </c>
      <c r="X51" s="4">
        <f t="shared" si="19"/>
        <v>1.2</v>
      </c>
      <c r="Y51" s="11">
        <v>20</v>
      </c>
      <c r="Z51" s="44">
        <f t="shared" si="26"/>
        <v>1.142792207961058</v>
      </c>
      <c r="AA51" s="45">
        <v>1803</v>
      </c>
      <c r="AB51" s="35">
        <f t="shared" si="20"/>
        <v>163.90909090909091</v>
      </c>
      <c r="AC51" s="35">
        <f t="shared" si="21"/>
        <v>187.3</v>
      </c>
      <c r="AD51" s="35">
        <f t="shared" si="22"/>
        <v>23.390909090909105</v>
      </c>
      <c r="AE51" s="35">
        <v>-0.9</v>
      </c>
      <c r="AF51" s="35">
        <f t="shared" si="23"/>
        <v>186.4</v>
      </c>
      <c r="AG51" s="35"/>
      <c r="AH51" s="35">
        <f t="shared" si="24"/>
        <v>186.4</v>
      </c>
      <c r="AI51" s="35">
        <v>186.4</v>
      </c>
      <c r="AJ51" s="35">
        <f t="shared" si="27"/>
        <v>0</v>
      </c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10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10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10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10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10"/>
      <c r="GC51" s="9"/>
      <c r="GD51" s="9"/>
    </row>
    <row r="52" spans="1:186" s="2" customFormat="1" ht="17.149999999999999" customHeight="1">
      <c r="A52" s="18" t="s">
        <v>51</v>
      </c>
      <c r="B52" s="6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35"/>
      <c r="AF52" s="35"/>
      <c r="AG52" s="35"/>
      <c r="AH52" s="35"/>
      <c r="AI52" s="35"/>
      <c r="AJ52" s="35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10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10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10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10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10"/>
      <c r="GC52" s="9"/>
      <c r="GD52" s="9"/>
    </row>
    <row r="53" spans="1:186" s="2" customFormat="1" ht="17.149999999999999" customHeight="1">
      <c r="A53" s="14" t="s">
        <v>52</v>
      </c>
      <c r="B53" s="35">
        <v>825000</v>
      </c>
      <c r="C53" s="35">
        <v>792301.7</v>
      </c>
      <c r="D53" s="4">
        <f t="shared" si="17"/>
        <v>0.96036569696969687</v>
      </c>
      <c r="E53" s="11">
        <v>10</v>
      </c>
      <c r="F53" s="5" t="s">
        <v>362</v>
      </c>
      <c r="G53" s="5" t="s">
        <v>362</v>
      </c>
      <c r="H53" s="5" t="s">
        <v>362</v>
      </c>
      <c r="I53" s="5" t="s">
        <v>362</v>
      </c>
      <c r="J53" s="5" t="s">
        <v>362</v>
      </c>
      <c r="K53" s="5" t="s">
        <v>362</v>
      </c>
      <c r="L53" s="5" t="s">
        <v>362</v>
      </c>
      <c r="M53" s="5" t="s">
        <v>362</v>
      </c>
      <c r="N53" s="35">
        <v>5698.4</v>
      </c>
      <c r="O53" s="35">
        <v>5970.8</v>
      </c>
      <c r="P53" s="4">
        <f t="shared" si="25"/>
        <v>1.047802892039871</v>
      </c>
      <c r="Q53" s="11">
        <v>20</v>
      </c>
      <c r="R53" s="35">
        <v>1</v>
      </c>
      <c r="S53" s="35">
        <v>1.1000000000000001</v>
      </c>
      <c r="T53" s="4">
        <f t="shared" si="18"/>
        <v>1.1000000000000001</v>
      </c>
      <c r="U53" s="11">
        <v>25</v>
      </c>
      <c r="V53" s="35">
        <v>5.2</v>
      </c>
      <c r="W53" s="35">
        <v>5.3</v>
      </c>
      <c r="X53" s="4">
        <f t="shared" si="19"/>
        <v>1.0192307692307692</v>
      </c>
      <c r="Y53" s="11">
        <v>25</v>
      </c>
      <c r="Z53" s="44">
        <f t="shared" si="26"/>
        <v>1.0442560505157954</v>
      </c>
      <c r="AA53" s="45">
        <v>46</v>
      </c>
      <c r="AB53" s="35">
        <f t="shared" si="20"/>
        <v>4.1818181818181817</v>
      </c>
      <c r="AC53" s="35">
        <f t="shared" si="21"/>
        <v>4.4000000000000004</v>
      </c>
      <c r="AD53" s="35">
        <f t="shared" si="22"/>
        <v>0.2181818181818187</v>
      </c>
      <c r="AE53" s="35">
        <v>-0.2</v>
      </c>
      <c r="AF53" s="35">
        <f t="shared" si="23"/>
        <v>4.2</v>
      </c>
      <c r="AG53" s="35"/>
      <c r="AH53" s="35">
        <f t="shared" si="24"/>
        <v>4.2</v>
      </c>
      <c r="AI53" s="35">
        <v>4.2</v>
      </c>
      <c r="AJ53" s="35">
        <f t="shared" si="27"/>
        <v>0</v>
      </c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10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10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10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10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10"/>
      <c r="GC53" s="9"/>
      <c r="GD53" s="9"/>
    </row>
    <row r="54" spans="1:186" s="2" customFormat="1" ht="17.149999999999999" customHeight="1">
      <c r="A54" s="14" t="s">
        <v>53</v>
      </c>
      <c r="B54" s="35">
        <v>20</v>
      </c>
      <c r="C54" s="35">
        <v>10</v>
      </c>
      <c r="D54" s="4">
        <f t="shared" si="17"/>
        <v>0.5</v>
      </c>
      <c r="E54" s="11">
        <v>10</v>
      </c>
      <c r="F54" s="5" t="s">
        <v>362</v>
      </c>
      <c r="G54" s="5" t="s">
        <v>362</v>
      </c>
      <c r="H54" s="5" t="s">
        <v>362</v>
      </c>
      <c r="I54" s="5" t="s">
        <v>362</v>
      </c>
      <c r="J54" s="5" t="s">
        <v>362</v>
      </c>
      <c r="K54" s="5" t="s">
        <v>362</v>
      </c>
      <c r="L54" s="5" t="s">
        <v>362</v>
      </c>
      <c r="M54" s="5" t="s">
        <v>362</v>
      </c>
      <c r="N54" s="35">
        <v>126</v>
      </c>
      <c r="O54" s="35">
        <v>204.7</v>
      </c>
      <c r="P54" s="4">
        <f t="shared" si="25"/>
        <v>1.2424603174603175</v>
      </c>
      <c r="Q54" s="11">
        <v>20</v>
      </c>
      <c r="R54" s="35">
        <v>0</v>
      </c>
      <c r="S54" s="35">
        <v>0</v>
      </c>
      <c r="T54" s="4">
        <f t="shared" si="18"/>
        <v>1</v>
      </c>
      <c r="U54" s="11">
        <v>20</v>
      </c>
      <c r="V54" s="35">
        <v>5.5</v>
      </c>
      <c r="W54" s="35">
        <v>5.6</v>
      </c>
      <c r="X54" s="4">
        <f t="shared" si="19"/>
        <v>1.0181818181818181</v>
      </c>
      <c r="Y54" s="11">
        <v>30</v>
      </c>
      <c r="Z54" s="44">
        <f t="shared" si="26"/>
        <v>1.0049332611832611</v>
      </c>
      <c r="AA54" s="45">
        <v>485</v>
      </c>
      <c r="AB54" s="35">
        <f t="shared" si="20"/>
        <v>44.090909090909093</v>
      </c>
      <c r="AC54" s="35">
        <f t="shared" si="21"/>
        <v>44.3</v>
      </c>
      <c r="AD54" s="35">
        <f t="shared" si="22"/>
        <v>0.20909090909090366</v>
      </c>
      <c r="AE54" s="35">
        <v>-6.5</v>
      </c>
      <c r="AF54" s="35">
        <f t="shared" si="23"/>
        <v>37.799999999999997</v>
      </c>
      <c r="AG54" s="35"/>
      <c r="AH54" s="35">
        <f t="shared" si="24"/>
        <v>37.799999999999997</v>
      </c>
      <c r="AI54" s="35">
        <v>37.799999999999997</v>
      </c>
      <c r="AJ54" s="35">
        <f t="shared" si="27"/>
        <v>0</v>
      </c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10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10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10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10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10"/>
      <c r="GC54" s="9"/>
      <c r="GD54" s="9"/>
    </row>
    <row r="55" spans="1:186" s="2" customFormat="1" ht="17.149999999999999" customHeight="1">
      <c r="A55" s="14" t="s">
        <v>54</v>
      </c>
      <c r="B55" s="35">
        <v>0</v>
      </c>
      <c r="C55" s="35">
        <v>0</v>
      </c>
      <c r="D55" s="4">
        <f t="shared" si="17"/>
        <v>0</v>
      </c>
      <c r="E55" s="11">
        <v>0</v>
      </c>
      <c r="F55" s="5" t="s">
        <v>362</v>
      </c>
      <c r="G55" s="5" t="s">
        <v>362</v>
      </c>
      <c r="H55" s="5" t="s">
        <v>362</v>
      </c>
      <c r="I55" s="5" t="s">
        <v>362</v>
      </c>
      <c r="J55" s="5" t="s">
        <v>362</v>
      </c>
      <c r="K55" s="5" t="s">
        <v>362</v>
      </c>
      <c r="L55" s="5" t="s">
        <v>362</v>
      </c>
      <c r="M55" s="5" t="s">
        <v>362</v>
      </c>
      <c r="N55" s="35">
        <v>1878.2</v>
      </c>
      <c r="O55" s="35">
        <v>1078.3</v>
      </c>
      <c r="P55" s="4">
        <f t="shared" si="25"/>
        <v>0.57411351293791923</v>
      </c>
      <c r="Q55" s="11">
        <v>20</v>
      </c>
      <c r="R55" s="35">
        <v>0</v>
      </c>
      <c r="S55" s="35">
        <v>0</v>
      </c>
      <c r="T55" s="4">
        <f t="shared" si="18"/>
        <v>1</v>
      </c>
      <c r="U55" s="11">
        <v>30</v>
      </c>
      <c r="V55" s="35">
        <v>3</v>
      </c>
      <c r="W55" s="35">
        <v>3.1</v>
      </c>
      <c r="X55" s="4">
        <f t="shared" si="19"/>
        <v>1.0333333333333334</v>
      </c>
      <c r="Y55" s="11">
        <v>20</v>
      </c>
      <c r="Z55" s="44">
        <f t="shared" si="26"/>
        <v>0.88784195607750072</v>
      </c>
      <c r="AA55" s="45">
        <v>521</v>
      </c>
      <c r="AB55" s="35">
        <f t="shared" si="20"/>
        <v>47.363636363636367</v>
      </c>
      <c r="AC55" s="35">
        <f t="shared" si="21"/>
        <v>42.1</v>
      </c>
      <c r="AD55" s="35">
        <f t="shared" si="22"/>
        <v>-5.2636363636363654</v>
      </c>
      <c r="AE55" s="35">
        <v>3.1</v>
      </c>
      <c r="AF55" s="35">
        <f t="shared" si="23"/>
        <v>45.2</v>
      </c>
      <c r="AG55" s="35"/>
      <c r="AH55" s="35">
        <f t="shared" si="24"/>
        <v>45.2</v>
      </c>
      <c r="AI55" s="35">
        <v>45.2</v>
      </c>
      <c r="AJ55" s="35">
        <f t="shared" si="27"/>
        <v>0</v>
      </c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10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10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10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10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10"/>
      <c r="GC55" s="9"/>
      <c r="GD55" s="9"/>
    </row>
    <row r="56" spans="1:186" s="2" customFormat="1" ht="17.149999999999999" customHeight="1">
      <c r="A56" s="14" t="s">
        <v>55</v>
      </c>
      <c r="B56" s="35">
        <v>0</v>
      </c>
      <c r="C56" s="35">
        <v>0</v>
      </c>
      <c r="D56" s="4">
        <f t="shared" si="17"/>
        <v>0</v>
      </c>
      <c r="E56" s="11">
        <v>0</v>
      </c>
      <c r="F56" s="5" t="s">
        <v>362</v>
      </c>
      <c r="G56" s="5" t="s">
        <v>362</v>
      </c>
      <c r="H56" s="5" t="s">
        <v>362</v>
      </c>
      <c r="I56" s="5" t="s">
        <v>362</v>
      </c>
      <c r="J56" s="5" t="s">
        <v>362</v>
      </c>
      <c r="K56" s="5" t="s">
        <v>362</v>
      </c>
      <c r="L56" s="5" t="s">
        <v>362</v>
      </c>
      <c r="M56" s="5" t="s">
        <v>362</v>
      </c>
      <c r="N56" s="35">
        <v>204.8</v>
      </c>
      <c r="O56" s="35">
        <v>331.7</v>
      </c>
      <c r="P56" s="4">
        <f t="shared" si="25"/>
        <v>1.241962890625</v>
      </c>
      <c r="Q56" s="11">
        <v>20</v>
      </c>
      <c r="R56" s="35">
        <v>100</v>
      </c>
      <c r="S56" s="35">
        <v>101.1</v>
      </c>
      <c r="T56" s="4">
        <f t="shared" si="18"/>
        <v>1.0109999999999999</v>
      </c>
      <c r="U56" s="11">
        <v>25</v>
      </c>
      <c r="V56" s="35">
        <v>7.2</v>
      </c>
      <c r="W56" s="35">
        <v>7.4</v>
      </c>
      <c r="X56" s="4">
        <f t="shared" si="19"/>
        <v>1.0277777777777779</v>
      </c>
      <c r="Y56" s="11">
        <v>25</v>
      </c>
      <c r="Z56" s="44">
        <f t="shared" si="26"/>
        <v>1.082981460813492</v>
      </c>
      <c r="AA56" s="45">
        <v>1046</v>
      </c>
      <c r="AB56" s="35">
        <f t="shared" si="20"/>
        <v>95.090909090909093</v>
      </c>
      <c r="AC56" s="35">
        <f t="shared" si="21"/>
        <v>103</v>
      </c>
      <c r="AD56" s="35">
        <f t="shared" si="22"/>
        <v>7.9090909090909065</v>
      </c>
      <c r="AE56" s="35">
        <v>-16.7</v>
      </c>
      <c r="AF56" s="35">
        <f t="shared" si="23"/>
        <v>86.3</v>
      </c>
      <c r="AG56" s="35"/>
      <c r="AH56" s="35">
        <f t="shared" si="24"/>
        <v>86.3</v>
      </c>
      <c r="AI56" s="35">
        <v>86.3</v>
      </c>
      <c r="AJ56" s="35">
        <f t="shared" si="27"/>
        <v>0</v>
      </c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10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10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10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10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10"/>
      <c r="GC56" s="9"/>
      <c r="GD56" s="9"/>
    </row>
    <row r="57" spans="1:186" s="2" customFormat="1" ht="17.149999999999999" customHeight="1">
      <c r="A57" s="14" t="s">
        <v>56</v>
      </c>
      <c r="B57" s="35">
        <v>0</v>
      </c>
      <c r="C57" s="35">
        <v>0</v>
      </c>
      <c r="D57" s="4">
        <f t="shared" si="17"/>
        <v>0</v>
      </c>
      <c r="E57" s="11">
        <v>0</v>
      </c>
      <c r="F57" s="5" t="s">
        <v>362</v>
      </c>
      <c r="G57" s="5" t="s">
        <v>362</v>
      </c>
      <c r="H57" s="5" t="s">
        <v>362</v>
      </c>
      <c r="I57" s="5" t="s">
        <v>362</v>
      </c>
      <c r="J57" s="5" t="s">
        <v>362</v>
      </c>
      <c r="K57" s="5" t="s">
        <v>362</v>
      </c>
      <c r="L57" s="5" t="s">
        <v>362</v>
      </c>
      <c r="M57" s="5" t="s">
        <v>362</v>
      </c>
      <c r="N57" s="35">
        <v>131.30000000000001</v>
      </c>
      <c r="O57" s="35">
        <v>148.69999999999999</v>
      </c>
      <c r="P57" s="4">
        <f t="shared" si="25"/>
        <v>1.1325209444021322</v>
      </c>
      <c r="Q57" s="11">
        <v>20</v>
      </c>
      <c r="R57" s="35">
        <v>350</v>
      </c>
      <c r="S57" s="35">
        <v>351.1</v>
      </c>
      <c r="T57" s="4">
        <f t="shared" si="18"/>
        <v>1.0031428571428571</v>
      </c>
      <c r="U57" s="11">
        <v>30</v>
      </c>
      <c r="V57" s="35">
        <v>9</v>
      </c>
      <c r="W57" s="35">
        <v>9.1</v>
      </c>
      <c r="X57" s="4">
        <f t="shared" si="19"/>
        <v>1.0111111111111111</v>
      </c>
      <c r="Y57" s="11">
        <v>20</v>
      </c>
      <c r="Z57" s="44">
        <f t="shared" si="26"/>
        <v>1.042384668922151</v>
      </c>
      <c r="AA57" s="45">
        <v>1073</v>
      </c>
      <c r="AB57" s="35">
        <f t="shared" si="20"/>
        <v>97.545454545454547</v>
      </c>
      <c r="AC57" s="35">
        <f t="shared" si="21"/>
        <v>101.7</v>
      </c>
      <c r="AD57" s="35">
        <f t="shared" si="22"/>
        <v>4.1545454545454561</v>
      </c>
      <c r="AE57" s="35">
        <v>13.1</v>
      </c>
      <c r="AF57" s="35">
        <f t="shared" si="23"/>
        <v>114.8</v>
      </c>
      <c r="AG57" s="35"/>
      <c r="AH57" s="35">
        <f t="shared" si="24"/>
        <v>114.8</v>
      </c>
      <c r="AI57" s="35">
        <v>114.8</v>
      </c>
      <c r="AJ57" s="35">
        <f t="shared" si="27"/>
        <v>0</v>
      </c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10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10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10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10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10"/>
      <c r="GC57" s="9"/>
      <c r="GD57" s="9"/>
    </row>
    <row r="58" spans="1:186" s="2" customFormat="1" ht="17.149999999999999" customHeight="1">
      <c r="A58" s="14" t="s">
        <v>57</v>
      </c>
      <c r="B58" s="35">
        <v>0</v>
      </c>
      <c r="C58" s="35">
        <v>0</v>
      </c>
      <c r="D58" s="4">
        <f t="shared" si="17"/>
        <v>0</v>
      </c>
      <c r="E58" s="11">
        <v>0</v>
      </c>
      <c r="F58" s="5" t="s">
        <v>362</v>
      </c>
      <c r="G58" s="5" t="s">
        <v>362</v>
      </c>
      <c r="H58" s="5" t="s">
        <v>362</v>
      </c>
      <c r="I58" s="5" t="s">
        <v>362</v>
      </c>
      <c r="J58" s="5" t="s">
        <v>362</v>
      </c>
      <c r="K58" s="5" t="s">
        <v>362</v>
      </c>
      <c r="L58" s="5" t="s">
        <v>362</v>
      </c>
      <c r="M58" s="5" t="s">
        <v>362</v>
      </c>
      <c r="N58" s="35">
        <v>0</v>
      </c>
      <c r="O58" s="35">
        <v>103</v>
      </c>
      <c r="P58" s="4">
        <f t="shared" si="25"/>
        <v>1</v>
      </c>
      <c r="Q58" s="11">
        <v>20</v>
      </c>
      <c r="R58" s="35">
        <v>13</v>
      </c>
      <c r="S58" s="35">
        <v>13.4</v>
      </c>
      <c r="T58" s="4">
        <f t="shared" si="18"/>
        <v>1.0307692307692309</v>
      </c>
      <c r="U58" s="11">
        <v>30</v>
      </c>
      <c r="V58" s="35">
        <v>2</v>
      </c>
      <c r="W58" s="35">
        <v>2.1</v>
      </c>
      <c r="X58" s="4">
        <f t="shared" si="19"/>
        <v>1.05</v>
      </c>
      <c r="Y58" s="11">
        <v>20</v>
      </c>
      <c r="Z58" s="44">
        <f t="shared" si="26"/>
        <v>1.0274725274725276</v>
      </c>
      <c r="AA58" s="45">
        <v>1155</v>
      </c>
      <c r="AB58" s="35">
        <f t="shared" si="20"/>
        <v>105</v>
      </c>
      <c r="AC58" s="35">
        <f t="shared" si="21"/>
        <v>107.9</v>
      </c>
      <c r="AD58" s="35">
        <f t="shared" si="22"/>
        <v>2.9000000000000057</v>
      </c>
      <c r="AE58" s="35">
        <v>-9.6999999999999993</v>
      </c>
      <c r="AF58" s="35">
        <f t="shared" si="23"/>
        <v>98.2</v>
      </c>
      <c r="AG58" s="35"/>
      <c r="AH58" s="35">
        <f t="shared" si="24"/>
        <v>98.2</v>
      </c>
      <c r="AI58" s="35">
        <v>98.2</v>
      </c>
      <c r="AJ58" s="35">
        <f t="shared" si="27"/>
        <v>0</v>
      </c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10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10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10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10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10"/>
      <c r="GC58" s="9"/>
      <c r="GD58" s="9"/>
    </row>
    <row r="59" spans="1:186" s="2" customFormat="1" ht="17.149999999999999" customHeight="1">
      <c r="A59" s="14" t="s">
        <v>58</v>
      </c>
      <c r="B59" s="35">
        <v>0</v>
      </c>
      <c r="C59" s="35">
        <v>0</v>
      </c>
      <c r="D59" s="4">
        <f t="shared" si="17"/>
        <v>0</v>
      </c>
      <c r="E59" s="11">
        <v>0</v>
      </c>
      <c r="F59" s="5" t="s">
        <v>362</v>
      </c>
      <c r="G59" s="5" t="s">
        <v>362</v>
      </c>
      <c r="H59" s="5" t="s">
        <v>362</v>
      </c>
      <c r="I59" s="5" t="s">
        <v>362</v>
      </c>
      <c r="J59" s="5" t="s">
        <v>362</v>
      </c>
      <c r="K59" s="5" t="s">
        <v>362</v>
      </c>
      <c r="L59" s="5" t="s">
        <v>362</v>
      </c>
      <c r="M59" s="5" t="s">
        <v>362</v>
      </c>
      <c r="N59" s="35">
        <v>267.5</v>
      </c>
      <c r="O59" s="35">
        <v>141</v>
      </c>
      <c r="P59" s="4">
        <f t="shared" si="25"/>
        <v>0.52710280373831775</v>
      </c>
      <c r="Q59" s="11">
        <v>20</v>
      </c>
      <c r="R59" s="35">
        <v>10</v>
      </c>
      <c r="S59" s="35">
        <v>11.3</v>
      </c>
      <c r="T59" s="4">
        <f t="shared" si="18"/>
        <v>1.1300000000000001</v>
      </c>
      <c r="U59" s="11">
        <v>30</v>
      </c>
      <c r="V59" s="35">
        <v>3.8</v>
      </c>
      <c r="W59" s="35">
        <v>3.9</v>
      </c>
      <c r="X59" s="4">
        <f t="shared" si="19"/>
        <v>1.0263157894736843</v>
      </c>
      <c r="Y59" s="11">
        <v>20</v>
      </c>
      <c r="Z59" s="44">
        <f t="shared" si="26"/>
        <v>0.9281195980605722</v>
      </c>
      <c r="AA59" s="45">
        <v>1171</v>
      </c>
      <c r="AB59" s="35">
        <f t="shared" si="20"/>
        <v>106.45454545454545</v>
      </c>
      <c r="AC59" s="35">
        <f t="shared" si="21"/>
        <v>98.8</v>
      </c>
      <c r="AD59" s="35">
        <f t="shared" si="22"/>
        <v>-7.6545454545454561</v>
      </c>
      <c r="AE59" s="35">
        <v>10.199999999999999</v>
      </c>
      <c r="AF59" s="35">
        <f t="shared" si="23"/>
        <v>109</v>
      </c>
      <c r="AG59" s="35"/>
      <c r="AH59" s="35">
        <f t="shared" si="24"/>
        <v>109</v>
      </c>
      <c r="AI59" s="35">
        <v>109</v>
      </c>
      <c r="AJ59" s="35">
        <f t="shared" si="27"/>
        <v>0</v>
      </c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10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10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10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10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10"/>
      <c r="GC59" s="9"/>
      <c r="GD59" s="9"/>
    </row>
    <row r="60" spans="1:186" s="2" customFormat="1" ht="17.149999999999999" customHeight="1">
      <c r="A60" s="14" t="s">
        <v>59</v>
      </c>
      <c r="B60" s="35">
        <v>8500</v>
      </c>
      <c r="C60" s="35">
        <v>8939.2000000000007</v>
      </c>
      <c r="D60" s="4">
        <f t="shared" si="17"/>
        <v>1.0516705882352941</v>
      </c>
      <c r="E60" s="11">
        <v>10</v>
      </c>
      <c r="F60" s="5" t="s">
        <v>362</v>
      </c>
      <c r="G60" s="5" t="s">
        <v>362</v>
      </c>
      <c r="H60" s="5" t="s">
        <v>362</v>
      </c>
      <c r="I60" s="5" t="s">
        <v>362</v>
      </c>
      <c r="J60" s="5" t="s">
        <v>362</v>
      </c>
      <c r="K60" s="5" t="s">
        <v>362</v>
      </c>
      <c r="L60" s="5" t="s">
        <v>362</v>
      </c>
      <c r="M60" s="5" t="s">
        <v>362</v>
      </c>
      <c r="N60" s="35">
        <v>1282.5999999999999</v>
      </c>
      <c r="O60" s="35">
        <v>974.1</v>
      </c>
      <c r="P60" s="4">
        <f t="shared" si="25"/>
        <v>0.75947294557929212</v>
      </c>
      <c r="Q60" s="11">
        <v>20</v>
      </c>
      <c r="R60" s="35">
        <v>11</v>
      </c>
      <c r="S60" s="35">
        <v>12.8</v>
      </c>
      <c r="T60" s="4">
        <f t="shared" si="18"/>
        <v>1.1636363636363638</v>
      </c>
      <c r="U60" s="11">
        <v>30</v>
      </c>
      <c r="V60" s="35">
        <v>3</v>
      </c>
      <c r="W60" s="35">
        <v>3.1</v>
      </c>
      <c r="X60" s="4">
        <f t="shared" si="19"/>
        <v>1.0333333333333334</v>
      </c>
      <c r="Y60" s="11">
        <v>20</v>
      </c>
      <c r="Z60" s="44">
        <f t="shared" si="26"/>
        <v>1.0160240296212044</v>
      </c>
      <c r="AA60" s="45">
        <v>145</v>
      </c>
      <c r="AB60" s="35">
        <f t="shared" si="20"/>
        <v>13.181818181818182</v>
      </c>
      <c r="AC60" s="35">
        <f t="shared" si="21"/>
        <v>13.4</v>
      </c>
      <c r="AD60" s="35">
        <f t="shared" si="22"/>
        <v>0.2181818181818187</v>
      </c>
      <c r="AE60" s="35">
        <v>0.4</v>
      </c>
      <c r="AF60" s="35">
        <f t="shared" si="23"/>
        <v>13.8</v>
      </c>
      <c r="AG60" s="35"/>
      <c r="AH60" s="35">
        <f t="shared" si="24"/>
        <v>13.8</v>
      </c>
      <c r="AI60" s="35">
        <v>13.8</v>
      </c>
      <c r="AJ60" s="35">
        <f t="shared" si="27"/>
        <v>0</v>
      </c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10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10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10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10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10"/>
      <c r="GC60" s="9"/>
      <c r="GD60" s="9"/>
    </row>
    <row r="61" spans="1:186" s="2" customFormat="1" ht="17.149999999999999" customHeight="1">
      <c r="A61" s="14" t="s">
        <v>60</v>
      </c>
      <c r="B61" s="35">
        <v>0</v>
      </c>
      <c r="C61" s="35">
        <v>0</v>
      </c>
      <c r="D61" s="4">
        <f t="shared" si="17"/>
        <v>0</v>
      </c>
      <c r="E61" s="11">
        <v>0</v>
      </c>
      <c r="F61" s="5" t="s">
        <v>362</v>
      </c>
      <c r="G61" s="5" t="s">
        <v>362</v>
      </c>
      <c r="H61" s="5" t="s">
        <v>362</v>
      </c>
      <c r="I61" s="5" t="s">
        <v>362</v>
      </c>
      <c r="J61" s="5" t="s">
        <v>362</v>
      </c>
      <c r="K61" s="5" t="s">
        <v>362</v>
      </c>
      <c r="L61" s="5" t="s">
        <v>362</v>
      </c>
      <c r="M61" s="5" t="s">
        <v>362</v>
      </c>
      <c r="N61" s="35">
        <v>397</v>
      </c>
      <c r="O61" s="35">
        <v>247.2</v>
      </c>
      <c r="P61" s="4">
        <f t="shared" si="25"/>
        <v>0.6226700251889169</v>
      </c>
      <c r="Q61" s="11">
        <v>20</v>
      </c>
      <c r="R61" s="35">
        <v>125</v>
      </c>
      <c r="S61" s="35">
        <v>126.4</v>
      </c>
      <c r="T61" s="4">
        <f t="shared" si="18"/>
        <v>1.0112000000000001</v>
      </c>
      <c r="U61" s="11">
        <v>30</v>
      </c>
      <c r="V61" s="35">
        <v>6</v>
      </c>
      <c r="W61" s="35">
        <v>6.1</v>
      </c>
      <c r="X61" s="4">
        <f t="shared" si="19"/>
        <v>1.0166666666666666</v>
      </c>
      <c r="Y61" s="11">
        <v>20</v>
      </c>
      <c r="Z61" s="44">
        <f t="shared" si="26"/>
        <v>0.90175334053016665</v>
      </c>
      <c r="AA61" s="45">
        <v>641</v>
      </c>
      <c r="AB61" s="35">
        <f t="shared" si="20"/>
        <v>58.272727272727273</v>
      </c>
      <c r="AC61" s="35">
        <f t="shared" si="21"/>
        <v>52.5</v>
      </c>
      <c r="AD61" s="35">
        <f t="shared" si="22"/>
        <v>-5.7727272727272734</v>
      </c>
      <c r="AE61" s="35">
        <v>-0.8</v>
      </c>
      <c r="AF61" s="35">
        <f t="shared" si="23"/>
        <v>51.7</v>
      </c>
      <c r="AG61" s="35"/>
      <c r="AH61" s="35">
        <f t="shared" si="24"/>
        <v>51.7</v>
      </c>
      <c r="AI61" s="35">
        <v>51.7</v>
      </c>
      <c r="AJ61" s="35">
        <f t="shared" si="27"/>
        <v>0</v>
      </c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10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10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10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10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10"/>
      <c r="GC61" s="9"/>
      <c r="GD61" s="9"/>
    </row>
    <row r="62" spans="1:186" s="2" customFormat="1" ht="17.149999999999999" customHeight="1">
      <c r="A62" s="14" t="s">
        <v>61</v>
      </c>
      <c r="B62" s="35">
        <v>0</v>
      </c>
      <c r="C62" s="35">
        <v>0</v>
      </c>
      <c r="D62" s="4">
        <f t="shared" si="17"/>
        <v>1</v>
      </c>
      <c r="E62" s="11">
        <v>10</v>
      </c>
      <c r="F62" s="5" t="s">
        <v>362</v>
      </c>
      <c r="G62" s="5" t="s">
        <v>362</v>
      </c>
      <c r="H62" s="5" t="s">
        <v>362</v>
      </c>
      <c r="I62" s="5" t="s">
        <v>362</v>
      </c>
      <c r="J62" s="5" t="s">
        <v>362</v>
      </c>
      <c r="K62" s="5" t="s">
        <v>362</v>
      </c>
      <c r="L62" s="5" t="s">
        <v>362</v>
      </c>
      <c r="M62" s="5" t="s">
        <v>362</v>
      </c>
      <c r="N62" s="35">
        <v>227.6</v>
      </c>
      <c r="O62" s="35">
        <v>107.9</v>
      </c>
      <c r="P62" s="4">
        <f t="shared" si="25"/>
        <v>0.47407732864674873</v>
      </c>
      <c r="Q62" s="11">
        <v>20</v>
      </c>
      <c r="R62" s="35">
        <v>12</v>
      </c>
      <c r="S62" s="35">
        <v>15.1</v>
      </c>
      <c r="T62" s="4">
        <f t="shared" si="18"/>
        <v>1.2058333333333333</v>
      </c>
      <c r="U62" s="11">
        <v>30</v>
      </c>
      <c r="V62" s="35">
        <v>3</v>
      </c>
      <c r="W62" s="35">
        <v>3.1</v>
      </c>
      <c r="X62" s="4">
        <f t="shared" si="19"/>
        <v>1.0333333333333334</v>
      </c>
      <c r="Y62" s="11">
        <v>20</v>
      </c>
      <c r="Z62" s="44">
        <f t="shared" si="26"/>
        <v>0.95404016549502058</v>
      </c>
      <c r="AA62" s="45">
        <v>466</v>
      </c>
      <c r="AB62" s="35">
        <f t="shared" si="20"/>
        <v>42.363636363636367</v>
      </c>
      <c r="AC62" s="35">
        <f t="shared" si="21"/>
        <v>40.4</v>
      </c>
      <c r="AD62" s="35">
        <f t="shared" si="22"/>
        <v>-1.9636363636363683</v>
      </c>
      <c r="AE62" s="35">
        <v>-5.6</v>
      </c>
      <c r="AF62" s="35">
        <f t="shared" si="23"/>
        <v>34.799999999999997</v>
      </c>
      <c r="AG62" s="35"/>
      <c r="AH62" s="35">
        <f t="shared" si="24"/>
        <v>34.799999999999997</v>
      </c>
      <c r="AI62" s="35">
        <v>34.799999999999997</v>
      </c>
      <c r="AJ62" s="35">
        <f t="shared" si="27"/>
        <v>0</v>
      </c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10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10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10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10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10"/>
      <c r="GC62" s="9"/>
      <c r="GD62" s="9"/>
    </row>
    <row r="63" spans="1:186" s="2" customFormat="1" ht="17.149999999999999" customHeight="1">
      <c r="A63" s="14" t="s">
        <v>62</v>
      </c>
      <c r="B63" s="35">
        <v>0</v>
      </c>
      <c r="C63" s="35">
        <v>0</v>
      </c>
      <c r="D63" s="4">
        <f t="shared" si="17"/>
        <v>0</v>
      </c>
      <c r="E63" s="11">
        <v>0</v>
      </c>
      <c r="F63" s="5" t="s">
        <v>362</v>
      </c>
      <c r="G63" s="5" t="s">
        <v>362</v>
      </c>
      <c r="H63" s="5" t="s">
        <v>362</v>
      </c>
      <c r="I63" s="5" t="s">
        <v>362</v>
      </c>
      <c r="J63" s="5" t="s">
        <v>362</v>
      </c>
      <c r="K63" s="5" t="s">
        <v>362</v>
      </c>
      <c r="L63" s="5" t="s">
        <v>362</v>
      </c>
      <c r="M63" s="5" t="s">
        <v>362</v>
      </c>
      <c r="N63" s="35">
        <v>139.6</v>
      </c>
      <c r="O63" s="35">
        <v>94.9</v>
      </c>
      <c r="P63" s="4">
        <f t="shared" si="25"/>
        <v>0.67979942693409745</v>
      </c>
      <c r="Q63" s="11">
        <v>20</v>
      </c>
      <c r="R63" s="35">
        <v>0</v>
      </c>
      <c r="S63" s="35">
        <v>0</v>
      </c>
      <c r="T63" s="4">
        <f t="shared" si="18"/>
        <v>1</v>
      </c>
      <c r="U63" s="11">
        <v>35</v>
      </c>
      <c r="V63" s="35">
        <v>1.5</v>
      </c>
      <c r="W63" s="35">
        <v>1.6</v>
      </c>
      <c r="X63" s="4">
        <f t="shared" si="19"/>
        <v>1.0666666666666667</v>
      </c>
      <c r="Y63" s="11">
        <v>15</v>
      </c>
      <c r="Z63" s="44">
        <f t="shared" si="26"/>
        <v>0.922799836266885</v>
      </c>
      <c r="AA63" s="45">
        <v>775</v>
      </c>
      <c r="AB63" s="35">
        <f t="shared" si="20"/>
        <v>70.454545454545453</v>
      </c>
      <c r="AC63" s="35">
        <f t="shared" si="21"/>
        <v>65</v>
      </c>
      <c r="AD63" s="35">
        <f t="shared" si="22"/>
        <v>-5.4545454545454533</v>
      </c>
      <c r="AE63" s="35">
        <v>-10.3</v>
      </c>
      <c r="AF63" s="35">
        <f t="shared" si="23"/>
        <v>54.7</v>
      </c>
      <c r="AG63" s="35"/>
      <c r="AH63" s="35">
        <f t="shared" si="24"/>
        <v>54.7</v>
      </c>
      <c r="AI63" s="35">
        <v>54.7</v>
      </c>
      <c r="AJ63" s="35">
        <f t="shared" si="27"/>
        <v>0</v>
      </c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10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10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10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10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10"/>
      <c r="GC63" s="9"/>
      <c r="GD63" s="9"/>
    </row>
    <row r="64" spans="1:186" s="2" customFormat="1" ht="17.149999999999999" customHeight="1">
      <c r="A64" s="14" t="s">
        <v>63</v>
      </c>
      <c r="B64" s="35">
        <v>600</v>
      </c>
      <c r="C64" s="35">
        <v>1484</v>
      </c>
      <c r="D64" s="4">
        <f t="shared" si="17"/>
        <v>1.3</v>
      </c>
      <c r="E64" s="11">
        <v>10</v>
      </c>
      <c r="F64" s="5" t="s">
        <v>362</v>
      </c>
      <c r="G64" s="5" t="s">
        <v>362</v>
      </c>
      <c r="H64" s="5" t="s">
        <v>362</v>
      </c>
      <c r="I64" s="5" t="s">
        <v>362</v>
      </c>
      <c r="J64" s="5" t="s">
        <v>362</v>
      </c>
      <c r="K64" s="5" t="s">
        <v>362</v>
      </c>
      <c r="L64" s="5" t="s">
        <v>362</v>
      </c>
      <c r="M64" s="5" t="s">
        <v>362</v>
      </c>
      <c r="N64" s="35">
        <v>173</v>
      </c>
      <c r="O64" s="35">
        <v>56.5</v>
      </c>
      <c r="P64" s="4">
        <f t="shared" si="25"/>
        <v>0.32658959537572252</v>
      </c>
      <c r="Q64" s="11">
        <v>20</v>
      </c>
      <c r="R64" s="35">
        <v>15</v>
      </c>
      <c r="S64" s="35">
        <v>15.7</v>
      </c>
      <c r="T64" s="4">
        <f t="shared" si="18"/>
        <v>1.0466666666666666</v>
      </c>
      <c r="U64" s="11">
        <v>25</v>
      </c>
      <c r="V64" s="35">
        <v>9</v>
      </c>
      <c r="W64" s="35">
        <v>9.1</v>
      </c>
      <c r="X64" s="4">
        <f t="shared" si="19"/>
        <v>1.0111111111111111</v>
      </c>
      <c r="Y64" s="11">
        <v>25</v>
      </c>
      <c r="Z64" s="44">
        <f t="shared" si="26"/>
        <v>0.88720295439948627</v>
      </c>
      <c r="AA64" s="45">
        <v>847</v>
      </c>
      <c r="AB64" s="35">
        <f t="shared" si="20"/>
        <v>77</v>
      </c>
      <c r="AC64" s="35">
        <f t="shared" si="21"/>
        <v>68.3</v>
      </c>
      <c r="AD64" s="35">
        <f t="shared" si="22"/>
        <v>-8.7000000000000028</v>
      </c>
      <c r="AE64" s="35">
        <v>7.9</v>
      </c>
      <c r="AF64" s="35">
        <f t="shared" si="23"/>
        <v>76.2</v>
      </c>
      <c r="AG64" s="35"/>
      <c r="AH64" s="35">
        <f t="shared" si="24"/>
        <v>76.2</v>
      </c>
      <c r="AI64" s="35">
        <v>76.2</v>
      </c>
      <c r="AJ64" s="35">
        <f t="shared" si="27"/>
        <v>0</v>
      </c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10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10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10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10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10"/>
      <c r="GC64" s="9"/>
      <c r="GD64" s="9"/>
    </row>
    <row r="65" spans="1:186" s="2" customFormat="1" ht="17.149999999999999" customHeight="1">
      <c r="A65" s="18" t="s">
        <v>64</v>
      </c>
      <c r="B65" s="6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35"/>
      <c r="AF65" s="35"/>
      <c r="AG65" s="35"/>
      <c r="AH65" s="35"/>
      <c r="AI65" s="35"/>
      <c r="AJ65" s="35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10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10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10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10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10"/>
      <c r="GC65" s="9"/>
      <c r="GD65" s="9"/>
    </row>
    <row r="66" spans="1:186" s="2" customFormat="1" ht="17.149999999999999" customHeight="1">
      <c r="A66" s="14" t="s">
        <v>65</v>
      </c>
      <c r="B66" s="35">
        <v>0</v>
      </c>
      <c r="C66" s="35">
        <v>0</v>
      </c>
      <c r="D66" s="4">
        <f t="shared" si="17"/>
        <v>1</v>
      </c>
      <c r="E66" s="11">
        <v>10</v>
      </c>
      <c r="F66" s="5" t="s">
        <v>362</v>
      </c>
      <c r="G66" s="5" t="s">
        <v>362</v>
      </c>
      <c r="H66" s="5" t="s">
        <v>362</v>
      </c>
      <c r="I66" s="5" t="s">
        <v>362</v>
      </c>
      <c r="J66" s="5" t="s">
        <v>362</v>
      </c>
      <c r="K66" s="5" t="s">
        <v>362</v>
      </c>
      <c r="L66" s="5" t="s">
        <v>362</v>
      </c>
      <c r="M66" s="5" t="s">
        <v>362</v>
      </c>
      <c r="N66" s="35">
        <v>560</v>
      </c>
      <c r="O66" s="35">
        <v>649.9</v>
      </c>
      <c r="P66" s="4">
        <f t="shared" si="25"/>
        <v>1.1605357142857142</v>
      </c>
      <c r="Q66" s="11">
        <v>20</v>
      </c>
      <c r="R66" s="35">
        <v>788.4</v>
      </c>
      <c r="S66" s="35">
        <v>933.3</v>
      </c>
      <c r="T66" s="4">
        <f t="shared" si="18"/>
        <v>1.1837899543378996</v>
      </c>
      <c r="U66" s="11">
        <v>30</v>
      </c>
      <c r="V66" s="35">
        <v>2.5</v>
      </c>
      <c r="W66" s="35">
        <v>3</v>
      </c>
      <c r="X66" s="4">
        <f t="shared" si="19"/>
        <v>1.2</v>
      </c>
      <c r="Y66" s="11">
        <v>20</v>
      </c>
      <c r="Z66" s="44">
        <f t="shared" si="26"/>
        <v>1.159055161448141</v>
      </c>
      <c r="AA66" s="45">
        <v>2206</v>
      </c>
      <c r="AB66" s="35">
        <f t="shared" si="20"/>
        <v>200.54545454545453</v>
      </c>
      <c r="AC66" s="35">
        <f t="shared" si="21"/>
        <v>232.4</v>
      </c>
      <c r="AD66" s="35">
        <f t="shared" si="22"/>
        <v>31.854545454545473</v>
      </c>
      <c r="AE66" s="35">
        <v>15.9</v>
      </c>
      <c r="AF66" s="35">
        <f t="shared" si="23"/>
        <v>248.3</v>
      </c>
      <c r="AG66" s="35"/>
      <c r="AH66" s="35">
        <f t="shared" si="24"/>
        <v>248.3</v>
      </c>
      <c r="AI66" s="35">
        <v>248.3</v>
      </c>
      <c r="AJ66" s="35">
        <f t="shared" si="27"/>
        <v>0</v>
      </c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10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10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10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10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10"/>
      <c r="GC66" s="9"/>
      <c r="GD66" s="9"/>
    </row>
    <row r="67" spans="1:186" s="2" customFormat="1" ht="17.149999999999999" customHeight="1">
      <c r="A67" s="14" t="s">
        <v>66</v>
      </c>
      <c r="B67" s="35">
        <v>16560</v>
      </c>
      <c r="C67" s="35">
        <v>26567.9</v>
      </c>
      <c r="D67" s="4">
        <f t="shared" si="17"/>
        <v>1.2404341787439612</v>
      </c>
      <c r="E67" s="11">
        <v>10</v>
      </c>
      <c r="F67" s="5" t="s">
        <v>362</v>
      </c>
      <c r="G67" s="5" t="s">
        <v>362</v>
      </c>
      <c r="H67" s="5" t="s">
        <v>362</v>
      </c>
      <c r="I67" s="5" t="s">
        <v>362</v>
      </c>
      <c r="J67" s="5" t="s">
        <v>362</v>
      </c>
      <c r="K67" s="5" t="s">
        <v>362</v>
      </c>
      <c r="L67" s="5" t="s">
        <v>362</v>
      </c>
      <c r="M67" s="5" t="s">
        <v>362</v>
      </c>
      <c r="N67" s="35">
        <v>1381.3</v>
      </c>
      <c r="O67" s="35">
        <v>1634.9</v>
      </c>
      <c r="P67" s="4">
        <f t="shared" si="25"/>
        <v>1.1835951639759648</v>
      </c>
      <c r="Q67" s="11">
        <v>20</v>
      </c>
      <c r="R67" s="35">
        <v>4</v>
      </c>
      <c r="S67" s="35">
        <v>4.7</v>
      </c>
      <c r="T67" s="4">
        <f t="shared" si="18"/>
        <v>1.175</v>
      </c>
      <c r="U67" s="11">
        <v>5</v>
      </c>
      <c r="V67" s="35">
        <v>28.4</v>
      </c>
      <c r="W67" s="35">
        <v>143.9</v>
      </c>
      <c r="X67" s="4">
        <f t="shared" si="19"/>
        <v>1.3</v>
      </c>
      <c r="Y67" s="11">
        <v>45</v>
      </c>
      <c r="Z67" s="44">
        <f t="shared" si="26"/>
        <v>1.2556405633369863</v>
      </c>
      <c r="AA67" s="45">
        <v>2564</v>
      </c>
      <c r="AB67" s="35">
        <f t="shared" si="20"/>
        <v>233.09090909090909</v>
      </c>
      <c r="AC67" s="35">
        <f t="shared" si="21"/>
        <v>292.7</v>
      </c>
      <c r="AD67" s="35">
        <f t="shared" si="22"/>
        <v>59.609090909090895</v>
      </c>
      <c r="AE67" s="35">
        <v>-8.1</v>
      </c>
      <c r="AF67" s="35">
        <f t="shared" si="23"/>
        <v>284.59999999999997</v>
      </c>
      <c r="AG67" s="35"/>
      <c r="AH67" s="35">
        <f t="shared" si="24"/>
        <v>284.59999999999997</v>
      </c>
      <c r="AI67" s="35">
        <v>284.59999999999997</v>
      </c>
      <c r="AJ67" s="35">
        <f t="shared" si="27"/>
        <v>0</v>
      </c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10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10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10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10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10"/>
      <c r="GC67" s="9"/>
      <c r="GD67" s="9"/>
    </row>
    <row r="68" spans="1:186" s="2" customFormat="1" ht="17.149999999999999" customHeight="1">
      <c r="A68" s="14" t="s">
        <v>67</v>
      </c>
      <c r="B68" s="35">
        <v>780</v>
      </c>
      <c r="C68" s="35">
        <v>1334.2</v>
      </c>
      <c r="D68" s="4">
        <f t="shared" si="17"/>
        <v>1.251051282051282</v>
      </c>
      <c r="E68" s="11">
        <v>10</v>
      </c>
      <c r="F68" s="5" t="s">
        <v>362</v>
      </c>
      <c r="G68" s="5" t="s">
        <v>362</v>
      </c>
      <c r="H68" s="5" t="s">
        <v>362</v>
      </c>
      <c r="I68" s="5" t="s">
        <v>362</v>
      </c>
      <c r="J68" s="5" t="s">
        <v>362</v>
      </c>
      <c r="K68" s="5" t="s">
        <v>362</v>
      </c>
      <c r="L68" s="5" t="s">
        <v>362</v>
      </c>
      <c r="M68" s="5" t="s">
        <v>362</v>
      </c>
      <c r="N68" s="35">
        <v>354.5</v>
      </c>
      <c r="O68" s="35">
        <v>693</v>
      </c>
      <c r="P68" s="4">
        <f t="shared" si="25"/>
        <v>1.2754866008462624</v>
      </c>
      <c r="Q68" s="11">
        <v>20</v>
      </c>
      <c r="R68" s="35">
        <v>26.3</v>
      </c>
      <c r="S68" s="35">
        <v>27</v>
      </c>
      <c r="T68" s="4">
        <f t="shared" si="18"/>
        <v>1.0266159695817489</v>
      </c>
      <c r="U68" s="11">
        <v>20</v>
      </c>
      <c r="V68" s="35">
        <v>9.6</v>
      </c>
      <c r="W68" s="35">
        <v>15.5</v>
      </c>
      <c r="X68" s="4">
        <f t="shared" si="19"/>
        <v>1.2414583333333333</v>
      </c>
      <c r="Y68" s="11">
        <v>30</v>
      </c>
      <c r="Z68" s="44">
        <f t="shared" si="26"/>
        <v>1.1974539278634131</v>
      </c>
      <c r="AA68" s="45">
        <v>1012</v>
      </c>
      <c r="AB68" s="35">
        <f t="shared" si="20"/>
        <v>92</v>
      </c>
      <c r="AC68" s="35">
        <f t="shared" si="21"/>
        <v>110.2</v>
      </c>
      <c r="AD68" s="35">
        <f t="shared" si="22"/>
        <v>18.200000000000003</v>
      </c>
      <c r="AE68" s="35">
        <v>-6.3</v>
      </c>
      <c r="AF68" s="35">
        <f t="shared" si="23"/>
        <v>103.9</v>
      </c>
      <c r="AG68" s="35"/>
      <c r="AH68" s="35">
        <f t="shared" si="24"/>
        <v>103.9</v>
      </c>
      <c r="AI68" s="35">
        <v>103.9</v>
      </c>
      <c r="AJ68" s="35">
        <f t="shared" si="27"/>
        <v>0</v>
      </c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10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10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10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10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10"/>
      <c r="GC68" s="9"/>
      <c r="GD68" s="9"/>
    </row>
    <row r="69" spans="1:186" s="2" customFormat="1" ht="17.149999999999999" customHeight="1">
      <c r="A69" s="14" t="s">
        <v>68</v>
      </c>
      <c r="B69" s="35">
        <v>177527</v>
      </c>
      <c r="C69" s="35">
        <v>163717</v>
      </c>
      <c r="D69" s="4">
        <f t="shared" si="17"/>
        <v>0.92220901609332662</v>
      </c>
      <c r="E69" s="11">
        <v>10</v>
      </c>
      <c r="F69" s="5" t="s">
        <v>362</v>
      </c>
      <c r="G69" s="5" t="s">
        <v>362</v>
      </c>
      <c r="H69" s="5" t="s">
        <v>362</v>
      </c>
      <c r="I69" s="5" t="s">
        <v>362</v>
      </c>
      <c r="J69" s="5" t="s">
        <v>362</v>
      </c>
      <c r="K69" s="5" t="s">
        <v>362</v>
      </c>
      <c r="L69" s="5" t="s">
        <v>362</v>
      </c>
      <c r="M69" s="5" t="s">
        <v>362</v>
      </c>
      <c r="N69" s="35">
        <v>686.6</v>
      </c>
      <c r="O69" s="35">
        <v>724.5</v>
      </c>
      <c r="P69" s="4">
        <f t="shared" si="25"/>
        <v>1.0551995339353335</v>
      </c>
      <c r="Q69" s="11">
        <v>20</v>
      </c>
      <c r="R69" s="35">
        <v>2.9</v>
      </c>
      <c r="S69" s="35">
        <v>7.6</v>
      </c>
      <c r="T69" s="4">
        <f t="shared" si="18"/>
        <v>1.3</v>
      </c>
      <c r="U69" s="11">
        <v>10</v>
      </c>
      <c r="V69" s="35">
        <v>65.7</v>
      </c>
      <c r="W69" s="35">
        <v>36.799999999999997</v>
      </c>
      <c r="X69" s="4">
        <f t="shared" si="19"/>
        <v>0.56012176560121762</v>
      </c>
      <c r="Y69" s="11">
        <v>40</v>
      </c>
      <c r="Z69" s="44">
        <f t="shared" si="26"/>
        <v>0.82163689329610801</v>
      </c>
      <c r="AA69" s="45">
        <v>1599</v>
      </c>
      <c r="AB69" s="35">
        <f t="shared" si="20"/>
        <v>145.36363636363637</v>
      </c>
      <c r="AC69" s="35">
        <f t="shared" si="21"/>
        <v>119.4</v>
      </c>
      <c r="AD69" s="35">
        <f t="shared" si="22"/>
        <v>-25.963636363636368</v>
      </c>
      <c r="AE69" s="35">
        <v>-6.6</v>
      </c>
      <c r="AF69" s="35">
        <f t="shared" si="23"/>
        <v>112.80000000000001</v>
      </c>
      <c r="AG69" s="35"/>
      <c r="AH69" s="35">
        <f t="shared" si="24"/>
        <v>112.80000000000001</v>
      </c>
      <c r="AI69" s="35">
        <v>112.80000000000001</v>
      </c>
      <c r="AJ69" s="35">
        <f t="shared" si="27"/>
        <v>0</v>
      </c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10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10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10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10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10"/>
      <c r="GC69" s="9"/>
      <c r="GD69" s="9"/>
    </row>
    <row r="70" spans="1:186" s="2" customFormat="1" ht="17.149999999999999" customHeight="1">
      <c r="A70" s="14" t="s">
        <v>69</v>
      </c>
      <c r="B70" s="35">
        <v>0</v>
      </c>
      <c r="C70" s="35">
        <v>0</v>
      </c>
      <c r="D70" s="4">
        <f t="shared" si="17"/>
        <v>0</v>
      </c>
      <c r="E70" s="11">
        <v>0</v>
      </c>
      <c r="F70" s="5" t="s">
        <v>362</v>
      </c>
      <c r="G70" s="5" t="s">
        <v>362</v>
      </c>
      <c r="H70" s="5" t="s">
        <v>362</v>
      </c>
      <c r="I70" s="5" t="s">
        <v>362</v>
      </c>
      <c r="J70" s="5" t="s">
        <v>362</v>
      </c>
      <c r="K70" s="5" t="s">
        <v>362</v>
      </c>
      <c r="L70" s="5" t="s">
        <v>362</v>
      </c>
      <c r="M70" s="5" t="s">
        <v>362</v>
      </c>
      <c r="N70" s="35">
        <v>276.39999999999998</v>
      </c>
      <c r="O70" s="35">
        <v>306.5</v>
      </c>
      <c r="P70" s="4">
        <f t="shared" si="25"/>
        <v>1.1089001447178004</v>
      </c>
      <c r="Q70" s="11">
        <v>20</v>
      </c>
      <c r="R70" s="35">
        <v>30.3</v>
      </c>
      <c r="S70" s="35">
        <v>33.5</v>
      </c>
      <c r="T70" s="4">
        <f t="shared" si="18"/>
        <v>1.1056105610561056</v>
      </c>
      <c r="U70" s="11">
        <v>20</v>
      </c>
      <c r="V70" s="35">
        <v>10.8</v>
      </c>
      <c r="W70" s="35">
        <v>27.7</v>
      </c>
      <c r="X70" s="4">
        <f t="shared" si="19"/>
        <v>1.3</v>
      </c>
      <c r="Y70" s="11">
        <v>30</v>
      </c>
      <c r="Z70" s="44">
        <f t="shared" si="26"/>
        <v>1.1898602016496875</v>
      </c>
      <c r="AA70" s="45">
        <v>1641</v>
      </c>
      <c r="AB70" s="35">
        <f t="shared" si="20"/>
        <v>149.18181818181819</v>
      </c>
      <c r="AC70" s="35">
        <f t="shared" si="21"/>
        <v>177.5</v>
      </c>
      <c r="AD70" s="35">
        <f t="shared" si="22"/>
        <v>28.318181818181813</v>
      </c>
      <c r="AE70" s="35">
        <v>22.5</v>
      </c>
      <c r="AF70" s="35">
        <f t="shared" si="23"/>
        <v>200</v>
      </c>
      <c r="AG70" s="35"/>
      <c r="AH70" s="35">
        <f t="shared" si="24"/>
        <v>200</v>
      </c>
      <c r="AI70" s="35">
        <v>200</v>
      </c>
      <c r="AJ70" s="35">
        <f t="shared" si="27"/>
        <v>0</v>
      </c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10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10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10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10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10"/>
      <c r="GC70" s="9"/>
      <c r="GD70" s="9"/>
    </row>
    <row r="71" spans="1:186" s="2" customFormat="1" ht="17.149999999999999" customHeight="1">
      <c r="A71" s="18" t="s">
        <v>70</v>
      </c>
      <c r="B71" s="60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35"/>
      <c r="AF71" s="35"/>
      <c r="AG71" s="35"/>
      <c r="AH71" s="35"/>
      <c r="AI71" s="35"/>
      <c r="AJ71" s="35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10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10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10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10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10"/>
      <c r="GC71" s="9"/>
      <c r="GD71" s="9"/>
    </row>
    <row r="72" spans="1:186" s="2" customFormat="1" ht="17.149999999999999" customHeight="1">
      <c r="A72" s="14" t="s">
        <v>71</v>
      </c>
      <c r="B72" s="35">
        <v>1229</v>
      </c>
      <c r="C72" s="35">
        <v>1149.0999999999999</v>
      </c>
      <c r="D72" s="4">
        <f t="shared" si="17"/>
        <v>0.93498779495524809</v>
      </c>
      <c r="E72" s="11">
        <v>10</v>
      </c>
      <c r="F72" s="5" t="s">
        <v>362</v>
      </c>
      <c r="G72" s="5" t="s">
        <v>362</v>
      </c>
      <c r="H72" s="5" t="s">
        <v>362</v>
      </c>
      <c r="I72" s="5" t="s">
        <v>362</v>
      </c>
      <c r="J72" s="5" t="s">
        <v>362</v>
      </c>
      <c r="K72" s="5" t="s">
        <v>362</v>
      </c>
      <c r="L72" s="5" t="s">
        <v>362</v>
      </c>
      <c r="M72" s="5" t="s">
        <v>362</v>
      </c>
      <c r="N72" s="35">
        <v>383.4</v>
      </c>
      <c r="O72" s="35">
        <v>431.9</v>
      </c>
      <c r="P72" s="4">
        <f t="shared" si="25"/>
        <v>1.1264997391757956</v>
      </c>
      <c r="Q72" s="11">
        <v>20</v>
      </c>
      <c r="R72" s="35">
        <v>52</v>
      </c>
      <c r="S72" s="35">
        <v>52.1</v>
      </c>
      <c r="T72" s="4">
        <f t="shared" si="18"/>
        <v>1.0019230769230769</v>
      </c>
      <c r="U72" s="11">
        <v>30</v>
      </c>
      <c r="V72" s="35">
        <v>3</v>
      </c>
      <c r="W72" s="35">
        <v>3.1</v>
      </c>
      <c r="X72" s="4">
        <f t="shared" si="19"/>
        <v>1.0333333333333334</v>
      </c>
      <c r="Y72" s="11">
        <v>20</v>
      </c>
      <c r="Z72" s="44">
        <f t="shared" si="26"/>
        <v>1.0325528963428421</v>
      </c>
      <c r="AA72" s="45">
        <v>447</v>
      </c>
      <c r="AB72" s="35">
        <f t="shared" si="20"/>
        <v>40.636363636363633</v>
      </c>
      <c r="AC72" s="35">
        <f t="shared" si="21"/>
        <v>42</v>
      </c>
      <c r="AD72" s="35">
        <f t="shared" si="22"/>
        <v>1.3636363636363669</v>
      </c>
      <c r="AE72" s="35">
        <v>0.7</v>
      </c>
      <c r="AF72" s="35">
        <f t="shared" si="23"/>
        <v>42.7</v>
      </c>
      <c r="AG72" s="35"/>
      <c r="AH72" s="35">
        <f t="shared" si="24"/>
        <v>42.7</v>
      </c>
      <c r="AI72" s="35">
        <v>42.7</v>
      </c>
      <c r="AJ72" s="35">
        <f t="shared" si="27"/>
        <v>0</v>
      </c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10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10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10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10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10"/>
      <c r="GC72" s="9"/>
      <c r="GD72" s="9"/>
    </row>
    <row r="73" spans="1:186" s="2" customFormat="1" ht="17.149999999999999" customHeight="1">
      <c r="A73" s="14" t="s">
        <v>72</v>
      </c>
      <c r="B73" s="35">
        <v>14634</v>
      </c>
      <c r="C73" s="35">
        <v>12533.4</v>
      </c>
      <c r="D73" s="4">
        <f t="shared" si="17"/>
        <v>0.8564575645756457</v>
      </c>
      <c r="E73" s="11">
        <v>10</v>
      </c>
      <c r="F73" s="5" t="s">
        <v>362</v>
      </c>
      <c r="G73" s="5" t="s">
        <v>362</v>
      </c>
      <c r="H73" s="5" t="s">
        <v>362</v>
      </c>
      <c r="I73" s="5" t="s">
        <v>362</v>
      </c>
      <c r="J73" s="5" t="s">
        <v>362</v>
      </c>
      <c r="K73" s="5" t="s">
        <v>362</v>
      </c>
      <c r="L73" s="5" t="s">
        <v>362</v>
      </c>
      <c r="M73" s="5" t="s">
        <v>362</v>
      </c>
      <c r="N73" s="35">
        <v>1928.6</v>
      </c>
      <c r="O73" s="35">
        <v>2812.1</v>
      </c>
      <c r="P73" s="4">
        <f t="shared" si="25"/>
        <v>1.2258104324380379</v>
      </c>
      <c r="Q73" s="11">
        <v>20</v>
      </c>
      <c r="R73" s="35">
        <v>30</v>
      </c>
      <c r="S73" s="35">
        <v>30.1</v>
      </c>
      <c r="T73" s="4">
        <f t="shared" si="18"/>
        <v>1.0033333333333334</v>
      </c>
      <c r="U73" s="11">
        <v>20</v>
      </c>
      <c r="V73" s="35">
        <v>30</v>
      </c>
      <c r="W73" s="35">
        <v>30</v>
      </c>
      <c r="X73" s="4">
        <f t="shared" si="19"/>
        <v>1</v>
      </c>
      <c r="Y73" s="11">
        <v>30</v>
      </c>
      <c r="Z73" s="44">
        <f t="shared" si="26"/>
        <v>1.0393431370147987</v>
      </c>
      <c r="AA73" s="45">
        <v>937</v>
      </c>
      <c r="AB73" s="35">
        <f t="shared" si="20"/>
        <v>85.181818181818187</v>
      </c>
      <c r="AC73" s="35">
        <f t="shared" si="21"/>
        <v>88.5</v>
      </c>
      <c r="AD73" s="35">
        <f t="shared" si="22"/>
        <v>3.318181818181813</v>
      </c>
      <c r="AE73" s="35">
        <v>-0.3</v>
      </c>
      <c r="AF73" s="35">
        <f t="shared" si="23"/>
        <v>88.2</v>
      </c>
      <c r="AG73" s="35"/>
      <c r="AH73" s="35">
        <f t="shared" si="24"/>
        <v>88.2</v>
      </c>
      <c r="AI73" s="35">
        <v>88.2</v>
      </c>
      <c r="AJ73" s="35">
        <f t="shared" si="27"/>
        <v>0</v>
      </c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10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10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10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10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10"/>
      <c r="GC73" s="9"/>
      <c r="GD73" s="9"/>
    </row>
    <row r="74" spans="1:186" s="2" customFormat="1" ht="17.149999999999999" customHeight="1">
      <c r="A74" s="14" t="s">
        <v>73</v>
      </c>
      <c r="B74" s="35">
        <v>145</v>
      </c>
      <c r="C74" s="35">
        <v>145</v>
      </c>
      <c r="D74" s="4">
        <f t="shared" si="17"/>
        <v>1</v>
      </c>
      <c r="E74" s="11">
        <v>10</v>
      </c>
      <c r="F74" s="5" t="s">
        <v>362</v>
      </c>
      <c r="G74" s="5" t="s">
        <v>362</v>
      </c>
      <c r="H74" s="5" t="s">
        <v>362</v>
      </c>
      <c r="I74" s="5" t="s">
        <v>362</v>
      </c>
      <c r="J74" s="5" t="s">
        <v>362</v>
      </c>
      <c r="K74" s="5" t="s">
        <v>362</v>
      </c>
      <c r="L74" s="5" t="s">
        <v>362</v>
      </c>
      <c r="M74" s="5" t="s">
        <v>362</v>
      </c>
      <c r="N74" s="35">
        <v>188.4</v>
      </c>
      <c r="O74" s="35">
        <v>263.7</v>
      </c>
      <c r="P74" s="4">
        <f t="shared" si="25"/>
        <v>1.2199681528662421</v>
      </c>
      <c r="Q74" s="11">
        <v>20</v>
      </c>
      <c r="R74" s="35">
        <v>27</v>
      </c>
      <c r="S74" s="35">
        <v>27</v>
      </c>
      <c r="T74" s="4">
        <f t="shared" si="18"/>
        <v>1</v>
      </c>
      <c r="U74" s="11">
        <v>25</v>
      </c>
      <c r="V74" s="35">
        <v>1</v>
      </c>
      <c r="W74" s="35">
        <v>1.1000000000000001</v>
      </c>
      <c r="X74" s="4">
        <f t="shared" si="19"/>
        <v>1.1000000000000001</v>
      </c>
      <c r="Y74" s="11">
        <v>25</v>
      </c>
      <c r="Z74" s="44">
        <f t="shared" si="26"/>
        <v>1.0862420382165605</v>
      </c>
      <c r="AA74" s="45">
        <v>302</v>
      </c>
      <c r="AB74" s="35">
        <f t="shared" si="20"/>
        <v>27.454545454545453</v>
      </c>
      <c r="AC74" s="35">
        <f t="shared" si="21"/>
        <v>29.8</v>
      </c>
      <c r="AD74" s="35">
        <f t="shared" si="22"/>
        <v>2.3454545454545475</v>
      </c>
      <c r="AE74" s="35">
        <v>0.4</v>
      </c>
      <c r="AF74" s="35">
        <f t="shared" si="23"/>
        <v>30.2</v>
      </c>
      <c r="AG74" s="35"/>
      <c r="AH74" s="35">
        <f t="shared" si="24"/>
        <v>30.2</v>
      </c>
      <c r="AI74" s="35">
        <v>30.2</v>
      </c>
      <c r="AJ74" s="35">
        <f t="shared" si="27"/>
        <v>0</v>
      </c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10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10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10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10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10"/>
      <c r="GC74" s="9"/>
      <c r="GD74" s="9"/>
    </row>
    <row r="75" spans="1:186" s="2" customFormat="1" ht="17.149999999999999" customHeight="1">
      <c r="A75" s="14" t="s">
        <v>74</v>
      </c>
      <c r="B75" s="35">
        <v>611</v>
      </c>
      <c r="C75" s="35">
        <v>611</v>
      </c>
      <c r="D75" s="4">
        <f t="shared" si="17"/>
        <v>1</v>
      </c>
      <c r="E75" s="11">
        <v>10</v>
      </c>
      <c r="F75" s="5" t="s">
        <v>362</v>
      </c>
      <c r="G75" s="5" t="s">
        <v>362</v>
      </c>
      <c r="H75" s="5" t="s">
        <v>362</v>
      </c>
      <c r="I75" s="5" t="s">
        <v>362</v>
      </c>
      <c r="J75" s="5" t="s">
        <v>362</v>
      </c>
      <c r="K75" s="5" t="s">
        <v>362</v>
      </c>
      <c r="L75" s="5" t="s">
        <v>362</v>
      </c>
      <c r="M75" s="5" t="s">
        <v>362</v>
      </c>
      <c r="N75" s="35">
        <v>298.2</v>
      </c>
      <c r="O75" s="35">
        <v>250.3</v>
      </c>
      <c r="P75" s="4">
        <f t="shared" si="25"/>
        <v>0.83936955063715635</v>
      </c>
      <c r="Q75" s="11">
        <v>20</v>
      </c>
      <c r="R75" s="35">
        <v>45</v>
      </c>
      <c r="S75" s="35">
        <v>48.3</v>
      </c>
      <c r="T75" s="4">
        <f t="shared" si="18"/>
        <v>1.0733333333333333</v>
      </c>
      <c r="U75" s="11">
        <v>30</v>
      </c>
      <c r="V75" s="35">
        <v>1</v>
      </c>
      <c r="W75" s="35">
        <v>1.1000000000000001</v>
      </c>
      <c r="X75" s="4">
        <f t="shared" si="19"/>
        <v>1.1000000000000001</v>
      </c>
      <c r="Y75" s="11">
        <v>20</v>
      </c>
      <c r="Z75" s="44">
        <f t="shared" si="26"/>
        <v>1.0123423876592892</v>
      </c>
      <c r="AA75" s="45">
        <v>790</v>
      </c>
      <c r="AB75" s="35">
        <f t="shared" si="20"/>
        <v>71.818181818181813</v>
      </c>
      <c r="AC75" s="35">
        <f t="shared" si="21"/>
        <v>72.7</v>
      </c>
      <c r="AD75" s="35">
        <f t="shared" si="22"/>
        <v>0.88181818181818983</v>
      </c>
      <c r="AE75" s="35">
        <v>-1.9</v>
      </c>
      <c r="AF75" s="35">
        <f t="shared" si="23"/>
        <v>70.8</v>
      </c>
      <c r="AG75" s="35"/>
      <c r="AH75" s="35">
        <f t="shared" si="24"/>
        <v>70.8</v>
      </c>
      <c r="AI75" s="35">
        <v>70.8</v>
      </c>
      <c r="AJ75" s="35">
        <f t="shared" si="27"/>
        <v>0</v>
      </c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10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10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10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10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10"/>
      <c r="GC75" s="9"/>
      <c r="GD75" s="9"/>
    </row>
    <row r="76" spans="1:186" s="2" customFormat="1" ht="17.149999999999999" customHeight="1">
      <c r="A76" s="14" t="s">
        <v>75</v>
      </c>
      <c r="B76" s="35">
        <v>312</v>
      </c>
      <c r="C76" s="35">
        <v>308.3</v>
      </c>
      <c r="D76" s="4">
        <f t="shared" si="17"/>
        <v>0.98814102564102568</v>
      </c>
      <c r="E76" s="11">
        <v>10</v>
      </c>
      <c r="F76" s="5" t="s">
        <v>362</v>
      </c>
      <c r="G76" s="5" t="s">
        <v>362</v>
      </c>
      <c r="H76" s="5" t="s">
        <v>362</v>
      </c>
      <c r="I76" s="5" t="s">
        <v>362</v>
      </c>
      <c r="J76" s="5" t="s">
        <v>362</v>
      </c>
      <c r="K76" s="5" t="s">
        <v>362</v>
      </c>
      <c r="L76" s="5" t="s">
        <v>362</v>
      </c>
      <c r="M76" s="5" t="s">
        <v>362</v>
      </c>
      <c r="N76" s="35">
        <v>469.1</v>
      </c>
      <c r="O76" s="35">
        <v>280.89999999999998</v>
      </c>
      <c r="P76" s="4">
        <f t="shared" si="25"/>
        <v>0.59880622468556799</v>
      </c>
      <c r="Q76" s="11">
        <v>20</v>
      </c>
      <c r="R76" s="35">
        <v>15</v>
      </c>
      <c r="S76" s="35">
        <v>15.1</v>
      </c>
      <c r="T76" s="4">
        <f t="shared" si="18"/>
        <v>1.0066666666666666</v>
      </c>
      <c r="U76" s="11">
        <v>30</v>
      </c>
      <c r="V76" s="35">
        <v>3</v>
      </c>
      <c r="W76" s="35">
        <v>3.4</v>
      </c>
      <c r="X76" s="4">
        <f t="shared" si="19"/>
        <v>1.1333333333333333</v>
      </c>
      <c r="Y76" s="11">
        <v>20</v>
      </c>
      <c r="Z76" s="44">
        <f t="shared" si="26"/>
        <v>0.93405251770985342</v>
      </c>
      <c r="AA76" s="45">
        <v>498</v>
      </c>
      <c r="AB76" s="35">
        <f t="shared" si="20"/>
        <v>45.272727272727273</v>
      </c>
      <c r="AC76" s="35">
        <f t="shared" si="21"/>
        <v>42.3</v>
      </c>
      <c r="AD76" s="35">
        <f t="shared" si="22"/>
        <v>-2.9727272727272762</v>
      </c>
      <c r="AE76" s="35">
        <v>-3.8</v>
      </c>
      <c r="AF76" s="35">
        <f t="shared" si="23"/>
        <v>38.5</v>
      </c>
      <c r="AG76" s="35"/>
      <c r="AH76" s="35">
        <f t="shared" si="24"/>
        <v>38.5</v>
      </c>
      <c r="AI76" s="35">
        <v>38.5</v>
      </c>
      <c r="AJ76" s="35">
        <f t="shared" si="27"/>
        <v>0</v>
      </c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10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10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10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10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10"/>
      <c r="GC76" s="9"/>
      <c r="GD76" s="9"/>
    </row>
    <row r="77" spans="1:186" s="2" customFormat="1" ht="17.149999999999999" customHeight="1">
      <c r="A77" s="14" t="s">
        <v>76</v>
      </c>
      <c r="B77" s="35">
        <v>157</v>
      </c>
      <c r="C77" s="35">
        <v>150</v>
      </c>
      <c r="D77" s="4">
        <f t="shared" si="17"/>
        <v>0.95541401273885351</v>
      </c>
      <c r="E77" s="11">
        <v>10</v>
      </c>
      <c r="F77" s="5" t="s">
        <v>362</v>
      </c>
      <c r="G77" s="5" t="s">
        <v>362</v>
      </c>
      <c r="H77" s="5" t="s">
        <v>362</v>
      </c>
      <c r="I77" s="5" t="s">
        <v>362</v>
      </c>
      <c r="J77" s="5" t="s">
        <v>362</v>
      </c>
      <c r="K77" s="5" t="s">
        <v>362</v>
      </c>
      <c r="L77" s="5" t="s">
        <v>362</v>
      </c>
      <c r="M77" s="5" t="s">
        <v>362</v>
      </c>
      <c r="N77" s="35">
        <v>209.6</v>
      </c>
      <c r="O77" s="35">
        <v>250.8</v>
      </c>
      <c r="P77" s="4">
        <f t="shared" si="25"/>
        <v>1.1965648854961832</v>
      </c>
      <c r="Q77" s="11">
        <v>20</v>
      </c>
      <c r="R77" s="35">
        <v>99</v>
      </c>
      <c r="S77" s="35">
        <v>118.4</v>
      </c>
      <c r="T77" s="4">
        <f t="shared" si="18"/>
        <v>1.1959595959595961</v>
      </c>
      <c r="U77" s="11">
        <v>30</v>
      </c>
      <c r="V77" s="35">
        <v>3</v>
      </c>
      <c r="W77" s="35">
        <v>3</v>
      </c>
      <c r="X77" s="4">
        <f t="shared" si="19"/>
        <v>1</v>
      </c>
      <c r="Y77" s="11">
        <v>20</v>
      </c>
      <c r="Z77" s="44">
        <f t="shared" si="26"/>
        <v>1.1170528214512512</v>
      </c>
      <c r="AA77" s="45">
        <v>1035</v>
      </c>
      <c r="AB77" s="35">
        <f t="shared" si="20"/>
        <v>94.090909090909093</v>
      </c>
      <c r="AC77" s="35">
        <f t="shared" si="21"/>
        <v>105.1</v>
      </c>
      <c r="AD77" s="35">
        <f t="shared" si="22"/>
        <v>11.009090909090901</v>
      </c>
      <c r="AE77" s="35">
        <v>0.1</v>
      </c>
      <c r="AF77" s="35">
        <f t="shared" si="23"/>
        <v>105.19999999999999</v>
      </c>
      <c r="AG77" s="35"/>
      <c r="AH77" s="35">
        <f t="shared" si="24"/>
        <v>105.19999999999999</v>
      </c>
      <c r="AI77" s="35">
        <v>105.19999999999999</v>
      </c>
      <c r="AJ77" s="35">
        <f t="shared" si="27"/>
        <v>0</v>
      </c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10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10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10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10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10"/>
      <c r="GC77" s="9"/>
      <c r="GD77" s="9"/>
    </row>
    <row r="78" spans="1:186" s="2" customFormat="1" ht="17.149999999999999" customHeight="1">
      <c r="A78" s="14" t="s">
        <v>77</v>
      </c>
      <c r="B78" s="35">
        <v>906</v>
      </c>
      <c r="C78" s="35">
        <v>901</v>
      </c>
      <c r="D78" s="4">
        <f t="shared" si="17"/>
        <v>0.99448123620309048</v>
      </c>
      <c r="E78" s="11">
        <v>10</v>
      </c>
      <c r="F78" s="5" t="s">
        <v>362</v>
      </c>
      <c r="G78" s="5" t="s">
        <v>362</v>
      </c>
      <c r="H78" s="5" t="s">
        <v>362</v>
      </c>
      <c r="I78" s="5" t="s">
        <v>362</v>
      </c>
      <c r="J78" s="5" t="s">
        <v>362</v>
      </c>
      <c r="K78" s="5" t="s">
        <v>362</v>
      </c>
      <c r="L78" s="5" t="s">
        <v>362</v>
      </c>
      <c r="M78" s="5" t="s">
        <v>362</v>
      </c>
      <c r="N78" s="35">
        <v>351</v>
      </c>
      <c r="O78" s="35">
        <v>490.6</v>
      </c>
      <c r="P78" s="4">
        <f t="shared" si="25"/>
        <v>1.2197720797720797</v>
      </c>
      <c r="Q78" s="11">
        <v>20</v>
      </c>
      <c r="R78" s="35">
        <v>18</v>
      </c>
      <c r="S78" s="35">
        <v>18</v>
      </c>
      <c r="T78" s="4">
        <f t="shared" si="18"/>
        <v>1</v>
      </c>
      <c r="U78" s="11">
        <v>25</v>
      </c>
      <c r="V78" s="35">
        <v>12</v>
      </c>
      <c r="W78" s="35">
        <v>12.1</v>
      </c>
      <c r="X78" s="4">
        <f t="shared" si="19"/>
        <v>1.0083333333333333</v>
      </c>
      <c r="Y78" s="11">
        <v>25</v>
      </c>
      <c r="Z78" s="44">
        <f t="shared" si="26"/>
        <v>1.0568573411350728</v>
      </c>
      <c r="AA78" s="45">
        <v>1040</v>
      </c>
      <c r="AB78" s="35">
        <f t="shared" si="20"/>
        <v>94.545454545454547</v>
      </c>
      <c r="AC78" s="35">
        <f t="shared" si="21"/>
        <v>99.9</v>
      </c>
      <c r="AD78" s="35">
        <f t="shared" si="22"/>
        <v>5.3545454545454589</v>
      </c>
      <c r="AE78" s="35">
        <v>2.2999999999999998</v>
      </c>
      <c r="AF78" s="35">
        <f t="shared" si="23"/>
        <v>102.2</v>
      </c>
      <c r="AG78" s="35"/>
      <c r="AH78" s="35">
        <f t="shared" si="24"/>
        <v>102.2</v>
      </c>
      <c r="AI78" s="35">
        <v>102.2</v>
      </c>
      <c r="AJ78" s="35">
        <f t="shared" si="27"/>
        <v>0</v>
      </c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10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10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10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10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10"/>
      <c r="GC78" s="9"/>
      <c r="GD78" s="9"/>
    </row>
    <row r="79" spans="1:186" s="2" customFormat="1" ht="17.149999999999999" customHeight="1">
      <c r="A79" s="14" t="s">
        <v>78</v>
      </c>
      <c r="B79" s="35">
        <v>784</v>
      </c>
      <c r="C79" s="35">
        <v>770</v>
      </c>
      <c r="D79" s="4">
        <f t="shared" si="17"/>
        <v>0.9821428571428571</v>
      </c>
      <c r="E79" s="11">
        <v>10</v>
      </c>
      <c r="F79" s="5" t="s">
        <v>362</v>
      </c>
      <c r="G79" s="5" t="s">
        <v>362</v>
      </c>
      <c r="H79" s="5" t="s">
        <v>362</v>
      </c>
      <c r="I79" s="5" t="s">
        <v>362</v>
      </c>
      <c r="J79" s="5" t="s">
        <v>362</v>
      </c>
      <c r="K79" s="5" t="s">
        <v>362</v>
      </c>
      <c r="L79" s="5" t="s">
        <v>362</v>
      </c>
      <c r="M79" s="5" t="s">
        <v>362</v>
      </c>
      <c r="N79" s="35">
        <v>420.9</v>
      </c>
      <c r="O79" s="35">
        <v>241.2</v>
      </c>
      <c r="P79" s="4">
        <f t="shared" si="25"/>
        <v>0.57305773342836774</v>
      </c>
      <c r="Q79" s="11">
        <v>20</v>
      </c>
      <c r="R79" s="35">
        <v>20</v>
      </c>
      <c r="S79" s="35">
        <v>20.399999999999999</v>
      </c>
      <c r="T79" s="4">
        <f t="shared" si="18"/>
        <v>1.02</v>
      </c>
      <c r="U79" s="11">
        <v>20</v>
      </c>
      <c r="V79" s="35">
        <v>31</v>
      </c>
      <c r="W79" s="35">
        <v>31</v>
      </c>
      <c r="X79" s="4">
        <f t="shared" si="19"/>
        <v>1</v>
      </c>
      <c r="Y79" s="11">
        <v>30</v>
      </c>
      <c r="Z79" s="44">
        <f t="shared" si="26"/>
        <v>0.89603229049994904</v>
      </c>
      <c r="AA79" s="45">
        <v>782</v>
      </c>
      <c r="AB79" s="35">
        <f t="shared" si="20"/>
        <v>71.090909090909093</v>
      </c>
      <c r="AC79" s="35">
        <f t="shared" si="21"/>
        <v>63.7</v>
      </c>
      <c r="AD79" s="35">
        <f t="shared" si="22"/>
        <v>-7.3909090909090907</v>
      </c>
      <c r="AE79" s="35">
        <v>-16.5</v>
      </c>
      <c r="AF79" s="35">
        <f t="shared" si="23"/>
        <v>47.2</v>
      </c>
      <c r="AG79" s="35"/>
      <c r="AH79" s="35">
        <f t="shared" si="24"/>
        <v>47.2</v>
      </c>
      <c r="AI79" s="35">
        <v>47.2</v>
      </c>
      <c r="AJ79" s="35">
        <f t="shared" si="27"/>
        <v>0</v>
      </c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10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10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10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10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10"/>
      <c r="GC79" s="9"/>
      <c r="GD79" s="9"/>
    </row>
    <row r="80" spans="1:186" s="2" customFormat="1" ht="17.149999999999999" customHeight="1">
      <c r="A80" s="18" t="s">
        <v>79</v>
      </c>
      <c r="B80" s="60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35"/>
      <c r="AF80" s="35"/>
      <c r="AG80" s="35"/>
      <c r="AH80" s="35"/>
      <c r="AI80" s="35"/>
      <c r="AJ80" s="35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10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10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10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10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10"/>
      <c r="GC80" s="9"/>
      <c r="GD80" s="9"/>
    </row>
    <row r="81" spans="1:186" s="2" customFormat="1" ht="17.149999999999999" customHeight="1">
      <c r="A81" s="14" t="s">
        <v>80</v>
      </c>
      <c r="B81" s="35">
        <v>6079</v>
      </c>
      <c r="C81" s="35">
        <v>7702</v>
      </c>
      <c r="D81" s="4">
        <f t="shared" si="17"/>
        <v>1.2066984701431156</v>
      </c>
      <c r="E81" s="11">
        <v>10</v>
      </c>
      <c r="F81" s="5" t="s">
        <v>362</v>
      </c>
      <c r="G81" s="5" t="s">
        <v>362</v>
      </c>
      <c r="H81" s="5" t="s">
        <v>362</v>
      </c>
      <c r="I81" s="5" t="s">
        <v>362</v>
      </c>
      <c r="J81" s="5" t="s">
        <v>362</v>
      </c>
      <c r="K81" s="5" t="s">
        <v>362</v>
      </c>
      <c r="L81" s="5" t="s">
        <v>362</v>
      </c>
      <c r="M81" s="5" t="s">
        <v>362</v>
      </c>
      <c r="N81" s="35">
        <v>981.6</v>
      </c>
      <c r="O81" s="35">
        <v>1058.2</v>
      </c>
      <c r="P81" s="4">
        <f t="shared" si="25"/>
        <v>1.0780358598207009</v>
      </c>
      <c r="Q81" s="11">
        <v>20</v>
      </c>
      <c r="R81" s="35">
        <v>27</v>
      </c>
      <c r="S81" s="35">
        <v>28.9</v>
      </c>
      <c r="T81" s="4">
        <f t="shared" si="18"/>
        <v>1.0703703703703704</v>
      </c>
      <c r="U81" s="11">
        <v>15</v>
      </c>
      <c r="V81" s="35">
        <v>13</v>
      </c>
      <c r="W81" s="35">
        <v>14.3</v>
      </c>
      <c r="X81" s="4">
        <f t="shared" si="19"/>
        <v>1.1000000000000001</v>
      </c>
      <c r="Y81" s="11">
        <v>35</v>
      </c>
      <c r="Z81" s="44">
        <f t="shared" si="26"/>
        <v>1.102290718167509</v>
      </c>
      <c r="AA81" s="45">
        <v>1881</v>
      </c>
      <c r="AB81" s="35">
        <f t="shared" si="20"/>
        <v>171</v>
      </c>
      <c r="AC81" s="35">
        <f t="shared" si="21"/>
        <v>188.5</v>
      </c>
      <c r="AD81" s="35">
        <f t="shared" si="22"/>
        <v>17.5</v>
      </c>
      <c r="AE81" s="35">
        <v>2.9</v>
      </c>
      <c r="AF81" s="35">
        <f t="shared" si="23"/>
        <v>191.4</v>
      </c>
      <c r="AG81" s="35"/>
      <c r="AH81" s="35">
        <f t="shared" si="24"/>
        <v>191.4</v>
      </c>
      <c r="AI81" s="35">
        <v>191.4</v>
      </c>
      <c r="AJ81" s="35">
        <f t="shared" si="27"/>
        <v>0</v>
      </c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10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10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10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10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10"/>
      <c r="GC81" s="9"/>
      <c r="GD81" s="9"/>
    </row>
    <row r="82" spans="1:186" s="2" customFormat="1" ht="17.149999999999999" customHeight="1">
      <c r="A82" s="46" t="s">
        <v>81</v>
      </c>
      <c r="B82" s="35">
        <v>13804</v>
      </c>
      <c r="C82" s="35">
        <v>13270</v>
      </c>
      <c r="D82" s="4">
        <f t="shared" si="17"/>
        <v>0.96131556070704138</v>
      </c>
      <c r="E82" s="11">
        <v>10</v>
      </c>
      <c r="F82" s="5" t="s">
        <v>362</v>
      </c>
      <c r="G82" s="5" t="s">
        <v>362</v>
      </c>
      <c r="H82" s="5" t="s">
        <v>362</v>
      </c>
      <c r="I82" s="5" t="s">
        <v>362</v>
      </c>
      <c r="J82" s="5" t="s">
        <v>362</v>
      </c>
      <c r="K82" s="5" t="s">
        <v>362</v>
      </c>
      <c r="L82" s="5" t="s">
        <v>362</v>
      </c>
      <c r="M82" s="5" t="s">
        <v>362</v>
      </c>
      <c r="N82" s="35">
        <v>1487.2</v>
      </c>
      <c r="O82" s="35">
        <v>1430.2</v>
      </c>
      <c r="P82" s="4">
        <f t="shared" si="25"/>
        <v>0.96167294244217316</v>
      </c>
      <c r="Q82" s="11">
        <v>20</v>
      </c>
      <c r="R82" s="35">
        <v>130</v>
      </c>
      <c r="S82" s="35">
        <v>138.19999999999999</v>
      </c>
      <c r="T82" s="4">
        <f t="shared" si="18"/>
        <v>1.063076923076923</v>
      </c>
      <c r="U82" s="11">
        <v>25</v>
      </c>
      <c r="V82" s="35">
        <v>10</v>
      </c>
      <c r="W82" s="35">
        <v>11.2</v>
      </c>
      <c r="X82" s="4">
        <f t="shared" si="19"/>
        <v>1.1199999999999999</v>
      </c>
      <c r="Y82" s="11">
        <v>25</v>
      </c>
      <c r="Z82" s="44">
        <f t="shared" si="26"/>
        <v>1.0427942191604618</v>
      </c>
      <c r="AA82" s="45">
        <v>2006</v>
      </c>
      <c r="AB82" s="35">
        <f t="shared" si="20"/>
        <v>182.36363636363637</v>
      </c>
      <c r="AC82" s="35">
        <f t="shared" si="21"/>
        <v>190.2</v>
      </c>
      <c r="AD82" s="35">
        <f t="shared" si="22"/>
        <v>7.8363636363636147</v>
      </c>
      <c r="AE82" s="35">
        <v>-1</v>
      </c>
      <c r="AF82" s="35">
        <f t="shared" si="23"/>
        <v>189.2</v>
      </c>
      <c r="AG82" s="35"/>
      <c r="AH82" s="35">
        <f t="shared" si="24"/>
        <v>189.2</v>
      </c>
      <c r="AI82" s="35">
        <v>189.2</v>
      </c>
      <c r="AJ82" s="35">
        <f t="shared" si="27"/>
        <v>0</v>
      </c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10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10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10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10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10"/>
      <c r="GC82" s="9"/>
      <c r="GD82" s="9"/>
    </row>
    <row r="83" spans="1:186" s="2" customFormat="1" ht="17.149999999999999" customHeight="1">
      <c r="A83" s="14" t="s">
        <v>82</v>
      </c>
      <c r="B83" s="35">
        <v>62</v>
      </c>
      <c r="C83" s="35">
        <v>63</v>
      </c>
      <c r="D83" s="4">
        <f t="shared" si="17"/>
        <v>1.0161290322580645</v>
      </c>
      <c r="E83" s="11">
        <v>10</v>
      </c>
      <c r="F83" s="5" t="s">
        <v>362</v>
      </c>
      <c r="G83" s="5" t="s">
        <v>362</v>
      </c>
      <c r="H83" s="5" t="s">
        <v>362</v>
      </c>
      <c r="I83" s="5" t="s">
        <v>362</v>
      </c>
      <c r="J83" s="5" t="s">
        <v>362</v>
      </c>
      <c r="K83" s="5" t="s">
        <v>362</v>
      </c>
      <c r="L83" s="5" t="s">
        <v>362</v>
      </c>
      <c r="M83" s="5" t="s">
        <v>362</v>
      </c>
      <c r="N83" s="35">
        <v>252.8</v>
      </c>
      <c r="O83" s="35">
        <v>325.10000000000002</v>
      </c>
      <c r="P83" s="4">
        <f t="shared" si="25"/>
        <v>1.2085996835443038</v>
      </c>
      <c r="Q83" s="11">
        <v>20</v>
      </c>
      <c r="R83" s="35">
        <v>30</v>
      </c>
      <c r="S83" s="35">
        <v>29.2</v>
      </c>
      <c r="T83" s="4">
        <f t="shared" si="18"/>
        <v>0.97333333333333327</v>
      </c>
      <c r="U83" s="11">
        <v>20</v>
      </c>
      <c r="V83" s="35">
        <v>14</v>
      </c>
      <c r="W83" s="35">
        <v>14</v>
      </c>
      <c r="X83" s="4">
        <f t="shared" si="19"/>
        <v>1</v>
      </c>
      <c r="Y83" s="11">
        <v>30</v>
      </c>
      <c r="Z83" s="44">
        <f t="shared" si="26"/>
        <v>1.0474993832516675</v>
      </c>
      <c r="AA83" s="45">
        <v>2718</v>
      </c>
      <c r="AB83" s="35">
        <f t="shared" si="20"/>
        <v>247.09090909090909</v>
      </c>
      <c r="AC83" s="35">
        <f t="shared" si="21"/>
        <v>258.8</v>
      </c>
      <c r="AD83" s="35">
        <f t="shared" si="22"/>
        <v>11.709090909090918</v>
      </c>
      <c r="AE83" s="35">
        <v>5.6</v>
      </c>
      <c r="AF83" s="35">
        <f t="shared" si="23"/>
        <v>264.40000000000003</v>
      </c>
      <c r="AG83" s="35"/>
      <c r="AH83" s="35">
        <f t="shared" si="24"/>
        <v>264.40000000000003</v>
      </c>
      <c r="AI83" s="35">
        <v>264.40000000000003</v>
      </c>
      <c r="AJ83" s="35">
        <f t="shared" si="27"/>
        <v>0</v>
      </c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10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10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10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10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10"/>
      <c r="GC83" s="9"/>
      <c r="GD83" s="9"/>
    </row>
    <row r="84" spans="1:186" s="2" customFormat="1" ht="17.149999999999999" customHeight="1">
      <c r="A84" s="14" t="s">
        <v>83</v>
      </c>
      <c r="B84" s="35">
        <v>697</v>
      </c>
      <c r="C84" s="35">
        <v>698</v>
      </c>
      <c r="D84" s="4">
        <f t="shared" si="17"/>
        <v>1.0014347202295553</v>
      </c>
      <c r="E84" s="11">
        <v>10</v>
      </c>
      <c r="F84" s="5" t="s">
        <v>362</v>
      </c>
      <c r="G84" s="5" t="s">
        <v>362</v>
      </c>
      <c r="H84" s="5" t="s">
        <v>362</v>
      </c>
      <c r="I84" s="5" t="s">
        <v>362</v>
      </c>
      <c r="J84" s="5" t="s">
        <v>362</v>
      </c>
      <c r="K84" s="5" t="s">
        <v>362</v>
      </c>
      <c r="L84" s="5" t="s">
        <v>362</v>
      </c>
      <c r="M84" s="5" t="s">
        <v>362</v>
      </c>
      <c r="N84" s="35">
        <v>372</v>
      </c>
      <c r="O84" s="35">
        <v>351.8</v>
      </c>
      <c r="P84" s="4">
        <f t="shared" si="25"/>
        <v>0.94569892473118278</v>
      </c>
      <c r="Q84" s="11">
        <v>20</v>
      </c>
      <c r="R84" s="35">
        <v>128</v>
      </c>
      <c r="S84" s="35">
        <v>142.4</v>
      </c>
      <c r="T84" s="4">
        <f t="shared" si="18"/>
        <v>1.1125</v>
      </c>
      <c r="U84" s="11">
        <v>25</v>
      </c>
      <c r="V84" s="35">
        <v>10</v>
      </c>
      <c r="W84" s="35">
        <v>11</v>
      </c>
      <c r="X84" s="4">
        <f t="shared" si="19"/>
        <v>1.1000000000000001</v>
      </c>
      <c r="Y84" s="11">
        <v>25</v>
      </c>
      <c r="Z84" s="44">
        <f t="shared" si="26"/>
        <v>1.0530103212114903</v>
      </c>
      <c r="AA84" s="45">
        <v>2749</v>
      </c>
      <c r="AB84" s="35">
        <f t="shared" si="20"/>
        <v>249.90909090909091</v>
      </c>
      <c r="AC84" s="35">
        <f t="shared" si="21"/>
        <v>263.2</v>
      </c>
      <c r="AD84" s="35">
        <f t="shared" si="22"/>
        <v>13.290909090909082</v>
      </c>
      <c r="AE84" s="35">
        <v>-9.3000000000000007</v>
      </c>
      <c r="AF84" s="35">
        <f t="shared" si="23"/>
        <v>253.89999999999998</v>
      </c>
      <c r="AG84" s="35"/>
      <c r="AH84" s="35">
        <f t="shared" si="24"/>
        <v>253.89999999999998</v>
      </c>
      <c r="AI84" s="35">
        <v>253.89999999999998</v>
      </c>
      <c r="AJ84" s="35">
        <f t="shared" si="27"/>
        <v>0</v>
      </c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10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10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10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10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10"/>
      <c r="GC84" s="9"/>
      <c r="GD84" s="9"/>
    </row>
    <row r="85" spans="1:186" s="2" customFormat="1" ht="17.149999999999999" customHeight="1">
      <c r="A85" s="14" t="s">
        <v>84</v>
      </c>
      <c r="B85" s="35">
        <v>62</v>
      </c>
      <c r="C85" s="35">
        <v>63</v>
      </c>
      <c r="D85" s="4">
        <f t="shared" si="17"/>
        <v>1.0161290322580645</v>
      </c>
      <c r="E85" s="11">
        <v>10</v>
      </c>
      <c r="F85" s="5" t="s">
        <v>362</v>
      </c>
      <c r="G85" s="5" t="s">
        <v>362</v>
      </c>
      <c r="H85" s="5" t="s">
        <v>362</v>
      </c>
      <c r="I85" s="5" t="s">
        <v>362</v>
      </c>
      <c r="J85" s="5" t="s">
        <v>362</v>
      </c>
      <c r="K85" s="5" t="s">
        <v>362</v>
      </c>
      <c r="L85" s="5" t="s">
        <v>362</v>
      </c>
      <c r="M85" s="5" t="s">
        <v>362</v>
      </c>
      <c r="N85" s="35">
        <v>266.5</v>
      </c>
      <c r="O85" s="35">
        <v>252.3</v>
      </c>
      <c r="P85" s="4">
        <f t="shared" si="25"/>
        <v>0.94671669793621016</v>
      </c>
      <c r="Q85" s="11">
        <v>20</v>
      </c>
      <c r="R85" s="35">
        <v>27</v>
      </c>
      <c r="S85" s="35">
        <v>29.1</v>
      </c>
      <c r="T85" s="4">
        <f t="shared" si="18"/>
        <v>1.0777777777777777</v>
      </c>
      <c r="U85" s="11">
        <v>20</v>
      </c>
      <c r="V85" s="35">
        <v>9</v>
      </c>
      <c r="W85" s="35">
        <v>10</v>
      </c>
      <c r="X85" s="4">
        <f t="shared" si="19"/>
        <v>1.1111111111111112</v>
      </c>
      <c r="Y85" s="11">
        <v>30</v>
      </c>
      <c r="Z85" s="44">
        <f t="shared" si="26"/>
        <v>1.0498064146274217</v>
      </c>
      <c r="AA85" s="45">
        <v>1944</v>
      </c>
      <c r="AB85" s="35">
        <f t="shared" si="20"/>
        <v>176.72727272727272</v>
      </c>
      <c r="AC85" s="35">
        <f t="shared" si="21"/>
        <v>185.5</v>
      </c>
      <c r="AD85" s="35">
        <f t="shared" si="22"/>
        <v>8.7727272727272805</v>
      </c>
      <c r="AE85" s="35">
        <v>-1</v>
      </c>
      <c r="AF85" s="35">
        <f t="shared" si="23"/>
        <v>184.5</v>
      </c>
      <c r="AG85" s="35"/>
      <c r="AH85" s="35">
        <f t="shared" si="24"/>
        <v>184.5</v>
      </c>
      <c r="AI85" s="35">
        <v>184.5</v>
      </c>
      <c r="AJ85" s="35">
        <f t="shared" si="27"/>
        <v>0</v>
      </c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10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10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10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10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10"/>
      <c r="GC85" s="9"/>
      <c r="GD85" s="9"/>
    </row>
    <row r="86" spans="1:186" s="2" customFormat="1" ht="17.149999999999999" customHeight="1">
      <c r="A86" s="14" t="s">
        <v>85</v>
      </c>
      <c r="B86" s="35">
        <v>49</v>
      </c>
      <c r="C86" s="35">
        <v>50</v>
      </c>
      <c r="D86" s="4">
        <f t="shared" si="17"/>
        <v>1.0204081632653061</v>
      </c>
      <c r="E86" s="11">
        <v>10</v>
      </c>
      <c r="F86" s="5" t="s">
        <v>362</v>
      </c>
      <c r="G86" s="5" t="s">
        <v>362</v>
      </c>
      <c r="H86" s="5" t="s">
        <v>362</v>
      </c>
      <c r="I86" s="5" t="s">
        <v>362</v>
      </c>
      <c r="J86" s="5" t="s">
        <v>362</v>
      </c>
      <c r="K86" s="5" t="s">
        <v>362</v>
      </c>
      <c r="L86" s="5" t="s">
        <v>362</v>
      </c>
      <c r="M86" s="5" t="s">
        <v>362</v>
      </c>
      <c r="N86" s="35">
        <v>204</v>
      </c>
      <c r="O86" s="35">
        <v>207.6</v>
      </c>
      <c r="P86" s="4">
        <f t="shared" si="25"/>
        <v>1.0176470588235293</v>
      </c>
      <c r="Q86" s="11">
        <v>20</v>
      </c>
      <c r="R86" s="35">
        <v>139</v>
      </c>
      <c r="S86" s="35">
        <v>141.6</v>
      </c>
      <c r="T86" s="4">
        <f t="shared" si="18"/>
        <v>1.0187050359712231</v>
      </c>
      <c r="U86" s="11">
        <v>30</v>
      </c>
      <c r="V86" s="35">
        <v>10</v>
      </c>
      <c r="W86" s="35">
        <v>11.1</v>
      </c>
      <c r="X86" s="4">
        <f t="shared" si="19"/>
        <v>1.1099999999999999</v>
      </c>
      <c r="Y86" s="11">
        <v>20</v>
      </c>
      <c r="Z86" s="44">
        <f t="shared" si="26"/>
        <v>1.0414771736032542</v>
      </c>
      <c r="AA86" s="45">
        <v>1465</v>
      </c>
      <c r="AB86" s="35">
        <f t="shared" si="20"/>
        <v>133.18181818181819</v>
      </c>
      <c r="AC86" s="35">
        <f t="shared" si="21"/>
        <v>138.69999999999999</v>
      </c>
      <c r="AD86" s="35">
        <f t="shared" si="22"/>
        <v>5.5181818181818016</v>
      </c>
      <c r="AE86" s="35">
        <v>-7.6</v>
      </c>
      <c r="AF86" s="35">
        <f t="shared" si="23"/>
        <v>131.1</v>
      </c>
      <c r="AG86" s="35"/>
      <c r="AH86" s="35">
        <f t="shared" si="24"/>
        <v>131.1</v>
      </c>
      <c r="AI86" s="35">
        <v>131.1</v>
      </c>
      <c r="AJ86" s="35">
        <f t="shared" si="27"/>
        <v>0</v>
      </c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10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10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10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10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10"/>
      <c r="GC86" s="9"/>
      <c r="GD86" s="9"/>
    </row>
    <row r="87" spans="1:186" s="2" customFormat="1" ht="17.149999999999999" customHeight="1">
      <c r="A87" s="14" t="s">
        <v>86</v>
      </c>
      <c r="B87" s="35">
        <v>25</v>
      </c>
      <c r="C87" s="35">
        <v>26</v>
      </c>
      <c r="D87" s="4">
        <f t="shared" si="17"/>
        <v>1.04</v>
      </c>
      <c r="E87" s="11">
        <v>10</v>
      </c>
      <c r="F87" s="5" t="s">
        <v>362</v>
      </c>
      <c r="G87" s="5" t="s">
        <v>362</v>
      </c>
      <c r="H87" s="5" t="s">
        <v>362</v>
      </c>
      <c r="I87" s="5" t="s">
        <v>362</v>
      </c>
      <c r="J87" s="5" t="s">
        <v>362</v>
      </c>
      <c r="K87" s="5" t="s">
        <v>362</v>
      </c>
      <c r="L87" s="5" t="s">
        <v>362</v>
      </c>
      <c r="M87" s="5" t="s">
        <v>362</v>
      </c>
      <c r="N87" s="35">
        <v>122.8</v>
      </c>
      <c r="O87" s="35">
        <v>174.2</v>
      </c>
      <c r="P87" s="4">
        <f t="shared" si="25"/>
        <v>1.2218566775244299</v>
      </c>
      <c r="Q87" s="11">
        <v>20</v>
      </c>
      <c r="R87" s="35">
        <v>14</v>
      </c>
      <c r="S87" s="35">
        <v>15.1</v>
      </c>
      <c r="T87" s="4">
        <f t="shared" si="18"/>
        <v>1.0785714285714285</v>
      </c>
      <c r="U87" s="11">
        <v>25</v>
      </c>
      <c r="V87" s="35">
        <v>4</v>
      </c>
      <c r="W87" s="35">
        <v>4.5</v>
      </c>
      <c r="X87" s="4">
        <f t="shared" si="19"/>
        <v>1.125</v>
      </c>
      <c r="Y87" s="11">
        <v>25</v>
      </c>
      <c r="Z87" s="44">
        <f t="shared" si="26"/>
        <v>1.1240802408096788</v>
      </c>
      <c r="AA87" s="45">
        <v>1667</v>
      </c>
      <c r="AB87" s="35">
        <f t="shared" si="20"/>
        <v>151.54545454545453</v>
      </c>
      <c r="AC87" s="35">
        <f t="shared" si="21"/>
        <v>170.3</v>
      </c>
      <c r="AD87" s="35">
        <f t="shared" si="22"/>
        <v>18.754545454545479</v>
      </c>
      <c r="AE87" s="35">
        <v>1.2</v>
      </c>
      <c r="AF87" s="35">
        <f t="shared" si="23"/>
        <v>171.5</v>
      </c>
      <c r="AG87" s="35"/>
      <c r="AH87" s="35">
        <f t="shared" si="24"/>
        <v>171.5</v>
      </c>
      <c r="AI87" s="35">
        <v>171.5</v>
      </c>
      <c r="AJ87" s="35">
        <f t="shared" si="27"/>
        <v>0</v>
      </c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10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10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10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10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10"/>
      <c r="GC87" s="9"/>
      <c r="GD87" s="9"/>
    </row>
    <row r="88" spans="1:186" s="2" customFormat="1" ht="17.149999999999999" customHeight="1">
      <c r="A88" s="14" t="s">
        <v>87</v>
      </c>
      <c r="B88" s="35">
        <v>45</v>
      </c>
      <c r="C88" s="35">
        <v>46</v>
      </c>
      <c r="D88" s="4">
        <f t="shared" si="17"/>
        <v>1.0222222222222221</v>
      </c>
      <c r="E88" s="11">
        <v>10</v>
      </c>
      <c r="F88" s="5" t="s">
        <v>362</v>
      </c>
      <c r="G88" s="5" t="s">
        <v>362</v>
      </c>
      <c r="H88" s="5" t="s">
        <v>362</v>
      </c>
      <c r="I88" s="5" t="s">
        <v>362</v>
      </c>
      <c r="J88" s="5" t="s">
        <v>362</v>
      </c>
      <c r="K88" s="5" t="s">
        <v>362</v>
      </c>
      <c r="L88" s="5" t="s">
        <v>362</v>
      </c>
      <c r="M88" s="5" t="s">
        <v>362</v>
      </c>
      <c r="N88" s="35">
        <v>122.5</v>
      </c>
      <c r="O88" s="35">
        <v>141.9</v>
      </c>
      <c r="P88" s="4">
        <f t="shared" si="25"/>
        <v>1.1583673469387756</v>
      </c>
      <c r="Q88" s="11">
        <v>20</v>
      </c>
      <c r="R88" s="35">
        <v>28</v>
      </c>
      <c r="S88" s="35">
        <v>30.2</v>
      </c>
      <c r="T88" s="4">
        <f t="shared" si="18"/>
        <v>1.0785714285714285</v>
      </c>
      <c r="U88" s="11">
        <v>25</v>
      </c>
      <c r="V88" s="35">
        <v>6</v>
      </c>
      <c r="W88" s="35">
        <v>6.7</v>
      </c>
      <c r="X88" s="4">
        <f t="shared" si="19"/>
        <v>1.1166666666666667</v>
      </c>
      <c r="Y88" s="11">
        <v>25</v>
      </c>
      <c r="Z88" s="44">
        <f t="shared" si="26"/>
        <v>1.1033815192743766</v>
      </c>
      <c r="AA88" s="45">
        <v>1467</v>
      </c>
      <c r="AB88" s="35">
        <f t="shared" si="20"/>
        <v>133.36363636363637</v>
      </c>
      <c r="AC88" s="35">
        <f t="shared" si="21"/>
        <v>147.19999999999999</v>
      </c>
      <c r="AD88" s="35">
        <f t="shared" si="22"/>
        <v>13.836363636363615</v>
      </c>
      <c r="AE88" s="35">
        <v>4.8</v>
      </c>
      <c r="AF88" s="35">
        <f t="shared" si="23"/>
        <v>152</v>
      </c>
      <c r="AG88" s="35"/>
      <c r="AH88" s="35">
        <f t="shared" si="24"/>
        <v>152</v>
      </c>
      <c r="AI88" s="35">
        <v>152</v>
      </c>
      <c r="AJ88" s="35">
        <f t="shared" si="27"/>
        <v>0</v>
      </c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10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10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10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10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10"/>
      <c r="GC88" s="9"/>
      <c r="GD88" s="9"/>
    </row>
    <row r="89" spans="1:186" s="2" customFormat="1" ht="17.149999999999999" customHeight="1">
      <c r="A89" s="14" t="s">
        <v>88</v>
      </c>
      <c r="B89" s="35">
        <v>522</v>
      </c>
      <c r="C89" s="35">
        <v>523</v>
      </c>
      <c r="D89" s="4">
        <f t="shared" si="17"/>
        <v>1.0019157088122606</v>
      </c>
      <c r="E89" s="11">
        <v>10</v>
      </c>
      <c r="F89" s="5" t="s">
        <v>362</v>
      </c>
      <c r="G89" s="5" t="s">
        <v>362</v>
      </c>
      <c r="H89" s="5" t="s">
        <v>362</v>
      </c>
      <c r="I89" s="5" t="s">
        <v>362</v>
      </c>
      <c r="J89" s="5" t="s">
        <v>362</v>
      </c>
      <c r="K89" s="5" t="s">
        <v>362</v>
      </c>
      <c r="L89" s="5" t="s">
        <v>362</v>
      </c>
      <c r="M89" s="5" t="s">
        <v>362</v>
      </c>
      <c r="N89" s="35">
        <v>148.69999999999999</v>
      </c>
      <c r="O89" s="35">
        <v>301.2</v>
      </c>
      <c r="P89" s="4">
        <f t="shared" si="25"/>
        <v>1.2825554808338937</v>
      </c>
      <c r="Q89" s="11">
        <v>20</v>
      </c>
      <c r="R89" s="35">
        <v>33</v>
      </c>
      <c r="S89" s="35">
        <v>35.5</v>
      </c>
      <c r="T89" s="4">
        <f t="shared" si="18"/>
        <v>1.0757575757575757</v>
      </c>
      <c r="U89" s="11">
        <v>30</v>
      </c>
      <c r="V89" s="35">
        <v>5</v>
      </c>
      <c r="W89" s="35">
        <v>5.6</v>
      </c>
      <c r="X89" s="4">
        <f t="shared" si="19"/>
        <v>1.1199999999999999</v>
      </c>
      <c r="Y89" s="11">
        <v>20</v>
      </c>
      <c r="Z89" s="44">
        <f t="shared" si="26"/>
        <v>1.1292874247190969</v>
      </c>
      <c r="AA89" s="45">
        <v>1901</v>
      </c>
      <c r="AB89" s="35">
        <f t="shared" si="20"/>
        <v>172.81818181818181</v>
      </c>
      <c r="AC89" s="35">
        <f t="shared" si="21"/>
        <v>195.2</v>
      </c>
      <c r="AD89" s="35">
        <f t="shared" si="22"/>
        <v>22.381818181818176</v>
      </c>
      <c r="AE89" s="35">
        <v>-0.6</v>
      </c>
      <c r="AF89" s="35">
        <f t="shared" si="23"/>
        <v>194.6</v>
      </c>
      <c r="AG89" s="35"/>
      <c r="AH89" s="35">
        <f t="shared" si="24"/>
        <v>194.6</v>
      </c>
      <c r="AI89" s="35">
        <v>194.6</v>
      </c>
      <c r="AJ89" s="35">
        <f t="shared" si="27"/>
        <v>0</v>
      </c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10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10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10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10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10"/>
      <c r="GC89" s="9"/>
      <c r="GD89" s="9"/>
    </row>
    <row r="90" spans="1:186" s="2" customFormat="1" ht="17.149999999999999" customHeight="1">
      <c r="A90" s="18" t="s">
        <v>89</v>
      </c>
      <c r="B90" s="60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35"/>
      <c r="AF90" s="35"/>
      <c r="AG90" s="35"/>
      <c r="AH90" s="35"/>
      <c r="AI90" s="35"/>
      <c r="AJ90" s="35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10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10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10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10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10"/>
      <c r="GC90" s="9"/>
      <c r="GD90" s="9"/>
    </row>
    <row r="91" spans="1:186" s="2" customFormat="1" ht="17.149999999999999" customHeight="1">
      <c r="A91" s="14" t="s">
        <v>90</v>
      </c>
      <c r="B91" s="35">
        <v>0</v>
      </c>
      <c r="C91" s="35">
        <v>0</v>
      </c>
      <c r="D91" s="4">
        <f t="shared" si="17"/>
        <v>0</v>
      </c>
      <c r="E91" s="11">
        <v>0</v>
      </c>
      <c r="F91" s="5" t="s">
        <v>362</v>
      </c>
      <c r="G91" s="5" t="s">
        <v>362</v>
      </c>
      <c r="H91" s="5" t="s">
        <v>362</v>
      </c>
      <c r="I91" s="5" t="s">
        <v>362</v>
      </c>
      <c r="J91" s="5" t="s">
        <v>362</v>
      </c>
      <c r="K91" s="5" t="s">
        <v>362</v>
      </c>
      <c r="L91" s="5" t="s">
        <v>362</v>
      </c>
      <c r="M91" s="5" t="s">
        <v>362</v>
      </c>
      <c r="N91" s="35">
        <v>43.7</v>
      </c>
      <c r="O91" s="35">
        <v>36</v>
      </c>
      <c r="P91" s="4">
        <f t="shared" si="25"/>
        <v>0.82379862700228823</v>
      </c>
      <c r="Q91" s="11">
        <v>20</v>
      </c>
      <c r="R91" s="35">
        <v>3</v>
      </c>
      <c r="S91" s="35">
        <v>3.1</v>
      </c>
      <c r="T91" s="4">
        <f t="shared" si="18"/>
        <v>1.0333333333333334</v>
      </c>
      <c r="U91" s="11">
        <v>20</v>
      </c>
      <c r="V91" s="35">
        <v>0.4</v>
      </c>
      <c r="W91" s="35">
        <v>0.4</v>
      </c>
      <c r="X91" s="4">
        <f t="shared" si="19"/>
        <v>1</v>
      </c>
      <c r="Y91" s="11">
        <v>30</v>
      </c>
      <c r="Z91" s="44">
        <f t="shared" si="26"/>
        <v>0.95918056009589192</v>
      </c>
      <c r="AA91" s="45">
        <v>543</v>
      </c>
      <c r="AB91" s="35">
        <f t="shared" si="20"/>
        <v>49.363636363636367</v>
      </c>
      <c r="AC91" s="35">
        <f t="shared" si="21"/>
        <v>47.3</v>
      </c>
      <c r="AD91" s="35">
        <f t="shared" si="22"/>
        <v>-2.0636363636363697</v>
      </c>
      <c r="AE91" s="35">
        <v>0.6</v>
      </c>
      <c r="AF91" s="35">
        <f t="shared" si="23"/>
        <v>47.9</v>
      </c>
      <c r="AG91" s="35"/>
      <c r="AH91" s="35">
        <f t="shared" si="24"/>
        <v>47.9</v>
      </c>
      <c r="AI91" s="35">
        <v>47.9</v>
      </c>
      <c r="AJ91" s="35">
        <f t="shared" si="27"/>
        <v>0</v>
      </c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10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10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10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10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10"/>
      <c r="GC91" s="9"/>
      <c r="GD91" s="9"/>
    </row>
    <row r="92" spans="1:186" s="2" customFormat="1" ht="17.149999999999999" customHeight="1">
      <c r="A92" s="14" t="s">
        <v>91</v>
      </c>
      <c r="B92" s="35">
        <v>19729</v>
      </c>
      <c r="C92" s="35">
        <v>12091.9</v>
      </c>
      <c r="D92" s="4">
        <f t="shared" si="17"/>
        <v>0.61289979218409452</v>
      </c>
      <c r="E92" s="11">
        <v>10</v>
      </c>
      <c r="F92" s="5" t="s">
        <v>362</v>
      </c>
      <c r="G92" s="5" t="s">
        <v>362</v>
      </c>
      <c r="H92" s="5" t="s">
        <v>362</v>
      </c>
      <c r="I92" s="5" t="s">
        <v>362</v>
      </c>
      <c r="J92" s="5" t="s">
        <v>362</v>
      </c>
      <c r="K92" s="5" t="s">
        <v>362</v>
      </c>
      <c r="L92" s="5" t="s">
        <v>362</v>
      </c>
      <c r="M92" s="5" t="s">
        <v>362</v>
      </c>
      <c r="N92" s="35">
        <v>1413.9</v>
      </c>
      <c r="O92" s="35">
        <v>1398.8</v>
      </c>
      <c r="P92" s="4">
        <f t="shared" si="25"/>
        <v>0.98932031968314582</v>
      </c>
      <c r="Q92" s="11">
        <v>20</v>
      </c>
      <c r="R92" s="35">
        <v>8</v>
      </c>
      <c r="S92" s="35">
        <v>8.1999999999999993</v>
      </c>
      <c r="T92" s="4">
        <f t="shared" si="18"/>
        <v>1.0249999999999999</v>
      </c>
      <c r="U92" s="11">
        <v>20</v>
      </c>
      <c r="V92" s="35">
        <v>3</v>
      </c>
      <c r="W92" s="35">
        <v>3.2</v>
      </c>
      <c r="X92" s="4">
        <f t="shared" si="19"/>
        <v>1.0666666666666667</v>
      </c>
      <c r="Y92" s="11">
        <v>30</v>
      </c>
      <c r="Z92" s="44">
        <f t="shared" si="26"/>
        <v>0.98019255394379834</v>
      </c>
      <c r="AA92" s="45">
        <v>1582</v>
      </c>
      <c r="AB92" s="35">
        <f t="shared" si="20"/>
        <v>143.81818181818181</v>
      </c>
      <c r="AC92" s="35">
        <f t="shared" si="21"/>
        <v>141</v>
      </c>
      <c r="AD92" s="35">
        <f t="shared" si="22"/>
        <v>-2.818181818181813</v>
      </c>
      <c r="AE92" s="35">
        <v>-2.6</v>
      </c>
      <c r="AF92" s="35">
        <f t="shared" si="23"/>
        <v>138.4</v>
      </c>
      <c r="AG92" s="35"/>
      <c r="AH92" s="35">
        <f t="shared" si="24"/>
        <v>138.4</v>
      </c>
      <c r="AI92" s="35">
        <v>138.4</v>
      </c>
      <c r="AJ92" s="35">
        <f t="shared" si="27"/>
        <v>0</v>
      </c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10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10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10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10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10"/>
      <c r="GC92" s="9"/>
      <c r="GD92" s="9"/>
    </row>
    <row r="93" spans="1:186" s="2" customFormat="1" ht="17.149999999999999" customHeight="1">
      <c r="A93" s="14" t="s">
        <v>92</v>
      </c>
      <c r="B93" s="35">
        <v>0</v>
      </c>
      <c r="C93" s="35">
        <v>0</v>
      </c>
      <c r="D93" s="4">
        <f t="shared" si="17"/>
        <v>0</v>
      </c>
      <c r="E93" s="11">
        <v>0</v>
      </c>
      <c r="F93" s="5" t="s">
        <v>362</v>
      </c>
      <c r="G93" s="5" t="s">
        <v>362</v>
      </c>
      <c r="H93" s="5" t="s">
        <v>362</v>
      </c>
      <c r="I93" s="5" t="s">
        <v>362</v>
      </c>
      <c r="J93" s="5" t="s">
        <v>362</v>
      </c>
      <c r="K93" s="5" t="s">
        <v>362</v>
      </c>
      <c r="L93" s="5" t="s">
        <v>362</v>
      </c>
      <c r="M93" s="5" t="s">
        <v>362</v>
      </c>
      <c r="N93" s="35">
        <v>241.9</v>
      </c>
      <c r="O93" s="35">
        <v>324.8</v>
      </c>
      <c r="P93" s="4">
        <f t="shared" si="25"/>
        <v>1.2142703596527491</v>
      </c>
      <c r="Q93" s="11">
        <v>20</v>
      </c>
      <c r="R93" s="35">
        <v>17.399999999999999</v>
      </c>
      <c r="S93" s="35">
        <v>20.100000000000001</v>
      </c>
      <c r="T93" s="4">
        <f t="shared" si="18"/>
        <v>1.1551724137931036</v>
      </c>
      <c r="U93" s="11">
        <v>20</v>
      </c>
      <c r="V93" s="35">
        <v>2.6</v>
      </c>
      <c r="W93" s="35">
        <v>2.8</v>
      </c>
      <c r="X93" s="4">
        <f t="shared" si="19"/>
        <v>1.0769230769230769</v>
      </c>
      <c r="Y93" s="11">
        <v>30</v>
      </c>
      <c r="Z93" s="44">
        <f t="shared" si="26"/>
        <v>1.1385221110944195</v>
      </c>
      <c r="AA93" s="45">
        <v>1281</v>
      </c>
      <c r="AB93" s="35">
        <f t="shared" si="20"/>
        <v>116.45454545454545</v>
      </c>
      <c r="AC93" s="35">
        <f t="shared" si="21"/>
        <v>132.6</v>
      </c>
      <c r="AD93" s="35">
        <f t="shared" si="22"/>
        <v>16.145454545454541</v>
      </c>
      <c r="AE93" s="35">
        <v>14.9</v>
      </c>
      <c r="AF93" s="35">
        <f t="shared" si="23"/>
        <v>147.5</v>
      </c>
      <c r="AG93" s="35"/>
      <c r="AH93" s="35">
        <f t="shared" si="24"/>
        <v>147.5</v>
      </c>
      <c r="AI93" s="35">
        <v>147.5</v>
      </c>
      <c r="AJ93" s="35">
        <f t="shared" si="27"/>
        <v>0</v>
      </c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10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10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10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10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10"/>
      <c r="GC93" s="9"/>
      <c r="GD93" s="9"/>
    </row>
    <row r="94" spans="1:186" s="2" customFormat="1" ht="17.149999999999999" customHeight="1">
      <c r="A94" s="14" t="s">
        <v>93</v>
      </c>
      <c r="B94" s="35">
        <v>0</v>
      </c>
      <c r="C94" s="35">
        <v>0</v>
      </c>
      <c r="D94" s="4">
        <f t="shared" si="17"/>
        <v>0</v>
      </c>
      <c r="E94" s="11">
        <v>0</v>
      </c>
      <c r="F94" s="5" t="s">
        <v>362</v>
      </c>
      <c r="G94" s="5" t="s">
        <v>362</v>
      </c>
      <c r="H94" s="5" t="s">
        <v>362</v>
      </c>
      <c r="I94" s="5" t="s">
        <v>362</v>
      </c>
      <c r="J94" s="5" t="s">
        <v>362</v>
      </c>
      <c r="K94" s="5" t="s">
        <v>362</v>
      </c>
      <c r="L94" s="5" t="s">
        <v>362</v>
      </c>
      <c r="M94" s="5" t="s">
        <v>362</v>
      </c>
      <c r="N94" s="35">
        <v>175.1</v>
      </c>
      <c r="O94" s="35">
        <v>233.6</v>
      </c>
      <c r="P94" s="4">
        <f t="shared" si="25"/>
        <v>1.213409480296973</v>
      </c>
      <c r="Q94" s="11">
        <v>20</v>
      </c>
      <c r="R94" s="35">
        <v>12</v>
      </c>
      <c r="S94" s="35">
        <v>13</v>
      </c>
      <c r="T94" s="4">
        <f t="shared" si="18"/>
        <v>1.0833333333333333</v>
      </c>
      <c r="U94" s="11">
        <v>20</v>
      </c>
      <c r="V94" s="35">
        <v>1.5</v>
      </c>
      <c r="W94" s="35">
        <v>1.6</v>
      </c>
      <c r="X94" s="4">
        <f t="shared" si="19"/>
        <v>1.0666666666666667</v>
      </c>
      <c r="Y94" s="11">
        <v>30</v>
      </c>
      <c r="Z94" s="44">
        <f t="shared" si="26"/>
        <v>1.113355089608659</v>
      </c>
      <c r="AA94" s="45">
        <v>553</v>
      </c>
      <c r="AB94" s="35">
        <f t="shared" si="20"/>
        <v>50.272727272727273</v>
      </c>
      <c r="AC94" s="35">
        <f t="shared" si="21"/>
        <v>56</v>
      </c>
      <c r="AD94" s="35">
        <f t="shared" si="22"/>
        <v>5.7272727272727266</v>
      </c>
      <c r="AE94" s="35">
        <v>1.7</v>
      </c>
      <c r="AF94" s="35">
        <f t="shared" si="23"/>
        <v>57.7</v>
      </c>
      <c r="AG94" s="35"/>
      <c r="AH94" s="35">
        <f t="shared" si="24"/>
        <v>57.7</v>
      </c>
      <c r="AI94" s="35">
        <v>57.7</v>
      </c>
      <c r="AJ94" s="35">
        <f t="shared" si="27"/>
        <v>0</v>
      </c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10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10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10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10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10"/>
      <c r="GC94" s="9"/>
      <c r="GD94" s="9"/>
    </row>
    <row r="95" spans="1:186" s="2" customFormat="1" ht="17.149999999999999" customHeight="1">
      <c r="A95" s="14" t="s">
        <v>94</v>
      </c>
      <c r="B95" s="35">
        <v>316</v>
      </c>
      <c r="C95" s="35">
        <v>0</v>
      </c>
      <c r="D95" s="4">
        <f t="shared" si="17"/>
        <v>0</v>
      </c>
      <c r="E95" s="11">
        <v>10</v>
      </c>
      <c r="F95" s="5" t="s">
        <v>362</v>
      </c>
      <c r="G95" s="5" t="s">
        <v>362</v>
      </c>
      <c r="H95" s="5" t="s">
        <v>362</v>
      </c>
      <c r="I95" s="5" t="s">
        <v>362</v>
      </c>
      <c r="J95" s="5" t="s">
        <v>362</v>
      </c>
      <c r="K95" s="5" t="s">
        <v>362</v>
      </c>
      <c r="L95" s="5" t="s">
        <v>362</v>
      </c>
      <c r="M95" s="5" t="s">
        <v>362</v>
      </c>
      <c r="N95" s="35">
        <v>360.3</v>
      </c>
      <c r="O95" s="35">
        <v>204.5</v>
      </c>
      <c r="P95" s="4">
        <f t="shared" si="25"/>
        <v>0.56758257008048851</v>
      </c>
      <c r="Q95" s="11">
        <v>20</v>
      </c>
      <c r="R95" s="35">
        <v>33.200000000000003</v>
      </c>
      <c r="S95" s="35">
        <v>38</v>
      </c>
      <c r="T95" s="4">
        <f t="shared" si="18"/>
        <v>1.1445783132530118</v>
      </c>
      <c r="U95" s="11">
        <v>25</v>
      </c>
      <c r="V95" s="35">
        <v>2.7</v>
      </c>
      <c r="W95" s="35">
        <v>3.1</v>
      </c>
      <c r="X95" s="4">
        <f t="shared" si="19"/>
        <v>1.1481481481481481</v>
      </c>
      <c r="Y95" s="11">
        <v>25</v>
      </c>
      <c r="Z95" s="44">
        <f t="shared" si="26"/>
        <v>0.85837266170798476</v>
      </c>
      <c r="AA95" s="45">
        <v>1261</v>
      </c>
      <c r="AB95" s="35">
        <f t="shared" si="20"/>
        <v>114.63636363636364</v>
      </c>
      <c r="AC95" s="35">
        <f t="shared" si="21"/>
        <v>98.4</v>
      </c>
      <c r="AD95" s="35">
        <f t="shared" si="22"/>
        <v>-16.236363636363635</v>
      </c>
      <c r="AE95" s="35">
        <v>-3.1</v>
      </c>
      <c r="AF95" s="35">
        <f t="shared" si="23"/>
        <v>95.300000000000011</v>
      </c>
      <c r="AG95" s="35"/>
      <c r="AH95" s="35">
        <f t="shared" si="24"/>
        <v>95.300000000000011</v>
      </c>
      <c r="AI95" s="35">
        <v>95.300000000000011</v>
      </c>
      <c r="AJ95" s="35">
        <f t="shared" si="27"/>
        <v>0</v>
      </c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10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10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10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10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10"/>
      <c r="GC95" s="9"/>
      <c r="GD95" s="9"/>
    </row>
    <row r="96" spans="1:186" s="2" customFormat="1" ht="17.149999999999999" customHeight="1">
      <c r="A96" s="14" t="s">
        <v>95</v>
      </c>
      <c r="B96" s="35">
        <v>0</v>
      </c>
      <c r="C96" s="35">
        <v>0</v>
      </c>
      <c r="D96" s="4">
        <f t="shared" si="17"/>
        <v>0</v>
      </c>
      <c r="E96" s="11">
        <v>0</v>
      </c>
      <c r="F96" s="5" t="s">
        <v>362</v>
      </c>
      <c r="G96" s="5" t="s">
        <v>362</v>
      </c>
      <c r="H96" s="5" t="s">
        <v>362</v>
      </c>
      <c r="I96" s="5" t="s">
        <v>362</v>
      </c>
      <c r="J96" s="5" t="s">
        <v>362</v>
      </c>
      <c r="K96" s="5" t="s">
        <v>362</v>
      </c>
      <c r="L96" s="5" t="s">
        <v>362</v>
      </c>
      <c r="M96" s="5" t="s">
        <v>362</v>
      </c>
      <c r="N96" s="35">
        <v>295.89999999999998</v>
      </c>
      <c r="O96" s="35">
        <v>628.5</v>
      </c>
      <c r="P96" s="4">
        <f t="shared" si="25"/>
        <v>1.2924028387968909</v>
      </c>
      <c r="Q96" s="11">
        <v>20</v>
      </c>
      <c r="R96" s="35">
        <v>30.2</v>
      </c>
      <c r="S96" s="35">
        <v>34</v>
      </c>
      <c r="T96" s="4">
        <f t="shared" si="18"/>
        <v>1.1258278145695364</v>
      </c>
      <c r="U96" s="11">
        <v>25</v>
      </c>
      <c r="V96" s="35">
        <v>3.8</v>
      </c>
      <c r="W96" s="35">
        <v>4.2</v>
      </c>
      <c r="X96" s="4">
        <f t="shared" si="19"/>
        <v>1.1052631578947369</v>
      </c>
      <c r="Y96" s="11">
        <v>25</v>
      </c>
      <c r="Z96" s="44">
        <f t="shared" si="26"/>
        <v>1.1660761583934951</v>
      </c>
      <c r="AA96" s="45">
        <v>686</v>
      </c>
      <c r="AB96" s="35">
        <f t="shared" si="20"/>
        <v>62.363636363636367</v>
      </c>
      <c r="AC96" s="35">
        <f t="shared" si="21"/>
        <v>72.7</v>
      </c>
      <c r="AD96" s="35">
        <f t="shared" si="22"/>
        <v>10.336363636363636</v>
      </c>
      <c r="AE96" s="35">
        <v>7.8</v>
      </c>
      <c r="AF96" s="35">
        <f t="shared" si="23"/>
        <v>80.5</v>
      </c>
      <c r="AG96" s="35"/>
      <c r="AH96" s="35">
        <f t="shared" si="24"/>
        <v>80.5</v>
      </c>
      <c r="AI96" s="35">
        <v>80.5</v>
      </c>
      <c r="AJ96" s="35">
        <f t="shared" si="27"/>
        <v>0</v>
      </c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10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10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10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10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10"/>
      <c r="GC96" s="9"/>
      <c r="GD96" s="9"/>
    </row>
    <row r="97" spans="1:186" s="2" customFormat="1" ht="17.149999999999999" customHeight="1">
      <c r="A97" s="14" t="s">
        <v>96</v>
      </c>
      <c r="B97" s="35">
        <v>1703</v>
      </c>
      <c r="C97" s="35">
        <v>1743</v>
      </c>
      <c r="D97" s="4">
        <f t="shared" si="17"/>
        <v>1.0234879624192601</v>
      </c>
      <c r="E97" s="11">
        <v>10</v>
      </c>
      <c r="F97" s="5" t="s">
        <v>362</v>
      </c>
      <c r="G97" s="5" t="s">
        <v>362</v>
      </c>
      <c r="H97" s="5" t="s">
        <v>362</v>
      </c>
      <c r="I97" s="5" t="s">
        <v>362</v>
      </c>
      <c r="J97" s="5" t="s">
        <v>362</v>
      </c>
      <c r="K97" s="5" t="s">
        <v>362</v>
      </c>
      <c r="L97" s="5" t="s">
        <v>362</v>
      </c>
      <c r="M97" s="5" t="s">
        <v>362</v>
      </c>
      <c r="N97" s="35">
        <v>157.80000000000001</v>
      </c>
      <c r="O97" s="35">
        <v>102.8</v>
      </c>
      <c r="P97" s="4">
        <f t="shared" si="25"/>
        <v>0.65145754119138144</v>
      </c>
      <c r="Q97" s="11">
        <v>20</v>
      </c>
      <c r="R97" s="35">
        <v>1.8</v>
      </c>
      <c r="S97" s="35">
        <v>13.5</v>
      </c>
      <c r="T97" s="4">
        <f t="shared" si="18"/>
        <v>1.3</v>
      </c>
      <c r="U97" s="11">
        <v>20</v>
      </c>
      <c r="V97" s="35">
        <v>1</v>
      </c>
      <c r="W97" s="35">
        <v>1.1000000000000001</v>
      </c>
      <c r="X97" s="4">
        <f t="shared" si="19"/>
        <v>1.1000000000000001</v>
      </c>
      <c r="Y97" s="11">
        <v>30</v>
      </c>
      <c r="Z97" s="44">
        <f t="shared" si="26"/>
        <v>1.0283003806002529</v>
      </c>
      <c r="AA97" s="45">
        <v>1000</v>
      </c>
      <c r="AB97" s="35">
        <f t="shared" si="20"/>
        <v>90.909090909090907</v>
      </c>
      <c r="AC97" s="35">
        <f t="shared" si="21"/>
        <v>93.5</v>
      </c>
      <c r="AD97" s="35">
        <f t="shared" si="22"/>
        <v>2.5909090909090935</v>
      </c>
      <c r="AE97" s="35">
        <v>-24.2</v>
      </c>
      <c r="AF97" s="35">
        <f t="shared" si="23"/>
        <v>69.3</v>
      </c>
      <c r="AG97" s="35"/>
      <c r="AH97" s="35">
        <f t="shared" si="24"/>
        <v>69.3</v>
      </c>
      <c r="AI97" s="35">
        <v>69.3</v>
      </c>
      <c r="AJ97" s="35">
        <f t="shared" si="27"/>
        <v>0</v>
      </c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10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10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10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10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10"/>
      <c r="GC97" s="9"/>
      <c r="GD97" s="9"/>
    </row>
    <row r="98" spans="1:186" s="2" customFormat="1" ht="17.149999999999999" customHeight="1">
      <c r="A98" s="14" t="s">
        <v>97</v>
      </c>
      <c r="B98" s="35">
        <v>103</v>
      </c>
      <c r="C98" s="35">
        <v>176</v>
      </c>
      <c r="D98" s="4">
        <f t="shared" si="17"/>
        <v>1.250873786407767</v>
      </c>
      <c r="E98" s="11">
        <v>10</v>
      </c>
      <c r="F98" s="5" t="s">
        <v>362</v>
      </c>
      <c r="G98" s="5" t="s">
        <v>362</v>
      </c>
      <c r="H98" s="5" t="s">
        <v>362</v>
      </c>
      <c r="I98" s="5" t="s">
        <v>362</v>
      </c>
      <c r="J98" s="5" t="s">
        <v>362</v>
      </c>
      <c r="K98" s="5" t="s">
        <v>362</v>
      </c>
      <c r="L98" s="5" t="s">
        <v>362</v>
      </c>
      <c r="M98" s="5" t="s">
        <v>362</v>
      </c>
      <c r="N98" s="35">
        <v>178.7</v>
      </c>
      <c r="O98" s="35">
        <v>262.5</v>
      </c>
      <c r="P98" s="4">
        <f t="shared" si="25"/>
        <v>1.226894236149972</v>
      </c>
      <c r="Q98" s="11">
        <v>20</v>
      </c>
      <c r="R98" s="35">
        <v>8.3000000000000007</v>
      </c>
      <c r="S98" s="35">
        <v>9.8000000000000007</v>
      </c>
      <c r="T98" s="4">
        <f t="shared" si="18"/>
        <v>1.1807228915662651</v>
      </c>
      <c r="U98" s="11">
        <v>25</v>
      </c>
      <c r="V98" s="35">
        <v>0.6</v>
      </c>
      <c r="W98" s="35">
        <v>0.7</v>
      </c>
      <c r="X98" s="4">
        <f t="shared" si="19"/>
        <v>1.1666666666666667</v>
      </c>
      <c r="Y98" s="11">
        <v>25</v>
      </c>
      <c r="Z98" s="44">
        <f t="shared" si="26"/>
        <v>1.1966420192862552</v>
      </c>
      <c r="AA98" s="45">
        <v>955</v>
      </c>
      <c r="AB98" s="35">
        <f t="shared" si="20"/>
        <v>86.818181818181813</v>
      </c>
      <c r="AC98" s="35">
        <f t="shared" si="21"/>
        <v>103.9</v>
      </c>
      <c r="AD98" s="35">
        <f t="shared" si="22"/>
        <v>17.081818181818193</v>
      </c>
      <c r="AE98" s="35">
        <v>-9</v>
      </c>
      <c r="AF98" s="35">
        <f t="shared" si="23"/>
        <v>94.9</v>
      </c>
      <c r="AG98" s="35"/>
      <c r="AH98" s="35">
        <f t="shared" si="24"/>
        <v>94.9</v>
      </c>
      <c r="AI98" s="35">
        <v>94.9</v>
      </c>
      <c r="AJ98" s="35">
        <f t="shared" si="27"/>
        <v>0</v>
      </c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10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10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10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10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10"/>
      <c r="GC98" s="9"/>
      <c r="GD98" s="9"/>
    </row>
    <row r="99" spans="1:186" s="2" customFormat="1" ht="17.149999999999999" customHeight="1">
      <c r="A99" s="14" t="s">
        <v>98</v>
      </c>
      <c r="B99" s="35">
        <v>239</v>
      </c>
      <c r="C99" s="35">
        <v>240</v>
      </c>
      <c r="D99" s="4">
        <f t="shared" si="17"/>
        <v>1.00418410041841</v>
      </c>
      <c r="E99" s="11">
        <v>10</v>
      </c>
      <c r="F99" s="5" t="s">
        <v>362</v>
      </c>
      <c r="G99" s="5" t="s">
        <v>362</v>
      </c>
      <c r="H99" s="5" t="s">
        <v>362</v>
      </c>
      <c r="I99" s="5" t="s">
        <v>362</v>
      </c>
      <c r="J99" s="5" t="s">
        <v>362</v>
      </c>
      <c r="K99" s="5" t="s">
        <v>362</v>
      </c>
      <c r="L99" s="5" t="s">
        <v>362</v>
      </c>
      <c r="M99" s="5" t="s">
        <v>362</v>
      </c>
      <c r="N99" s="35">
        <v>296</v>
      </c>
      <c r="O99" s="35">
        <v>255.2</v>
      </c>
      <c r="P99" s="4">
        <f t="shared" si="25"/>
        <v>0.86216216216216213</v>
      </c>
      <c r="Q99" s="11">
        <v>20</v>
      </c>
      <c r="R99" s="35">
        <v>115.6</v>
      </c>
      <c r="S99" s="35">
        <v>134.1</v>
      </c>
      <c r="T99" s="4">
        <f t="shared" si="18"/>
        <v>1.1600346020761245</v>
      </c>
      <c r="U99" s="11">
        <v>25</v>
      </c>
      <c r="V99" s="35">
        <v>12.6</v>
      </c>
      <c r="W99" s="35">
        <v>13.2</v>
      </c>
      <c r="X99" s="4">
        <f t="shared" si="19"/>
        <v>1.0476190476190477</v>
      </c>
      <c r="Y99" s="11">
        <v>25</v>
      </c>
      <c r="Z99" s="44">
        <f t="shared" si="26"/>
        <v>1.0309553186225831</v>
      </c>
      <c r="AA99" s="45">
        <v>633</v>
      </c>
      <c r="AB99" s="35">
        <f t="shared" si="20"/>
        <v>57.545454545454547</v>
      </c>
      <c r="AC99" s="35">
        <f t="shared" si="21"/>
        <v>59.3</v>
      </c>
      <c r="AD99" s="35">
        <f t="shared" si="22"/>
        <v>1.7545454545454504</v>
      </c>
      <c r="AE99" s="35">
        <v>-6.5</v>
      </c>
      <c r="AF99" s="35">
        <f t="shared" si="23"/>
        <v>52.8</v>
      </c>
      <c r="AG99" s="35"/>
      <c r="AH99" s="35">
        <f t="shared" si="24"/>
        <v>52.8</v>
      </c>
      <c r="AI99" s="35">
        <v>52.8</v>
      </c>
      <c r="AJ99" s="35">
        <f t="shared" si="27"/>
        <v>0</v>
      </c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10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10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10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10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10"/>
      <c r="GC99" s="9"/>
      <c r="GD99" s="9"/>
    </row>
    <row r="100" spans="1:186" s="2" customFormat="1" ht="17.149999999999999" customHeight="1">
      <c r="A100" s="14" t="s">
        <v>99</v>
      </c>
      <c r="B100" s="35">
        <v>0</v>
      </c>
      <c r="C100" s="35">
        <v>0</v>
      </c>
      <c r="D100" s="4">
        <f t="shared" si="17"/>
        <v>0</v>
      </c>
      <c r="E100" s="11">
        <v>0</v>
      </c>
      <c r="F100" s="5" t="s">
        <v>362</v>
      </c>
      <c r="G100" s="5" t="s">
        <v>362</v>
      </c>
      <c r="H100" s="5" t="s">
        <v>362</v>
      </c>
      <c r="I100" s="5" t="s">
        <v>362</v>
      </c>
      <c r="J100" s="5" t="s">
        <v>362</v>
      </c>
      <c r="K100" s="5" t="s">
        <v>362</v>
      </c>
      <c r="L100" s="5" t="s">
        <v>362</v>
      </c>
      <c r="M100" s="5" t="s">
        <v>362</v>
      </c>
      <c r="N100" s="35">
        <v>111.1</v>
      </c>
      <c r="O100" s="35">
        <v>261.7</v>
      </c>
      <c r="P100" s="4">
        <f t="shared" si="25"/>
        <v>1.3</v>
      </c>
      <c r="Q100" s="11">
        <v>20</v>
      </c>
      <c r="R100" s="35">
        <v>13.5</v>
      </c>
      <c r="S100" s="35">
        <v>15.5</v>
      </c>
      <c r="T100" s="4">
        <f t="shared" si="18"/>
        <v>1.1481481481481481</v>
      </c>
      <c r="U100" s="11">
        <v>15</v>
      </c>
      <c r="V100" s="35">
        <v>1.9</v>
      </c>
      <c r="W100" s="35">
        <v>2</v>
      </c>
      <c r="X100" s="4">
        <f t="shared" si="19"/>
        <v>1.0526315789473684</v>
      </c>
      <c r="Y100" s="11">
        <v>35</v>
      </c>
      <c r="Z100" s="44">
        <f t="shared" si="26"/>
        <v>1.1437761069340018</v>
      </c>
      <c r="AA100" s="45">
        <v>1299</v>
      </c>
      <c r="AB100" s="35">
        <f t="shared" si="20"/>
        <v>118.09090909090909</v>
      </c>
      <c r="AC100" s="35">
        <f t="shared" si="21"/>
        <v>135.1</v>
      </c>
      <c r="AD100" s="35">
        <f t="shared" si="22"/>
        <v>17.009090909090901</v>
      </c>
      <c r="AE100" s="35">
        <v>16.7</v>
      </c>
      <c r="AF100" s="35">
        <f t="shared" si="23"/>
        <v>151.79999999999998</v>
      </c>
      <c r="AG100" s="35"/>
      <c r="AH100" s="35">
        <f t="shared" si="24"/>
        <v>151.79999999999998</v>
      </c>
      <c r="AI100" s="35">
        <v>151.79999999999998</v>
      </c>
      <c r="AJ100" s="35">
        <f t="shared" si="27"/>
        <v>0</v>
      </c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10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10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10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10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10"/>
      <c r="GC100" s="9"/>
      <c r="GD100" s="9"/>
    </row>
    <row r="101" spans="1:186" s="2" customFormat="1" ht="17.149999999999999" customHeight="1">
      <c r="A101" s="46" t="s">
        <v>100</v>
      </c>
      <c r="B101" s="35">
        <v>0</v>
      </c>
      <c r="C101" s="35">
        <v>0</v>
      </c>
      <c r="D101" s="4">
        <f t="shared" si="17"/>
        <v>0</v>
      </c>
      <c r="E101" s="11">
        <v>0</v>
      </c>
      <c r="F101" s="5" t="s">
        <v>362</v>
      </c>
      <c r="G101" s="5" t="s">
        <v>362</v>
      </c>
      <c r="H101" s="5" t="s">
        <v>362</v>
      </c>
      <c r="I101" s="5" t="s">
        <v>362</v>
      </c>
      <c r="J101" s="5" t="s">
        <v>362</v>
      </c>
      <c r="K101" s="5" t="s">
        <v>362</v>
      </c>
      <c r="L101" s="5" t="s">
        <v>362</v>
      </c>
      <c r="M101" s="5" t="s">
        <v>362</v>
      </c>
      <c r="N101" s="35">
        <v>479.7</v>
      </c>
      <c r="O101" s="35">
        <v>111.7</v>
      </c>
      <c r="P101" s="4">
        <f t="shared" si="25"/>
        <v>0.23285386700020846</v>
      </c>
      <c r="Q101" s="11">
        <v>20</v>
      </c>
      <c r="R101" s="35">
        <v>85.4</v>
      </c>
      <c r="S101" s="35">
        <v>85.4</v>
      </c>
      <c r="T101" s="4">
        <f t="shared" si="18"/>
        <v>1</v>
      </c>
      <c r="U101" s="11">
        <v>30</v>
      </c>
      <c r="V101" s="35">
        <v>5.8</v>
      </c>
      <c r="W101" s="35">
        <v>5.8</v>
      </c>
      <c r="X101" s="4">
        <f t="shared" si="19"/>
        <v>1</v>
      </c>
      <c r="Y101" s="11">
        <v>20</v>
      </c>
      <c r="Z101" s="44">
        <f t="shared" si="26"/>
        <v>0.78081539057148819</v>
      </c>
      <c r="AA101" s="45">
        <v>81</v>
      </c>
      <c r="AB101" s="35">
        <f t="shared" si="20"/>
        <v>7.3636363636363633</v>
      </c>
      <c r="AC101" s="35">
        <f t="shared" si="21"/>
        <v>5.7</v>
      </c>
      <c r="AD101" s="35">
        <f t="shared" si="22"/>
        <v>-1.6636363636363631</v>
      </c>
      <c r="AE101" s="35">
        <v>-0.2</v>
      </c>
      <c r="AF101" s="35">
        <f t="shared" si="23"/>
        <v>5.5</v>
      </c>
      <c r="AG101" s="35"/>
      <c r="AH101" s="35">
        <f t="shared" si="24"/>
        <v>5.5</v>
      </c>
      <c r="AI101" s="35">
        <v>5.5</v>
      </c>
      <c r="AJ101" s="35">
        <f t="shared" si="27"/>
        <v>0</v>
      </c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10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10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10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10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10"/>
      <c r="GC101" s="9"/>
      <c r="GD101" s="9"/>
    </row>
    <row r="102" spans="1:186" s="2" customFormat="1" ht="17.149999999999999" customHeight="1">
      <c r="A102" s="14" t="s">
        <v>101</v>
      </c>
      <c r="B102" s="35">
        <v>0</v>
      </c>
      <c r="C102" s="35">
        <v>0</v>
      </c>
      <c r="D102" s="4">
        <f t="shared" si="17"/>
        <v>0</v>
      </c>
      <c r="E102" s="11">
        <v>0</v>
      </c>
      <c r="F102" s="5" t="s">
        <v>362</v>
      </c>
      <c r="G102" s="5" t="s">
        <v>362</v>
      </c>
      <c r="H102" s="5" t="s">
        <v>362</v>
      </c>
      <c r="I102" s="5" t="s">
        <v>362</v>
      </c>
      <c r="J102" s="5" t="s">
        <v>362</v>
      </c>
      <c r="K102" s="5" t="s">
        <v>362</v>
      </c>
      <c r="L102" s="5" t="s">
        <v>362</v>
      </c>
      <c r="M102" s="5" t="s">
        <v>362</v>
      </c>
      <c r="N102" s="35">
        <v>79.5</v>
      </c>
      <c r="O102" s="35">
        <v>112.6</v>
      </c>
      <c r="P102" s="4">
        <f t="shared" si="25"/>
        <v>1.2216352201257861</v>
      </c>
      <c r="Q102" s="11">
        <v>20</v>
      </c>
      <c r="R102" s="35">
        <v>15.1</v>
      </c>
      <c r="S102" s="35">
        <v>17.7</v>
      </c>
      <c r="T102" s="4">
        <f t="shared" si="18"/>
        <v>1.1721854304635762</v>
      </c>
      <c r="U102" s="11">
        <v>20</v>
      </c>
      <c r="V102" s="35">
        <v>1.9</v>
      </c>
      <c r="W102" s="35">
        <v>2.1</v>
      </c>
      <c r="X102" s="4">
        <f t="shared" si="19"/>
        <v>1.1052631578947369</v>
      </c>
      <c r="Y102" s="11">
        <v>30</v>
      </c>
      <c r="Z102" s="44">
        <f t="shared" si="26"/>
        <v>1.1576329678375623</v>
      </c>
      <c r="AA102" s="45">
        <v>842</v>
      </c>
      <c r="AB102" s="35">
        <f t="shared" si="20"/>
        <v>76.545454545454547</v>
      </c>
      <c r="AC102" s="35">
        <f t="shared" si="21"/>
        <v>88.6</v>
      </c>
      <c r="AD102" s="35">
        <f t="shared" si="22"/>
        <v>12.054545454545448</v>
      </c>
      <c r="AE102" s="35">
        <v>-1.4</v>
      </c>
      <c r="AF102" s="35">
        <f t="shared" si="23"/>
        <v>87.199999999999989</v>
      </c>
      <c r="AG102" s="35"/>
      <c r="AH102" s="35">
        <f t="shared" si="24"/>
        <v>87.199999999999989</v>
      </c>
      <c r="AI102" s="35">
        <v>87.199999999999989</v>
      </c>
      <c r="AJ102" s="35">
        <f t="shared" si="27"/>
        <v>0</v>
      </c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10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10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10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10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10"/>
      <c r="GC102" s="9"/>
      <c r="GD102" s="9"/>
    </row>
    <row r="103" spans="1:186" s="2" customFormat="1" ht="17.149999999999999" customHeight="1">
      <c r="A103" s="14" t="s">
        <v>102</v>
      </c>
      <c r="B103" s="35">
        <v>0</v>
      </c>
      <c r="C103" s="35">
        <v>0</v>
      </c>
      <c r="D103" s="4">
        <f t="shared" si="17"/>
        <v>0</v>
      </c>
      <c r="E103" s="11">
        <v>0</v>
      </c>
      <c r="F103" s="5" t="s">
        <v>362</v>
      </c>
      <c r="G103" s="5" t="s">
        <v>362</v>
      </c>
      <c r="H103" s="5" t="s">
        <v>362</v>
      </c>
      <c r="I103" s="5" t="s">
        <v>362</v>
      </c>
      <c r="J103" s="5" t="s">
        <v>362</v>
      </c>
      <c r="K103" s="5" t="s">
        <v>362</v>
      </c>
      <c r="L103" s="5" t="s">
        <v>362</v>
      </c>
      <c r="M103" s="5" t="s">
        <v>362</v>
      </c>
      <c r="N103" s="35">
        <v>100.8</v>
      </c>
      <c r="O103" s="35">
        <v>82.9</v>
      </c>
      <c r="P103" s="4">
        <f t="shared" si="25"/>
        <v>0.822420634920635</v>
      </c>
      <c r="Q103" s="11">
        <v>20</v>
      </c>
      <c r="R103" s="35">
        <v>9</v>
      </c>
      <c r="S103" s="35">
        <v>10.4</v>
      </c>
      <c r="T103" s="4">
        <f t="shared" si="18"/>
        <v>1.1555555555555557</v>
      </c>
      <c r="U103" s="11">
        <v>15</v>
      </c>
      <c r="V103" s="35">
        <v>1.5</v>
      </c>
      <c r="W103" s="35">
        <v>1.6</v>
      </c>
      <c r="X103" s="4">
        <f t="shared" si="19"/>
        <v>1.0666666666666667</v>
      </c>
      <c r="Y103" s="11">
        <v>35</v>
      </c>
      <c r="Z103" s="44">
        <f t="shared" si="26"/>
        <v>1.0159297052154195</v>
      </c>
      <c r="AA103" s="45">
        <v>542</v>
      </c>
      <c r="AB103" s="35">
        <f t="shared" si="20"/>
        <v>49.272727272727273</v>
      </c>
      <c r="AC103" s="35">
        <f t="shared" si="21"/>
        <v>50.1</v>
      </c>
      <c r="AD103" s="35">
        <f t="shared" si="22"/>
        <v>0.82727272727272805</v>
      </c>
      <c r="AE103" s="35">
        <v>-16.2</v>
      </c>
      <c r="AF103" s="35">
        <f t="shared" si="23"/>
        <v>33.900000000000006</v>
      </c>
      <c r="AG103" s="35"/>
      <c r="AH103" s="35">
        <f t="shared" si="24"/>
        <v>33.900000000000006</v>
      </c>
      <c r="AI103" s="35">
        <v>33.900000000000006</v>
      </c>
      <c r="AJ103" s="35">
        <f t="shared" si="27"/>
        <v>0</v>
      </c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10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10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10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10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10"/>
      <c r="GC103" s="9"/>
      <c r="GD103" s="9"/>
    </row>
    <row r="104" spans="1:186" s="2" customFormat="1" ht="17.149999999999999" customHeight="1">
      <c r="A104" s="18" t="s">
        <v>103</v>
      </c>
      <c r="B104" s="60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35"/>
      <c r="AF104" s="35"/>
      <c r="AG104" s="35"/>
      <c r="AH104" s="35"/>
      <c r="AI104" s="35"/>
      <c r="AJ104" s="35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10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10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10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10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10"/>
      <c r="GC104" s="9"/>
      <c r="GD104" s="9"/>
    </row>
    <row r="105" spans="1:186" s="2" customFormat="1" ht="15.55" customHeight="1">
      <c r="A105" s="14" t="s">
        <v>104</v>
      </c>
      <c r="B105" s="35">
        <v>365200</v>
      </c>
      <c r="C105" s="35">
        <v>599616.69999999995</v>
      </c>
      <c r="D105" s="4">
        <f t="shared" si="17"/>
        <v>1.2441885815991238</v>
      </c>
      <c r="E105" s="11">
        <v>10</v>
      </c>
      <c r="F105" s="5" t="s">
        <v>362</v>
      </c>
      <c r="G105" s="5" t="s">
        <v>362</v>
      </c>
      <c r="H105" s="5" t="s">
        <v>362</v>
      </c>
      <c r="I105" s="5" t="s">
        <v>362</v>
      </c>
      <c r="J105" s="5" t="s">
        <v>362</v>
      </c>
      <c r="K105" s="5" t="s">
        <v>362</v>
      </c>
      <c r="L105" s="5" t="s">
        <v>362</v>
      </c>
      <c r="M105" s="5" t="s">
        <v>362</v>
      </c>
      <c r="N105" s="35">
        <v>2823.3</v>
      </c>
      <c r="O105" s="35">
        <v>3625.9</v>
      </c>
      <c r="P105" s="4">
        <f t="shared" si="25"/>
        <v>1.2084277264194383</v>
      </c>
      <c r="Q105" s="11">
        <v>20</v>
      </c>
      <c r="R105" s="35">
        <v>8</v>
      </c>
      <c r="S105" s="35">
        <v>13.8</v>
      </c>
      <c r="T105" s="4">
        <f t="shared" si="18"/>
        <v>1.2524999999999999</v>
      </c>
      <c r="U105" s="11">
        <v>30</v>
      </c>
      <c r="V105" s="35">
        <v>14</v>
      </c>
      <c r="W105" s="35">
        <v>12</v>
      </c>
      <c r="X105" s="4">
        <f t="shared" si="19"/>
        <v>0.8571428571428571</v>
      </c>
      <c r="Y105" s="11">
        <v>20</v>
      </c>
      <c r="Z105" s="44">
        <f t="shared" si="26"/>
        <v>1.1416037185904642</v>
      </c>
      <c r="AA105" s="45">
        <v>1514</v>
      </c>
      <c r="AB105" s="35">
        <f t="shared" si="20"/>
        <v>137.63636363636363</v>
      </c>
      <c r="AC105" s="35">
        <f t="shared" si="21"/>
        <v>157.1</v>
      </c>
      <c r="AD105" s="35">
        <f t="shared" si="22"/>
        <v>19.463636363636368</v>
      </c>
      <c r="AE105" s="35">
        <v>-34.799999999999997</v>
      </c>
      <c r="AF105" s="35">
        <f t="shared" si="23"/>
        <v>122.3</v>
      </c>
      <c r="AG105" s="35"/>
      <c r="AH105" s="35">
        <f t="shared" si="24"/>
        <v>122.3</v>
      </c>
      <c r="AI105" s="35">
        <v>122.3</v>
      </c>
      <c r="AJ105" s="35">
        <f t="shared" si="27"/>
        <v>0</v>
      </c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10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10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10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10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10"/>
      <c r="GC105" s="9"/>
      <c r="GD105" s="9"/>
    </row>
    <row r="106" spans="1:186" s="2" customFormat="1" ht="17.149999999999999" customHeight="1">
      <c r="A106" s="14" t="s">
        <v>105</v>
      </c>
      <c r="B106" s="35">
        <v>0</v>
      </c>
      <c r="C106" s="35">
        <v>429.4</v>
      </c>
      <c r="D106" s="4">
        <f t="shared" si="17"/>
        <v>0</v>
      </c>
      <c r="E106" s="11">
        <v>0</v>
      </c>
      <c r="F106" s="5" t="s">
        <v>362</v>
      </c>
      <c r="G106" s="5" t="s">
        <v>362</v>
      </c>
      <c r="H106" s="5" t="s">
        <v>362</v>
      </c>
      <c r="I106" s="5" t="s">
        <v>362</v>
      </c>
      <c r="J106" s="5" t="s">
        <v>362</v>
      </c>
      <c r="K106" s="5" t="s">
        <v>362</v>
      </c>
      <c r="L106" s="5" t="s">
        <v>362</v>
      </c>
      <c r="M106" s="5" t="s">
        <v>362</v>
      </c>
      <c r="N106" s="35">
        <v>2675.9</v>
      </c>
      <c r="O106" s="35">
        <v>3087</v>
      </c>
      <c r="P106" s="4">
        <f t="shared" si="25"/>
        <v>1.1536305542060614</v>
      </c>
      <c r="Q106" s="11">
        <v>20</v>
      </c>
      <c r="R106" s="35">
        <v>55</v>
      </c>
      <c r="S106" s="35">
        <v>59.5</v>
      </c>
      <c r="T106" s="4">
        <f t="shared" si="18"/>
        <v>1.0818181818181818</v>
      </c>
      <c r="U106" s="11">
        <v>25</v>
      </c>
      <c r="V106" s="35">
        <v>42</v>
      </c>
      <c r="W106" s="35">
        <v>42.6</v>
      </c>
      <c r="X106" s="4">
        <f t="shared" si="19"/>
        <v>1.0142857142857142</v>
      </c>
      <c r="Y106" s="11">
        <v>25</v>
      </c>
      <c r="Z106" s="44">
        <f t="shared" si="26"/>
        <v>1.0782172640959804</v>
      </c>
      <c r="AA106" s="45">
        <v>1297</v>
      </c>
      <c r="AB106" s="35">
        <f t="shared" si="20"/>
        <v>117.90909090909091</v>
      </c>
      <c r="AC106" s="35">
        <f t="shared" si="21"/>
        <v>127.1</v>
      </c>
      <c r="AD106" s="35">
        <f t="shared" si="22"/>
        <v>9.1909090909090878</v>
      </c>
      <c r="AE106" s="35">
        <v>-81.7</v>
      </c>
      <c r="AF106" s="35">
        <f t="shared" si="23"/>
        <v>45.399999999999991</v>
      </c>
      <c r="AG106" s="35"/>
      <c r="AH106" s="35">
        <f t="shared" si="24"/>
        <v>45.399999999999991</v>
      </c>
      <c r="AI106" s="35">
        <v>45.399999999999991</v>
      </c>
      <c r="AJ106" s="35">
        <f t="shared" si="27"/>
        <v>0</v>
      </c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10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10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10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10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10"/>
      <c r="GC106" s="9"/>
      <c r="GD106" s="9"/>
    </row>
    <row r="107" spans="1:186" s="2" customFormat="1" ht="17.149999999999999" customHeight="1">
      <c r="A107" s="14" t="s">
        <v>106</v>
      </c>
      <c r="B107" s="35">
        <v>2660</v>
      </c>
      <c r="C107" s="35">
        <v>4507.8999999999996</v>
      </c>
      <c r="D107" s="4">
        <f t="shared" si="17"/>
        <v>1.24946992481203</v>
      </c>
      <c r="E107" s="11">
        <v>10</v>
      </c>
      <c r="F107" s="5" t="s">
        <v>362</v>
      </c>
      <c r="G107" s="5" t="s">
        <v>362</v>
      </c>
      <c r="H107" s="5" t="s">
        <v>362</v>
      </c>
      <c r="I107" s="5" t="s">
        <v>362</v>
      </c>
      <c r="J107" s="5" t="s">
        <v>362</v>
      </c>
      <c r="K107" s="5" t="s">
        <v>362</v>
      </c>
      <c r="L107" s="5" t="s">
        <v>362</v>
      </c>
      <c r="M107" s="5" t="s">
        <v>362</v>
      </c>
      <c r="N107" s="35">
        <v>4702.5</v>
      </c>
      <c r="O107" s="35">
        <v>3725.8</v>
      </c>
      <c r="P107" s="4">
        <f t="shared" si="25"/>
        <v>0.79230196703880917</v>
      </c>
      <c r="Q107" s="11">
        <v>20</v>
      </c>
      <c r="R107" s="35">
        <v>2</v>
      </c>
      <c r="S107" s="35">
        <v>1.8</v>
      </c>
      <c r="T107" s="4">
        <f t="shared" si="18"/>
        <v>0.9</v>
      </c>
      <c r="U107" s="11">
        <v>25</v>
      </c>
      <c r="V107" s="35">
        <v>5</v>
      </c>
      <c r="W107" s="35">
        <v>3.5</v>
      </c>
      <c r="X107" s="4">
        <f t="shared" si="19"/>
        <v>0.7</v>
      </c>
      <c r="Y107" s="11">
        <v>25</v>
      </c>
      <c r="Z107" s="44">
        <f t="shared" si="26"/>
        <v>0.85425923236120604</v>
      </c>
      <c r="AA107" s="45">
        <v>2238</v>
      </c>
      <c r="AB107" s="35">
        <f t="shared" si="20"/>
        <v>203.45454545454547</v>
      </c>
      <c r="AC107" s="35">
        <f t="shared" si="21"/>
        <v>173.8</v>
      </c>
      <c r="AD107" s="35">
        <f t="shared" si="22"/>
        <v>-29.654545454545456</v>
      </c>
      <c r="AE107" s="35">
        <v>7</v>
      </c>
      <c r="AF107" s="35">
        <f t="shared" si="23"/>
        <v>180.8</v>
      </c>
      <c r="AG107" s="35"/>
      <c r="AH107" s="35">
        <f t="shared" si="24"/>
        <v>180.8</v>
      </c>
      <c r="AI107" s="35">
        <v>180.8</v>
      </c>
      <c r="AJ107" s="35">
        <f t="shared" si="27"/>
        <v>0</v>
      </c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10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10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10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10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10"/>
      <c r="GC107" s="9"/>
      <c r="GD107" s="9"/>
    </row>
    <row r="108" spans="1:186" s="2" customFormat="1" ht="17.149999999999999" customHeight="1">
      <c r="A108" s="14" t="s">
        <v>107</v>
      </c>
      <c r="B108" s="35">
        <v>602100</v>
      </c>
      <c r="C108" s="35">
        <v>435635</v>
      </c>
      <c r="D108" s="4">
        <f t="shared" si="17"/>
        <v>0.72352599236007309</v>
      </c>
      <c r="E108" s="11">
        <v>10</v>
      </c>
      <c r="F108" s="5" t="s">
        <v>362</v>
      </c>
      <c r="G108" s="5" t="s">
        <v>362</v>
      </c>
      <c r="H108" s="5" t="s">
        <v>362</v>
      </c>
      <c r="I108" s="5" t="s">
        <v>362</v>
      </c>
      <c r="J108" s="5" t="s">
        <v>362</v>
      </c>
      <c r="K108" s="5" t="s">
        <v>362</v>
      </c>
      <c r="L108" s="5" t="s">
        <v>362</v>
      </c>
      <c r="M108" s="5" t="s">
        <v>362</v>
      </c>
      <c r="N108" s="35">
        <v>6512.4</v>
      </c>
      <c r="O108" s="35">
        <v>4610.3999999999996</v>
      </c>
      <c r="P108" s="4">
        <f t="shared" si="25"/>
        <v>0.70794177261838953</v>
      </c>
      <c r="Q108" s="11">
        <v>20</v>
      </c>
      <c r="R108" s="35">
        <v>1</v>
      </c>
      <c r="S108" s="35">
        <v>1</v>
      </c>
      <c r="T108" s="4">
        <f t="shared" si="18"/>
        <v>1</v>
      </c>
      <c r="U108" s="11">
        <v>20</v>
      </c>
      <c r="V108" s="35">
        <v>2</v>
      </c>
      <c r="W108" s="35">
        <v>3.5</v>
      </c>
      <c r="X108" s="4">
        <f t="shared" si="19"/>
        <v>1.2549999999999999</v>
      </c>
      <c r="Y108" s="11">
        <v>30</v>
      </c>
      <c r="Z108" s="44">
        <f t="shared" si="26"/>
        <v>0.98805119219960635</v>
      </c>
      <c r="AA108" s="45">
        <v>1455</v>
      </c>
      <c r="AB108" s="35">
        <f t="shared" si="20"/>
        <v>132.27272727272728</v>
      </c>
      <c r="AC108" s="35">
        <f t="shared" si="21"/>
        <v>130.69999999999999</v>
      </c>
      <c r="AD108" s="35">
        <f t="shared" si="22"/>
        <v>-1.5727272727272918</v>
      </c>
      <c r="AE108" s="35">
        <v>-34.200000000000003</v>
      </c>
      <c r="AF108" s="35">
        <f t="shared" si="23"/>
        <v>96.499999999999986</v>
      </c>
      <c r="AG108" s="35"/>
      <c r="AH108" s="35">
        <f t="shared" si="24"/>
        <v>96.499999999999986</v>
      </c>
      <c r="AI108" s="35">
        <v>96.499999999999986</v>
      </c>
      <c r="AJ108" s="35">
        <f t="shared" si="27"/>
        <v>0</v>
      </c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10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10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10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10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10"/>
      <c r="GC108" s="9"/>
      <c r="GD108" s="9"/>
    </row>
    <row r="109" spans="1:186" s="2" customFormat="1" ht="17.149999999999999" customHeight="1">
      <c r="A109" s="14" t="s">
        <v>108</v>
      </c>
      <c r="B109" s="35">
        <v>3330</v>
      </c>
      <c r="C109" s="35">
        <v>7362.8</v>
      </c>
      <c r="D109" s="4">
        <f t="shared" si="17"/>
        <v>1.3</v>
      </c>
      <c r="E109" s="11">
        <v>10</v>
      </c>
      <c r="F109" s="5" t="s">
        <v>362</v>
      </c>
      <c r="G109" s="5" t="s">
        <v>362</v>
      </c>
      <c r="H109" s="5" t="s">
        <v>362</v>
      </c>
      <c r="I109" s="5" t="s">
        <v>362</v>
      </c>
      <c r="J109" s="5" t="s">
        <v>362</v>
      </c>
      <c r="K109" s="5" t="s">
        <v>362</v>
      </c>
      <c r="L109" s="5" t="s">
        <v>362</v>
      </c>
      <c r="M109" s="5" t="s">
        <v>362</v>
      </c>
      <c r="N109" s="35">
        <v>7249.7</v>
      </c>
      <c r="O109" s="35">
        <v>9264.2999999999993</v>
      </c>
      <c r="P109" s="4">
        <f t="shared" si="25"/>
        <v>1.207788736085631</v>
      </c>
      <c r="Q109" s="11">
        <v>20</v>
      </c>
      <c r="R109" s="35">
        <v>150</v>
      </c>
      <c r="S109" s="35">
        <v>194.5</v>
      </c>
      <c r="T109" s="4">
        <f t="shared" si="18"/>
        <v>1.2096666666666667</v>
      </c>
      <c r="U109" s="11">
        <v>25</v>
      </c>
      <c r="V109" s="35">
        <v>0</v>
      </c>
      <c r="W109" s="35">
        <v>0.5</v>
      </c>
      <c r="X109" s="4">
        <f t="shared" si="19"/>
        <v>1</v>
      </c>
      <c r="Y109" s="11">
        <v>25</v>
      </c>
      <c r="Z109" s="44">
        <f t="shared" si="26"/>
        <v>1.1549680173547412</v>
      </c>
      <c r="AA109" s="45">
        <v>1663</v>
      </c>
      <c r="AB109" s="35">
        <f t="shared" si="20"/>
        <v>151.18181818181819</v>
      </c>
      <c r="AC109" s="35">
        <f t="shared" si="21"/>
        <v>174.6</v>
      </c>
      <c r="AD109" s="35">
        <f t="shared" si="22"/>
        <v>23.418181818181807</v>
      </c>
      <c r="AE109" s="35">
        <v>28.3</v>
      </c>
      <c r="AF109" s="35">
        <f t="shared" si="23"/>
        <v>202.9</v>
      </c>
      <c r="AG109" s="35"/>
      <c r="AH109" s="35">
        <f t="shared" si="24"/>
        <v>202.9</v>
      </c>
      <c r="AI109" s="35">
        <v>202.9</v>
      </c>
      <c r="AJ109" s="35">
        <f t="shared" si="27"/>
        <v>0</v>
      </c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10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10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10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10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10"/>
      <c r="GC109" s="9"/>
      <c r="GD109" s="9"/>
    </row>
    <row r="110" spans="1:186" s="2" customFormat="1" ht="17.149999999999999" customHeight="1">
      <c r="A110" s="14" t="s">
        <v>109</v>
      </c>
      <c r="B110" s="35">
        <v>93020</v>
      </c>
      <c r="C110" s="35">
        <v>247917</v>
      </c>
      <c r="D110" s="4">
        <f t="shared" si="17"/>
        <v>1.3</v>
      </c>
      <c r="E110" s="11">
        <v>10</v>
      </c>
      <c r="F110" s="5" t="s">
        <v>362</v>
      </c>
      <c r="G110" s="5" t="s">
        <v>362</v>
      </c>
      <c r="H110" s="5" t="s">
        <v>362</v>
      </c>
      <c r="I110" s="5" t="s">
        <v>362</v>
      </c>
      <c r="J110" s="5" t="s">
        <v>362</v>
      </c>
      <c r="K110" s="5" t="s">
        <v>362</v>
      </c>
      <c r="L110" s="5" t="s">
        <v>362</v>
      </c>
      <c r="M110" s="5" t="s">
        <v>362</v>
      </c>
      <c r="N110" s="35">
        <v>6256.5</v>
      </c>
      <c r="O110" s="35">
        <v>2219.6</v>
      </c>
      <c r="P110" s="4">
        <f t="shared" si="25"/>
        <v>0.3547670422760329</v>
      </c>
      <c r="Q110" s="11">
        <v>20</v>
      </c>
      <c r="R110" s="35">
        <v>1.5</v>
      </c>
      <c r="S110" s="35">
        <v>5</v>
      </c>
      <c r="T110" s="4">
        <f t="shared" si="18"/>
        <v>1.3</v>
      </c>
      <c r="U110" s="11">
        <v>30</v>
      </c>
      <c r="V110" s="35">
        <v>0.5</v>
      </c>
      <c r="W110" s="35">
        <v>1.4</v>
      </c>
      <c r="X110" s="4">
        <f t="shared" si="19"/>
        <v>1.3</v>
      </c>
      <c r="Y110" s="11">
        <v>20</v>
      </c>
      <c r="Z110" s="44">
        <f t="shared" si="26"/>
        <v>1.0636917605690084</v>
      </c>
      <c r="AA110" s="45">
        <v>1917</v>
      </c>
      <c r="AB110" s="35">
        <f t="shared" si="20"/>
        <v>174.27272727272728</v>
      </c>
      <c r="AC110" s="35">
        <f t="shared" si="21"/>
        <v>185.4</v>
      </c>
      <c r="AD110" s="35">
        <f t="shared" si="22"/>
        <v>11.127272727272725</v>
      </c>
      <c r="AE110" s="35">
        <v>30.2</v>
      </c>
      <c r="AF110" s="35">
        <f t="shared" si="23"/>
        <v>215.6</v>
      </c>
      <c r="AG110" s="35"/>
      <c r="AH110" s="35">
        <f t="shared" si="24"/>
        <v>215.6</v>
      </c>
      <c r="AI110" s="35">
        <v>215.6</v>
      </c>
      <c r="AJ110" s="35">
        <f t="shared" si="27"/>
        <v>0</v>
      </c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10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10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10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10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10"/>
      <c r="GC110" s="9"/>
      <c r="GD110" s="9"/>
    </row>
    <row r="111" spans="1:186" s="2" customFormat="1" ht="17.149999999999999" customHeight="1">
      <c r="A111" s="14" t="s">
        <v>110</v>
      </c>
      <c r="B111" s="35">
        <v>0</v>
      </c>
      <c r="C111" s="35">
        <v>201</v>
      </c>
      <c r="D111" s="4">
        <f t="shared" ref="D111:D174" si="28">IF(E111=0,0,IF(B111=0,1,IF(C111&lt;0,0,IF(C111/B111&gt;1.2,IF((C111/B111-1.2)*0.1+1.2&gt;1.3,1.3,(C111/B111-1.2)*0.1+1.2),C111/B111))))</f>
        <v>0</v>
      </c>
      <c r="E111" s="11">
        <v>0</v>
      </c>
      <c r="F111" s="5" t="s">
        <v>362</v>
      </c>
      <c r="G111" s="5" t="s">
        <v>362</v>
      </c>
      <c r="H111" s="5" t="s">
        <v>362</v>
      </c>
      <c r="I111" s="5" t="s">
        <v>362</v>
      </c>
      <c r="J111" s="5" t="s">
        <v>362</v>
      </c>
      <c r="K111" s="5" t="s">
        <v>362</v>
      </c>
      <c r="L111" s="5" t="s">
        <v>362</v>
      </c>
      <c r="M111" s="5" t="s">
        <v>362</v>
      </c>
      <c r="N111" s="35">
        <v>898.7</v>
      </c>
      <c r="O111" s="35">
        <v>1015.7</v>
      </c>
      <c r="P111" s="4">
        <f t="shared" si="25"/>
        <v>1.1301880494046956</v>
      </c>
      <c r="Q111" s="11">
        <v>20</v>
      </c>
      <c r="R111" s="35">
        <v>37</v>
      </c>
      <c r="S111" s="35">
        <v>38.9</v>
      </c>
      <c r="T111" s="4">
        <f t="shared" ref="T111:T174" si="29">IF(U111=0,0,IF(R111=0,1,IF(S111&lt;0,0,IF(S111/R111&gt;1.2,IF((S111/R111-1.2)*0.1+1.2&gt;1.3,1.3,(S111/R111-1.2)*0.1+1.2),S111/R111))))</f>
        <v>1.0513513513513513</v>
      </c>
      <c r="U111" s="11">
        <v>20</v>
      </c>
      <c r="V111" s="35">
        <v>13</v>
      </c>
      <c r="W111" s="35">
        <v>17.600000000000001</v>
      </c>
      <c r="X111" s="4">
        <f t="shared" ref="X111:X174" si="30">IF(Y111=0,0,IF(V111=0,1,IF(W111&lt;0,0,IF(W111/V111&gt;1.2,IF((W111/V111-1.2)*0.1+1.2&gt;1.3,1.3,(W111/V111-1.2)*0.1+1.2),W111/V111))))</f>
        <v>1.2153846153846153</v>
      </c>
      <c r="Y111" s="11">
        <v>30</v>
      </c>
      <c r="Z111" s="44">
        <f t="shared" si="26"/>
        <v>1.1441760925237057</v>
      </c>
      <c r="AA111" s="45">
        <v>2699</v>
      </c>
      <c r="AB111" s="35">
        <f t="shared" ref="AB111:AB174" si="31">AA111/11</f>
        <v>245.36363636363637</v>
      </c>
      <c r="AC111" s="35">
        <f t="shared" ref="AC111:AC174" si="32">ROUND(Z111*AB111,1)</f>
        <v>280.7</v>
      </c>
      <c r="AD111" s="35">
        <f t="shared" ref="AD111:AD174" si="33">AC111-AB111</f>
        <v>35.336363636363615</v>
      </c>
      <c r="AE111" s="35">
        <v>-0.9</v>
      </c>
      <c r="AF111" s="35">
        <f t="shared" ref="AF111:AF174" si="34">AC111+AE111</f>
        <v>279.8</v>
      </c>
      <c r="AG111" s="35"/>
      <c r="AH111" s="35">
        <f t="shared" ref="AH111:AH174" si="35">AF111-AG111</f>
        <v>279.8</v>
      </c>
      <c r="AI111" s="35">
        <v>279.8</v>
      </c>
      <c r="AJ111" s="35">
        <f t="shared" si="27"/>
        <v>0</v>
      </c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10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10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10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10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10"/>
      <c r="GC111" s="9"/>
      <c r="GD111" s="9"/>
    </row>
    <row r="112" spans="1:186" s="2" customFormat="1" ht="17.149999999999999" customHeight="1">
      <c r="A112" s="14" t="s">
        <v>111</v>
      </c>
      <c r="B112" s="35">
        <v>0</v>
      </c>
      <c r="C112" s="35">
        <v>0</v>
      </c>
      <c r="D112" s="4">
        <f t="shared" si="28"/>
        <v>1</v>
      </c>
      <c r="E112" s="11">
        <v>10</v>
      </c>
      <c r="F112" s="5" t="s">
        <v>362</v>
      </c>
      <c r="G112" s="5" t="s">
        <v>362</v>
      </c>
      <c r="H112" s="5" t="s">
        <v>362</v>
      </c>
      <c r="I112" s="5" t="s">
        <v>362</v>
      </c>
      <c r="J112" s="5" t="s">
        <v>362</v>
      </c>
      <c r="K112" s="5" t="s">
        <v>362</v>
      </c>
      <c r="L112" s="5" t="s">
        <v>362</v>
      </c>
      <c r="M112" s="5" t="s">
        <v>362</v>
      </c>
      <c r="N112" s="35">
        <v>1688.4</v>
      </c>
      <c r="O112" s="35">
        <v>1787.2</v>
      </c>
      <c r="P112" s="4">
        <f t="shared" ref="P112:P175" si="36">IF(Q112=0,0,IF(N112=0,1,IF(O112&lt;0,0,IF(O112/N112&gt;1.2,IF((O112/N112-1.2)*0.1+1.2&gt;1.3,1.3,(O112/N112-1.2)*0.1+1.2),O112/N112))))</f>
        <v>1.0585169391139539</v>
      </c>
      <c r="Q112" s="11">
        <v>20</v>
      </c>
      <c r="R112" s="35">
        <v>52</v>
      </c>
      <c r="S112" s="35">
        <v>58.7</v>
      </c>
      <c r="T112" s="4">
        <f t="shared" si="29"/>
        <v>1.1288461538461538</v>
      </c>
      <c r="U112" s="11">
        <v>25</v>
      </c>
      <c r="V112" s="35">
        <v>70</v>
      </c>
      <c r="W112" s="35">
        <v>78.7</v>
      </c>
      <c r="X112" s="4">
        <f t="shared" si="30"/>
        <v>1.1242857142857143</v>
      </c>
      <c r="Y112" s="11">
        <v>25</v>
      </c>
      <c r="Z112" s="44">
        <f t="shared" ref="Z112:Z175" si="37">(D112*E112+P112*Q112+T112*U112+X112*Y112)/(E112+Q112+U112+Y112)</f>
        <v>1.0937329435696974</v>
      </c>
      <c r="AA112" s="45">
        <v>1839</v>
      </c>
      <c r="AB112" s="35">
        <f t="shared" si="31"/>
        <v>167.18181818181819</v>
      </c>
      <c r="AC112" s="35">
        <f t="shared" si="32"/>
        <v>182.9</v>
      </c>
      <c r="AD112" s="35">
        <f t="shared" si="33"/>
        <v>15.718181818181819</v>
      </c>
      <c r="AE112" s="35">
        <v>-8.1999999999999993</v>
      </c>
      <c r="AF112" s="35">
        <f t="shared" si="34"/>
        <v>174.70000000000002</v>
      </c>
      <c r="AG112" s="35"/>
      <c r="AH112" s="35">
        <f t="shared" si="35"/>
        <v>174.70000000000002</v>
      </c>
      <c r="AI112" s="35">
        <v>174.70000000000002</v>
      </c>
      <c r="AJ112" s="35">
        <f t="shared" ref="AJ112:AJ175" si="38">ROUND(AH112-AI112,1)</f>
        <v>0</v>
      </c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10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10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10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10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10"/>
      <c r="GC112" s="9"/>
      <c r="GD112" s="9"/>
    </row>
    <row r="113" spans="1:186" s="2" customFormat="1" ht="17.149999999999999" customHeight="1">
      <c r="A113" s="14" t="s">
        <v>112</v>
      </c>
      <c r="B113" s="35">
        <v>1250</v>
      </c>
      <c r="C113" s="35">
        <v>2077.6</v>
      </c>
      <c r="D113" s="4">
        <f t="shared" si="28"/>
        <v>1.246208</v>
      </c>
      <c r="E113" s="11">
        <v>10</v>
      </c>
      <c r="F113" s="5" t="s">
        <v>362</v>
      </c>
      <c r="G113" s="5" t="s">
        <v>362</v>
      </c>
      <c r="H113" s="5" t="s">
        <v>362</v>
      </c>
      <c r="I113" s="5" t="s">
        <v>362</v>
      </c>
      <c r="J113" s="5" t="s">
        <v>362</v>
      </c>
      <c r="K113" s="5" t="s">
        <v>362</v>
      </c>
      <c r="L113" s="5" t="s">
        <v>362</v>
      </c>
      <c r="M113" s="5" t="s">
        <v>362</v>
      </c>
      <c r="N113" s="35">
        <v>1802.4</v>
      </c>
      <c r="O113" s="35">
        <v>1957.1</v>
      </c>
      <c r="P113" s="4">
        <f t="shared" si="36"/>
        <v>1.0858300044385263</v>
      </c>
      <c r="Q113" s="11">
        <v>20</v>
      </c>
      <c r="R113" s="35">
        <v>4</v>
      </c>
      <c r="S113" s="35">
        <v>5.0999999999999996</v>
      </c>
      <c r="T113" s="4">
        <f t="shared" si="29"/>
        <v>1.2075</v>
      </c>
      <c r="U113" s="11">
        <v>20</v>
      </c>
      <c r="V113" s="35">
        <v>4</v>
      </c>
      <c r="W113" s="35">
        <v>6.3</v>
      </c>
      <c r="X113" s="4">
        <f t="shared" si="30"/>
        <v>1.2375</v>
      </c>
      <c r="Y113" s="11">
        <v>30</v>
      </c>
      <c r="Z113" s="44">
        <f t="shared" si="37"/>
        <v>1.1931710011096315</v>
      </c>
      <c r="AA113" s="45">
        <v>3886</v>
      </c>
      <c r="AB113" s="35">
        <f t="shared" si="31"/>
        <v>353.27272727272725</v>
      </c>
      <c r="AC113" s="35">
        <f t="shared" si="32"/>
        <v>421.5</v>
      </c>
      <c r="AD113" s="35">
        <f t="shared" si="33"/>
        <v>68.227272727272748</v>
      </c>
      <c r="AE113" s="35">
        <v>72.2</v>
      </c>
      <c r="AF113" s="35">
        <f t="shared" si="34"/>
        <v>493.7</v>
      </c>
      <c r="AG113" s="35"/>
      <c r="AH113" s="35">
        <f t="shared" si="35"/>
        <v>493.7</v>
      </c>
      <c r="AI113" s="35">
        <v>493.7</v>
      </c>
      <c r="AJ113" s="35">
        <f t="shared" si="38"/>
        <v>0</v>
      </c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10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10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10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10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10"/>
      <c r="GC113" s="9"/>
      <c r="GD113" s="9"/>
    </row>
    <row r="114" spans="1:186" s="2" customFormat="1" ht="17.149999999999999" customHeight="1">
      <c r="A114" s="14" t="s">
        <v>113</v>
      </c>
      <c r="B114" s="35">
        <v>1300</v>
      </c>
      <c r="C114" s="35">
        <v>1487.6</v>
      </c>
      <c r="D114" s="4">
        <f t="shared" si="28"/>
        <v>1.1443076923076922</v>
      </c>
      <c r="E114" s="11">
        <v>10</v>
      </c>
      <c r="F114" s="5" t="s">
        <v>362</v>
      </c>
      <c r="G114" s="5" t="s">
        <v>362</v>
      </c>
      <c r="H114" s="5" t="s">
        <v>362</v>
      </c>
      <c r="I114" s="5" t="s">
        <v>362</v>
      </c>
      <c r="J114" s="5" t="s">
        <v>362</v>
      </c>
      <c r="K114" s="5" t="s">
        <v>362</v>
      </c>
      <c r="L114" s="5" t="s">
        <v>362</v>
      </c>
      <c r="M114" s="5" t="s">
        <v>362</v>
      </c>
      <c r="N114" s="35">
        <v>2538.6</v>
      </c>
      <c r="O114" s="35">
        <v>1730.1</v>
      </c>
      <c r="P114" s="4">
        <f t="shared" si="36"/>
        <v>0.68151737177972105</v>
      </c>
      <c r="Q114" s="11">
        <v>20</v>
      </c>
      <c r="R114" s="35">
        <v>0</v>
      </c>
      <c r="S114" s="35">
        <v>0</v>
      </c>
      <c r="T114" s="4">
        <f t="shared" si="29"/>
        <v>0</v>
      </c>
      <c r="U114" s="11">
        <v>0</v>
      </c>
      <c r="V114" s="35">
        <v>0</v>
      </c>
      <c r="W114" s="35">
        <v>0</v>
      </c>
      <c r="X114" s="4">
        <f t="shared" si="30"/>
        <v>0</v>
      </c>
      <c r="Y114" s="11">
        <v>0</v>
      </c>
      <c r="Z114" s="44">
        <f t="shared" si="37"/>
        <v>0.83578081195571152</v>
      </c>
      <c r="AA114" s="45">
        <v>0</v>
      </c>
      <c r="AB114" s="35">
        <f t="shared" si="31"/>
        <v>0</v>
      </c>
      <c r="AC114" s="35">
        <f t="shared" si="32"/>
        <v>0</v>
      </c>
      <c r="AD114" s="35">
        <f t="shared" si="33"/>
        <v>0</v>
      </c>
      <c r="AE114" s="35">
        <v>0</v>
      </c>
      <c r="AF114" s="35">
        <f t="shared" si="34"/>
        <v>0</v>
      </c>
      <c r="AG114" s="35"/>
      <c r="AH114" s="35">
        <f t="shared" si="35"/>
        <v>0</v>
      </c>
      <c r="AI114" s="35">
        <v>0</v>
      </c>
      <c r="AJ114" s="35">
        <f t="shared" si="38"/>
        <v>0</v>
      </c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10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10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10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10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10"/>
      <c r="GC114" s="9"/>
      <c r="GD114" s="9"/>
    </row>
    <row r="115" spans="1:186" s="2" customFormat="1" ht="17.149999999999999" customHeight="1">
      <c r="A115" s="14" t="s">
        <v>114</v>
      </c>
      <c r="B115" s="35">
        <v>843680</v>
      </c>
      <c r="C115" s="35">
        <v>968968</v>
      </c>
      <c r="D115" s="4">
        <f t="shared" si="28"/>
        <v>1.1485018016309501</v>
      </c>
      <c r="E115" s="11">
        <v>10</v>
      </c>
      <c r="F115" s="5" t="s">
        <v>362</v>
      </c>
      <c r="G115" s="5" t="s">
        <v>362</v>
      </c>
      <c r="H115" s="5" t="s">
        <v>362</v>
      </c>
      <c r="I115" s="5" t="s">
        <v>362</v>
      </c>
      <c r="J115" s="5" t="s">
        <v>362</v>
      </c>
      <c r="K115" s="5" t="s">
        <v>362</v>
      </c>
      <c r="L115" s="5" t="s">
        <v>362</v>
      </c>
      <c r="M115" s="5" t="s">
        <v>362</v>
      </c>
      <c r="N115" s="35">
        <v>19270</v>
      </c>
      <c r="O115" s="35">
        <v>13371.7</v>
      </c>
      <c r="P115" s="4">
        <f t="shared" si="36"/>
        <v>0.69391281785158276</v>
      </c>
      <c r="Q115" s="11">
        <v>20</v>
      </c>
      <c r="R115" s="35">
        <v>9</v>
      </c>
      <c r="S115" s="35">
        <v>9.5</v>
      </c>
      <c r="T115" s="4">
        <f t="shared" si="29"/>
        <v>1.0555555555555556</v>
      </c>
      <c r="U115" s="11">
        <v>30</v>
      </c>
      <c r="V115" s="35">
        <v>1</v>
      </c>
      <c r="W115" s="35">
        <v>1</v>
      </c>
      <c r="X115" s="4">
        <f t="shared" si="30"/>
        <v>1</v>
      </c>
      <c r="Y115" s="11">
        <v>20</v>
      </c>
      <c r="Z115" s="44">
        <f t="shared" si="37"/>
        <v>0.96287426300009782</v>
      </c>
      <c r="AA115" s="45">
        <v>2683</v>
      </c>
      <c r="AB115" s="35">
        <f t="shared" si="31"/>
        <v>243.90909090909091</v>
      </c>
      <c r="AC115" s="35">
        <f t="shared" si="32"/>
        <v>234.9</v>
      </c>
      <c r="AD115" s="35">
        <f t="shared" si="33"/>
        <v>-9.0090909090909008</v>
      </c>
      <c r="AE115" s="35">
        <v>-30.6</v>
      </c>
      <c r="AF115" s="35">
        <f t="shared" si="34"/>
        <v>204.3</v>
      </c>
      <c r="AG115" s="35"/>
      <c r="AH115" s="35">
        <f t="shared" si="35"/>
        <v>204.3</v>
      </c>
      <c r="AI115" s="35">
        <v>204.3</v>
      </c>
      <c r="AJ115" s="35">
        <f t="shared" si="38"/>
        <v>0</v>
      </c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10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10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10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10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10"/>
      <c r="GC115" s="9"/>
      <c r="GD115" s="9"/>
    </row>
    <row r="116" spans="1:186" s="2" customFormat="1" ht="17.149999999999999" customHeight="1">
      <c r="A116" s="14" t="s">
        <v>115</v>
      </c>
      <c r="B116" s="35">
        <v>7920</v>
      </c>
      <c r="C116" s="35">
        <v>6429</v>
      </c>
      <c r="D116" s="4">
        <f t="shared" si="28"/>
        <v>0.81174242424242427</v>
      </c>
      <c r="E116" s="11">
        <v>10</v>
      </c>
      <c r="F116" s="5" t="s">
        <v>362</v>
      </c>
      <c r="G116" s="5" t="s">
        <v>362</v>
      </c>
      <c r="H116" s="5" t="s">
        <v>362</v>
      </c>
      <c r="I116" s="5" t="s">
        <v>362</v>
      </c>
      <c r="J116" s="5" t="s">
        <v>362</v>
      </c>
      <c r="K116" s="5" t="s">
        <v>362</v>
      </c>
      <c r="L116" s="5" t="s">
        <v>362</v>
      </c>
      <c r="M116" s="5" t="s">
        <v>362</v>
      </c>
      <c r="N116" s="35">
        <v>498.2</v>
      </c>
      <c r="O116" s="35">
        <v>648.1</v>
      </c>
      <c r="P116" s="4">
        <f t="shared" si="36"/>
        <v>1.2100883179446005</v>
      </c>
      <c r="Q116" s="11">
        <v>20</v>
      </c>
      <c r="R116" s="35">
        <v>4</v>
      </c>
      <c r="S116" s="35">
        <v>5.3</v>
      </c>
      <c r="T116" s="4">
        <f t="shared" si="29"/>
        <v>1.2124999999999999</v>
      </c>
      <c r="U116" s="11">
        <v>25</v>
      </c>
      <c r="V116" s="35">
        <v>0.6</v>
      </c>
      <c r="W116" s="35">
        <v>2.2000000000000002</v>
      </c>
      <c r="X116" s="4">
        <f t="shared" si="30"/>
        <v>1.3</v>
      </c>
      <c r="Y116" s="11">
        <v>25</v>
      </c>
      <c r="Z116" s="44">
        <f t="shared" si="37"/>
        <v>1.1891461325164532</v>
      </c>
      <c r="AA116" s="45">
        <v>2132</v>
      </c>
      <c r="AB116" s="35">
        <f t="shared" si="31"/>
        <v>193.81818181818181</v>
      </c>
      <c r="AC116" s="35">
        <f t="shared" si="32"/>
        <v>230.5</v>
      </c>
      <c r="AD116" s="35">
        <f t="shared" si="33"/>
        <v>36.681818181818187</v>
      </c>
      <c r="AE116" s="35">
        <v>29.2</v>
      </c>
      <c r="AF116" s="35">
        <f t="shared" si="34"/>
        <v>259.7</v>
      </c>
      <c r="AG116" s="35"/>
      <c r="AH116" s="35">
        <f t="shared" si="35"/>
        <v>259.7</v>
      </c>
      <c r="AI116" s="35">
        <v>259.7</v>
      </c>
      <c r="AJ116" s="35">
        <f t="shared" si="38"/>
        <v>0</v>
      </c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10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10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10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10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10"/>
      <c r="GC116" s="9"/>
      <c r="GD116" s="9"/>
    </row>
    <row r="117" spans="1:186" s="2" customFormat="1" ht="17.149999999999999" customHeight="1">
      <c r="A117" s="14" t="s">
        <v>116</v>
      </c>
      <c r="B117" s="35">
        <v>4100</v>
      </c>
      <c r="C117" s="35">
        <v>5345</v>
      </c>
      <c r="D117" s="4">
        <f t="shared" si="28"/>
        <v>1.2103658536585367</v>
      </c>
      <c r="E117" s="11">
        <v>10</v>
      </c>
      <c r="F117" s="5" t="s">
        <v>362</v>
      </c>
      <c r="G117" s="5" t="s">
        <v>362</v>
      </c>
      <c r="H117" s="5" t="s">
        <v>362</v>
      </c>
      <c r="I117" s="5" t="s">
        <v>362</v>
      </c>
      <c r="J117" s="5" t="s">
        <v>362</v>
      </c>
      <c r="K117" s="5" t="s">
        <v>362</v>
      </c>
      <c r="L117" s="5" t="s">
        <v>362</v>
      </c>
      <c r="M117" s="5" t="s">
        <v>362</v>
      </c>
      <c r="N117" s="35">
        <v>391.6</v>
      </c>
      <c r="O117" s="35">
        <v>879.7</v>
      </c>
      <c r="P117" s="4">
        <f t="shared" si="36"/>
        <v>1.3</v>
      </c>
      <c r="Q117" s="11">
        <v>20</v>
      </c>
      <c r="R117" s="35">
        <v>5</v>
      </c>
      <c r="S117" s="35">
        <v>5.2</v>
      </c>
      <c r="T117" s="4">
        <f t="shared" si="29"/>
        <v>1.04</v>
      </c>
      <c r="U117" s="11">
        <v>30</v>
      </c>
      <c r="V117" s="35">
        <v>0.6</v>
      </c>
      <c r="W117" s="35">
        <v>0.6</v>
      </c>
      <c r="X117" s="4">
        <f t="shared" si="30"/>
        <v>1</v>
      </c>
      <c r="Y117" s="11">
        <v>20</v>
      </c>
      <c r="Z117" s="44">
        <f t="shared" si="37"/>
        <v>1.1162957317073172</v>
      </c>
      <c r="AA117" s="45">
        <v>2258</v>
      </c>
      <c r="AB117" s="35">
        <f t="shared" si="31"/>
        <v>205.27272727272728</v>
      </c>
      <c r="AC117" s="35">
        <f t="shared" si="32"/>
        <v>229.1</v>
      </c>
      <c r="AD117" s="35">
        <f t="shared" si="33"/>
        <v>23.827272727272714</v>
      </c>
      <c r="AE117" s="35">
        <v>4.4000000000000004</v>
      </c>
      <c r="AF117" s="35">
        <f t="shared" si="34"/>
        <v>233.5</v>
      </c>
      <c r="AG117" s="35"/>
      <c r="AH117" s="35">
        <f t="shared" si="35"/>
        <v>233.5</v>
      </c>
      <c r="AI117" s="35">
        <v>233.5</v>
      </c>
      <c r="AJ117" s="35">
        <f t="shared" si="38"/>
        <v>0</v>
      </c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10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10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10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10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10"/>
      <c r="GC117" s="9"/>
      <c r="GD117" s="9"/>
    </row>
    <row r="118" spans="1:186" s="2" customFormat="1" ht="17.149999999999999" customHeight="1">
      <c r="A118" s="14" t="s">
        <v>117</v>
      </c>
      <c r="B118" s="35">
        <v>0</v>
      </c>
      <c r="C118" s="35">
        <v>0</v>
      </c>
      <c r="D118" s="4">
        <f t="shared" si="28"/>
        <v>0</v>
      </c>
      <c r="E118" s="11">
        <v>0</v>
      </c>
      <c r="F118" s="5" t="s">
        <v>362</v>
      </c>
      <c r="G118" s="5" t="s">
        <v>362</v>
      </c>
      <c r="H118" s="5" t="s">
        <v>362</v>
      </c>
      <c r="I118" s="5" t="s">
        <v>362</v>
      </c>
      <c r="J118" s="5" t="s">
        <v>362</v>
      </c>
      <c r="K118" s="5" t="s">
        <v>362</v>
      </c>
      <c r="L118" s="5" t="s">
        <v>362</v>
      </c>
      <c r="M118" s="5" t="s">
        <v>362</v>
      </c>
      <c r="N118" s="35">
        <v>457</v>
      </c>
      <c r="O118" s="35">
        <v>1759.2</v>
      </c>
      <c r="P118" s="4">
        <f t="shared" si="36"/>
        <v>1.3</v>
      </c>
      <c r="Q118" s="11">
        <v>20</v>
      </c>
      <c r="R118" s="35">
        <v>1.5</v>
      </c>
      <c r="S118" s="35">
        <v>1.9</v>
      </c>
      <c r="T118" s="4">
        <f t="shared" si="29"/>
        <v>1.2066666666666666</v>
      </c>
      <c r="U118" s="11">
        <v>30</v>
      </c>
      <c r="V118" s="35">
        <v>7</v>
      </c>
      <c r="W118" s="35">
        <v>7.3</v>
      </c>
      <c r="X118" s="4">
        <f t="shared" si="30"/>
        <v>1.0428571428571429</v>
      </c>
      <c r="Y118" s="11">
        <v>20</v>
      </c>
      <c r="Z118" s="44">
        <f t="shared" si="37"/>
        <v>1.1865306122448978</v>
      </c>
      <c r="AA118" s="45">
        <v>1475</v>
      </c>
      <c r="AB118" s="35">
        <f t="shared" si="31"/>
        <v>134.09090909090909</v>
      </c>
      <c r="AC118" s="35">
        <f t="shared" si="32"/>
        <v>159.1</v>
      </c>
      <c r="AD118" s="35">
        <f t="shared" si="33"/>
        <v>25.009090909090901</v>
      </c>
      <c r="AE118" s="35">
        <v>37.299999999999997</v>
      </c>
      <c r="AF118" s="35">
        <f t="shared" si="34"/>
        <v>196.39999999999998</v>
      </c>
      <c r="AG118" s="35"/>
      <c r="AH118" s="35">
        <f t="shared" si="35"/>
        <v>196.39999999999998</v>
      </c>
      <c r="AI118" s="35">
        <v>196.39999999999998</v>
      </c>
      <c r="AJ118" s="35">
        <f t="shared" si="38"/>
        <v>0</v>
      </c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10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10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10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10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10"/>
      <c r="GC118" s="9"/>
      <c r="GD118" s="9"/>
    </row>
    <row r="119" spans="1:186" s="2" customFormat="1" ht="17.149999999999999" customHeight="1">
      <c r="A119" s="14" t="s">
        <v>118</v>
      </c>
      <c r="B119" s="35">
        <v>330580</v>
      </c>
      <c r="C119" s="35">
        <v>358965.9</v>
      </c>
      <c r="D119" s="4">
        <f t="shared" si="28"/>
        <v>1.0858669610986751</v>
      </c>
      <c r="E119" s="11">
        <v>10</v>
      </c>
      <c r="F119" s="5" t="s">
        <v>362</v>
      </c>
      <c r="G119" s="5" t="s">
        <v>362</v>
      </c>
      <c r="H119" s="5" t="s">
        <v>362</v>
      </c>
      <c r="I119" s="5" t="s">
        <v>362</v>
      </c>
      <c r="J119" s="5" t="s">
        <v>362</v>
      </c>
      <c r="K119" s="5" t="s">
        <v>362</v>
      </c>
      <c r="L119" s="5" t="s">
        <v>362</v>
      </c>
      <c r="M119" s="5" t="s">
        <v>362</v>
      </c>
      <c r="N119" s="35">
        <v>3605.5</v>
      </c>
      <c r="O119" s="35">
        <v>2113.1</v>
      </c>
      <c r="P119" s="4">
        <f t="shared" si="36"/>
        <v>0.5860768270697545</v>
      </c>
      <c r="Q119" s="11">
        <v>20</v>
      </c>
      <c r="R119" s="35">
        <v>35</v>
      </c>
      <c r="S119" s="35">
        <v>38.200000000000003</v>
      </c>
      <c r="T119" s="4">
        <f t="shared" si="29"/>
        <v>1.0914285714285714</v>
      </c>
      <c r="U119" s="11">
        <v>5</v>
      </c>
      <c r="V119" s="35">
        <v>8</v>
      </c>
      <c r="W119" s="35">
        <v>7.1</v>
      </c>
      <c r="X119" s="4">
        <f t="shared" si="30"/>
        <v>0.88749999999999996</v>
      </c>
      <c r="Y119" s="11">
        <v>45</v>
      </c>
      <c r="Z119" s="44">
        <f t="shared" si="37"/>
        <v>0.84968561261905862</v>
      </c>
      <c r="AA119" s="45">
        <v>2422</v>
      </c>
      <c r="AB119" s="35">
        <f t="shared" si="31"/>
        <v>220.18181818181819</v>
      </c>
      <c r="AC119" s="35">
        <f t="shared" si="32"/>
        <v>187.1</v>
      </c>
      <c r="AD119" s="35">
        <f t="shared" si="33"/>
        <v>-33.081818181818193</v>
      </c>
      <c r="AE119" s="35">
        <v>57.8</v>
      </c>
      <c r="AF119" s="35">
        <f t="shared" si="34"/>
        <v>244.89999999999998</v>
      </c>
      <c r="AG119" s="35"/>
      <c r="AH119" s="35">
        <f t="shared" si="35"/>
        <v>244.89999999999998</v>
      </c>
      <c r="AI119" s="35">
        <v>244.89999999999998</v>
      </c>
      <c r="AJ119" s="35">
        <f t="shared" si="38"/>
        <v>0</v>
      </c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10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10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10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10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10"/>
      <c r="GC119" s="9"/>
      <c r="GD119" s="9"/>
    </row>
    <row r="120" spans="1:186" s="2" customFormat="1" ht="17.149999999999999" customHeight="1">
      <c r="A120" s="18" t="s">
        <v>119</v>
      </c>
      <c r="B120" s="60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35"/>
      <c r="AF120" s="35"/>
      <c r="AG120" s="35"/>
      <c r="AH120" s="35"/>
      <c r="AI120" s="35"/>
      <c r="AJ120" s="35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10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10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10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10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10"/>
      <c r="GC120" s="9"/>
      <c r="GD120" s="9"/>
    </row>
    <row r="121" spans="1:186" s="2" customFormat="1" ht="17.149999999999999" customHeight="1">
      <c r="A121" s="14" t="s">
        <v>120</v>
      </c>
      <c r="B121" s="35">
        <v>324</v>
      </c>
      <c r="C121" s="35">
        <v>195.1</v>
      </c>
      <c r="D121" s="4">
        <f t="shared" si="28"/>
        <v>0.60216049382716053</v>
      </c>
      <c r="E121" s="11">
        <v>10</v>
      </c>
      <c r="F121" s="5" t="s">
        <v>362</v>
      </c>
      <c r="G121" s="5" t="s">
        <v>362</v>
      </c>
      <c r="H121" s="5" t="s">
        <v>362</v>
      </c>
      <c r="I121" s="5" t="s">
        <v>362</v>
      </c>
      <c r="J121" s="5" t="s">
        <v>362</v>
      </c>
      <c r="K121" s="5" t="s">
        <v>362</v>
      </c>
      <c r="L121" s="5" t="s">
        <v>362</v>
      </c>
      <c r="M121" s="5" t="s">
        <v>362</v>
      </c>
      <c r="N121" s="35">
        <v>101.1</v>
      </c>
      <c r="O121" s="35">
        <v>69</v>
      </c>
      <c r="P121" s="4">
        <f t="shared" si="36"/>
        <v>0.68249258160237392</v>
      </c>
      <c r="Q121" s="11">
        <v>20</v>
      </c>
      <c r="R121" s="35">
        <v>4</v>
      </c>
      <c r="S121" s="35">
        <v>5.7</v>
      </c>
      <c r="T121" s="4">
        <f t="shared" si="29"/>
        <v>1.2224999999999999</v>
      </c>
      <c r="U121" s="11">
        <v>25</v>
      </c>
      <c r="V121" s="35">
        <v>3</v>
      </c>
      <c r="W121" s="35">
        <v>3.1</v>
      </c>
      <c r="X121" s="4">
        <f t="shared" si="30"/>
        <v>1.0333333333333334</v>
      </c>
      <c r="Y121" s="11">
        <v>25</v>
      </c>
      <c r="Z121" s="44">
        <f t="shared" si="37"/>
        <v>0.95084112379565511</v>
      </c>
      <c r="AA121" s="45">
        <v>699</v>
      </c>
      <c r="AB121" s="35">
        <f t="shared" si="31"/>
        <v>63.545454545454547</v>
      </c>
      <c r="AC121" s="35">
        <f t="shared" si="32"/>
        <v>60.4</v>
      </c>
      <c r="AD121" s="35">
        <f t="shared" si="33"/>
        <v>-3.1454545454545482</v>
      </c>
      <c r="AE121" s="35">
        <v>0</v>
      </c>
      <c r="AF121" s="35">
        <f t="shared" si="34"/>
        <v>60.4</v>
      </c>
      <c r="AG121" s="35"/>
      <c r="AH121" s="35">
        <f t="shared" si="35"/>
        <v>60.4</v>
      </c>
      <c r="AI121" s="35">
        <v>60.4</v>
      </c>
      <c r="AJ121" s="35">
        <f t="shared" si="38"/>
        <v>0</v>
      </c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10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10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10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10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10"/>
      <c r="GC121" s="9"/>
      <c r="GD121" s="9"/>
    </row>
    <row r="122" spans="1:186" s="2" customFormat="1" ht="17.149999999999999" customHeight="1">
      <c r="A122" s="14" t="s">
        <v>121</v>
      </c>
      <c r="B122" s="35">
        <v>12662</v>
      </c>
      <c r="C122" s="35">
        <v>17961.900000000001</v>
      </c>
      <c r="D122" s="4">
        <f t="shared" si="28"/>
        <v>1.2218567366924655</v>
      </c>
      <c r="E122" s="11">
        <v>10</v>
      </c>
      <c r="F122" s="5" t="s">
        <v>362</v>
      </c>
      <c r="G122" s="5" t="s">
        <v>362</v>
      </c>
      <c r="H122" s="5" t="s">
        <v>362</v>
      </c>
      <c r="I122" s="5" t="s">
        <v>362</v>
      </c>
      <c r="J122" s="5" t="s">
        <v>362</v>
      </c>
      <c r="K122" s="5" t="s">
        <v>362</v>
      </c>
      <c r="L122" s="5" t="s">
        <v>362</v>
      </c>
      <c r="M122" s="5" t="s">
        <v>362</v>
      </c>
      <c r="N122" s="35">
        <v>648.29999999999995</v>
      </c>
      <c r="O122" s="35">
        <v>605.79999999999995</v>
      </c>
      <c r="P122" s="4">
        <f t="shared" si="36"/>
        <v>0.9344439302791917</v>
      </c>
      <c r="Q122" s="11">
        <v>20</v>
      </c>
      <c r="R122" s="35">
        <v>1</v>
      </c>
      <c r="S122" s="35">
        <v>4.5</v>
      </c>
      <c r="T122" s="4">
        <f t="shared" si="29"/>
        <v>1.3</v>
      </c>
      <c r="U122" s="11">
        <v>30</v>
      </c>
      <c r="V122" s="35">
        <v>3</v>
      </c>
      <c r="W122" s="35">
        <v>3.6</v>
      </c>
      <c r="X122" s="4">
        <f t="shared" si="30"/>
        <v>1.2</v>
      </c>
      <c r="Y122" s="11">
        <v>20</v>
      </c>
      <c r="Z122" s="44">
        <f t="shared" si="37"/>
        <v>1.1738430746563562</v>
      </c>
      <c r="AA122" s="45">
        <v>761</v>
      </c>
      <c r="AB122" s="35">
        <f t="shared" si="31"/>
        <v>69.181818181818187</v>
      </c>
      <c r="AC122" s="35">
        <f t="shared" si="32"/>
        <v>81.2</v>
      </c>
      <c r="AD122" s="35">
        <f t="shared" si="33"/>
        <v>12.018181818181816</v>
      </c>
      <c r="AE122" s="35">
        <v>-9.9</v>
      </c>
      <c r="AF122" s="35">
        <f t="shared" si="34"/>
        <v>71.3</v>
      </c>
      <c r="AG122" s="35"/>
      <c r="AH122" s="35">
        <f t="shared" si="35"/>
        <v>71.3</v>
      </c>
      <c r="AI122" s="35">
        <v>71.3</v>
      </c>
      <c r="AJ122" s="35">
        <f t="shared" si="38"/>
        <v>0</v>
      </c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10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10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10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10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10"/>
      <c r="GC122" s="9"/>
      <c r="GD122" s="9"/>
    </row>
    <row r="123" spans="1:186" s="2" customFormat="1" ht="17.149999999999999" customHeight="1">
      <c r="A123" s="14" t="s">
        <v>122</v>
      </c>
      <c r="B123" s="35">
        <v>55</v>
      </c>
      <c r="C123" s="35">
        <v>39.5</v>
      </c>
      <c r="D123" s="4">
        <f t="shared" si="28"/>
        <v>0.71818181818181814</v>
      </c>
      <c r="E123" s="11">
        <v>10</v>
      </c>
      <c r="F123" s="5" t="s">
        <v>362</v>
      </c>
      <c r="G123" s="5" t="s">
        <v>362</v>
      </c>
      <c r="H123" s="5" t="s">
        <v>362</v>
      </c>
      <c r="I123" s="5" t="s">
        <v>362</v>
      </c>
      <c r="J123" s="5" t="s">
        <v>362</v>
      </c>
      <c r="K123" s="5" t="s">
        <v>362</v>
      </c>
      <c r="L123" s="5" t="s">
        <v>362</v>
      </c>
      <c r="M123" s="5" t="s">
        <v>362</v>
      </c>
      <c r="N123" s="35">
        <v>81.900000000000006</v>
      </c>
      <c r="O123" s="35">
        <v>172</v>
      </c>
      <c r="P123" s="4">
        <f t="shared" si="36"/>
        <v>1.29001221001221</v>
      </c>
      <c r="Q123" s="11">
        <v>20</v>
      </c>
      <c r="R123" s="35">
        <v>16</v>
      </c>
      <c r="S123" s="35">
        <v>17</v>
      </c>
      <c r="T123" s="4">
        <f t="shared" si="29"/>
        <v>1.0625</v>
      </c>
      <c r="U123" s="11">
        <v>15</v>
      </c>
      <c r="V123" s="35">
        <v>2</v>
      </c>
      <c r="W123" s="35">
        <v>2.4</v>
      </c>
      <c r="X123" s="4">
        <f t="shared" si="30"/>
        <v>1.2</v>
      </c>
      <c r="Y123" s="11">
        <v>35</v>
      </c>
      <c r="Z123" s="44">
        <f t="shared" si="37"/>
        <v>1.1364945297757798</v>
      </c>
      <c r="AA123" s="45">
        <v>859</v>
      </c>
      <c r="AB123" s="35">
        <f t="shared" si="31"/>
        <v>78.090909090909093</v>
      </c>
      <c r="AC123" s="35">
        <f t="shared" si="32"/>
        <v>88.7</v>
      </c>
      <c r="AD123" s="35">
        <f t="shared" si="33"/>
        <v>10.609090909090909</v>
      </c>
      <c r="AE123" s="35">
        <v>-7.5</v>
      </c>
      <c r="AF123" s="35">
        <f t="shared" si="34"/>
        <v>81.2</v>
      </c>
      <c r="AG123" s="35"/>
      <c r="AH123" s="35">
        <f t="shared" si="35"/>
        <v>81.2</v>
      </c>
      <c r="AI123" s="35">
        <v>81.2</v>
      </c>
      <c r="AJ123" s="35">
        <f t="shared" si="38"/>
        <v>0</v>
      </c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10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10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10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10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10"/>
      <c r="GC123" s="9"/>
      <c r="GD123" s="9"/>
    </row>
    <row r="124" spans="1:186" s="2" customFormat="1" ht="17.149999999999999" customHeight="1">
      <c r="A124" s="14" t="s">
        <v>123</v>
      </c>
      <c r="B124" s="35">
        <v>309</v>
      </c>
      <c r="C124" s="35">
        <v>224.4</v>
      </c>
      <c r="D124" s="4">
        <f t="shared" si="28"/>
        <v>0.72621359223300974</v>
      </c>
      <c r="E124" s="11">
        <v>10</v>
      </c>
      <c r="F124" s="5" t="s">
        <v>362</v>
      </c>
      <c r="G124" s="5" t="s">
        <v>362</v>
      </c>
      <c r="H124" s="5" t="s">
        <v>362</v>
      </c>
      <c r="I124" s="5" t="s">
        <v>362</v>
      </c>
      <c r="J124" s="5" t="s">
        <v>362</v>
      </c>
      <c r="K124" s="5" t="s">
        <v>362</v>
      </c>
      <c r="L124" s="5" t="s">
        <v>362</v>
      </c>
      <c r="M124" s="5" t="s">
        <v>362</v>
      </c>
      <c r="N124" s="35">
        <v>181.4</v>
      </c>
      <c r="O124" s="35">
        <v>244.7</v>
      </c>
      <c r="P124" s="4">
        <f t="shared" si="36"/>
        <v>1.2148952590959206</v>
      </c>
      <c r="Q124" s="11">
        <v>20</v>
      </c>
      <c r="R124" s="35">
        <v>58</v>
      </c>
      <c r="S124" s="35">
        <v>67.3</v>
      </c>
      <c r="T124" s="4">
        <f t="shared" si="29"/>
        <v>1.1603448275862069</v>
      </c>
      <c r="U124" s="11">
        <v>30</v>
      </c>
      <c r="V124" s="35">
        <v>2</v>
      </c>
      <c r="W124" s="35">
        <v>2.2000000000000002</v>
      </c>
      <c r="X124" s="4">
        <f t="shared" si="30"/>
        <v>1.1000000000000001</v>
      </c>
      <c r="Y124" s="11">
        <v>20</v>
      </c>
      <c r="Z124" s="44">
        <f t="shared" si="37"/>
        <v>1.1046298241479338</v>
      </c>
      <c r="AA124" s="45">
        <v>888</v>
      </c>
      <c r="AB124" s="35">
        <f t="shared" si="31"/>
        <v>80.727272727272734</v>
      </c>
      <c r="AC124" s="35">
        <f t="shared" si="32"/>
        <v>89.2</v>
      </c>
      <c r="AD124" s="35">
        <f t="shared" si="33"/>
        <v>8.4727272727272691</v>
      </c>
      <c r="AE124" s="35">
        <v>-2.1</v>
      </c>
      <c r="AF124" s="35">
        <f t="shared" si="34"/>
        <v>87.100000000000009</v>
      </c>
      <c r="AG124" s="35"/>
      <c r="AH124" s="35">
        <f t="shared" si="35"/>
        <v>87.100000000000009</v>
      </c>
      <c r="AI124" s="35">
        <v>87.100000000000009</v>
      </c>
      <c r="AJ124" s="35">
        <f t="shared" si="38"/>
        <v>0</v>
      </c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10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10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10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10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10"/>
      <c r="GC124" s="9"/>
      <c r="GD124" s="9"/>
    </row>
    <row r="125" spans="1:186" s="2" customFormat="1" ht="17.149999999999999" customHeight="1">
      <c r="A125" s="14" t="s">
        <v>124</v>
      </c>
      <c r="B125" s="35">
        <v>223</v>
      </c>
      <c r="C125" s="35">
        <v>344.4</v>
      </c>
      <c r="D125" s="4">
        <f t="shared" si="28"/>
        <v>1.234439461883408</v>
      </c>
      <c r="E125" s="11">
        <v>10</v>
      </c>
      <c r="F125" s="5" t="s">
        <v>362</v>
      </c>
      <c r="G125" s="5" t="s">
        <v>362</v>
      </c>
      <c r="H125" s="5" t="s">
        <v>362</v>
      </c>
      <c r="I125" s="5" t="s">
        <v>362</v>
      </c>
      <c r="J125" s="5" t="s">
        <v>362</v>
      </c>
      <c r="K125" s="5" t="s">
        <v>362</v>
      </c>
      <c r="L125" s="5" t="s">
        <v>362</v>
      </c>
      <c r="M125" s="5" t="s">
        <v>362</v>
      </c>
      <c r="N125" s="35">
        <v>348.4</v>
      </c>
      <c r="O125" s="35">
        <v>352.5</v>
      </c>
      <c r="P125" s="4">
        <f t="shared" si="36"/>
        <v>1.0117680826636051</v>
      </c>
      <c r="Q125" s="11">
        <v>20</v>
      </c>
      <c r="R125" s="35">
        <v>2</v>
      </c>
      <c r="S125" s="35">
        <v>12.2</v>
      </c>
      <c r="T125" s="4">
        <f t="shared" si="29"/>
        <v>1.3</v>
      </c>
      <c r="U125" s="11">
        <v>30</v>
      </c>
      <c r="V125" s="35">
        <v>4</v>
      </c>
      <c r="W125" s="35">
        <v>4.7</v>
      </c>
      <c r="X125" s="4">
        <f t="shared" si="30"/>
        <v>1.175</v>
      </c>
      <c r="Y125" s="11">
        <v>20</v>
      </c>
      <c r="Z125" s="44">
        <f t="shared" si="37"/>
        <v>1.1884969534013272</v>
      </c>
      <c r="AA125" s="45">
        <v>636</v>
      </c>
      <c r="AB125" s="35">
        <f t="shared" si="31"/>
        <v>57.81818181818182</v>
      </c>
      <c r="AC125" s="35">
        <f t="shared" si="32"/>
        <v>68.7</v>
      </c>
      <c r="AD125" s="35">
        <f t="shared" si="33"/>
        <v>10.881818181818183</v>
      </c>
      <c r="AE125" s="35">
        <v>-13</v>
      </c>
      <c r="AF125" s="35">
        <f t="shared" si="34"/>
        <v>55.7</v>
      </c>
      <c r="AG125" s="35"/>
      <c r="AH125" s="35">
        <f t="shared" si="35"/>
        <v>55.7</v>
      </c>
      <c r="AI125" s="35">
        <v>55.7</v>
      </c>
      <c r="AJ125" s="35">
        <f t="shared" si="38"/>
        <v>0</v>
      </c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10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10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10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10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10"/>
      <c r="GC125" s="9"/>
      <c r="GD125" s="9"/>
    </row>
    <row r="126" spans="1:186" s="2" customFormat="1" ht="17.149999999999999" customHeight="1">
      <c r="A126" s="14" t="s">
        <v>125</v>
      </c>
      <c r="B126" s="35">
        <v>87</v>
      </c>
      <c r="C126" s="35">
        <v>92.2</v>
      </c>
      <c r="D126" s="4">
        <f t="shared" si="28"/>
        <v>1.0597701149425287</v>
      </c>
      <c r="E126" s="11">
        <v>10</v>
      </c>
      <c r="F126" s="5" t="s">
        <v>362</v>
      </c>
      <c r="G126" s="5" t="s">
        <v>362</v>
      </c>
      <c r="H126" s="5" t="s">
        <v>362</v>
      </c>
      <c r="I126" s="5" t="s">
        <v>362</v>
      </c>
      <c r="J126" s="5" t="s">
        <v>362</v>
      </c>
      <c r="K126" s="5" t="s">
        <v>362</v>
      </c>
      <c r="L126" s="5" t="s">
        <v>362</v>
      </c>
      <c r="M126" s="5" t="s">
        <v>362</v>
      </c>
      <c r="N126" s="35">
        <v>102.2</v>
      </c>
      <c r="O126" s="35">
        <v>161.5</v>
      </c>
      <c r="P126" s="4">
        <f t="shared" si="36"/>
        <v>1.2380234833659491</v>
      </c>
      <c r="Q126" s="11">
        <v>20</v>
      </c>
      <c r="R126" s="35">
        <v>20</v>
      </c>
      <c r="S126" s="35">
        <v>21.6</v>
      </c>
      <c r="T126" s="4">
        <f t="shared" si="29"/>
        <v>1.08</v>
      </c>
      <c r="U126" s="11">
        <v>30</v>
      </c>
      <c r="V126" s="35">
        <v>2</v>
      </c>
      <c r="W126" s="35">
        <v>2.1</v>
      </c>
      <c r="X126" s="4">
        <f t="shared" si="30"/>
        <v>1.05</v>
      </c>
      <c r="Y126" s="11">
        <v>20</v>
      </c>
      <c r="Z126" s="44">
        <f t="shared" si="37"/>
        <v>1.1094771352093034</v>
      </c>
      <c r="AA126" s="45">
        <v>965</v>
      </c>
      <c r="AB126" s="35">
        <f t="shared" si="31"/>
        <v>87.727272727272734</v>
      </c>
      <c r="AC126" s="35">
        <f t="shared" si="32"/>
        <v>97.3</v>
      </c>
      <c r="AD126" s="35">
        <f t="shared" si="33"/>
        <v>9.5727272727272634</v>
      </c>
      <c r="AE126" s="35">
        <v>-5.2</v>
      </c>
      <c r="AF126" s="35">
        <f t="shared" si="34"/>
        <v>92.1</v>
      </c>
      <c r="AG126" s="35"/>
      <c r="AH126" s="35">
        <f t="shared" si="35"/>
        <v>92.1</v>
      </c>
      <c r="AI126" s="35">
        <v>92.1</v>
      </c>
      <c r="AJ126" s="35">
        <f t="shared" si="38"/>
        <v>0</v>
      </c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10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10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10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10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10"/>
      <c r="GC126" s="9"/>
      <c r="GD126" s="9"/>
    </row>
    <row r="127" spans="1:186" s="2" customFormat="1" ht="17.149999999999999" customHeight="1">
      <c r="A127" s="14" t="s">
        <v>126</v>
      </c>
      <c r="B127" s="35">
        <v>118</v>
      </c>
      <c r="C127" s="35">
        <v>103.7</v>
      </c>
      <c r="D127" s="4">
        <f t="shared" si="28"/>
        <v>0.87881355932203398</v>
      </c>
      <c r="E127" s="11">
        <v>10</v>
      </c>
      <c r="F127" s="5" t="s">
        <v>362</v>
      </c>
      <c r="G127" s="5" t="s">
        <v>362</v>
      </c>
      <c r="H127" s="5" t="s">
        <v>362</v>
      </c>
      <c r="I127" s="5" t="s">
        <v>362</v>
      </c>
      <c r="J127" s="5" t="s">
        <v>362</v>
      </c>
      <c r="K127" s="5" t="s">
        <v>362</v>
      </c>
      <c r="L127" s="5" t="s">
        <v>362</v>
      </c>
      <c r="M127" s="5" t="s">
        <v>362</v>
      </c>
      <c r="N127" s="35">
        <v>163.6</v>
      </c>
      <c r="O127" s="35">
        <v>383.4</v>
      </c>
      <c r="P127" s="4">
        <f t="shared" si="36"/>
        <v>1.3</v>
      </c>
      <c r="Q127" s="11">
        <v>20</v>
      </c>
      <c r="R127" s="35">
        <v>12</v>
      </c>
      <c r="S127" s="35">
        <v>11</v>
      </c>
      <c r="T127" s="4">
        <f t="shared" si="29"/>
        <v>0.91666666666666663</v>
      </c>
      <c r="U127" s="11">
        <v>35</v>
      </c>
      <c r="V127" s="35">
        <v>3</v>
      </c>
      <c r="W127" s="35">
        <v>3.5</v>
      </c>
      <c r="X127" s="4">
        <f t="shared" si="30"/>
        <v>1.1666666666666667</v>
      </c>
      <c r="Y127" s="11">
        <v>15</v>
      </c>
      <c r="Z127" s="44">
        <f t="shared" si="37"/>
        <v>1.0546433615819208</v>
      </c>
      <c r="AA127" s="45">
        <v>690</v>
      </c>
      <c r="AB127" s="35">
        <f t="shared" si="31"/>
        <v>62.727272727272727</v>
      </c>
      <c r="AC127" s="35">
        <f t="shared" si="32"/>
        <v>66.2</v>
      </c>
      <c r="AD127" s="35">
        <f t="shared" si="33"/>
        <v>3.4727272727272762</v>
      </c>
      <c r="AE127" s="35">
        <v>41.5</v>
      </c>
      <c r="AF127" s="35">
        <f t="shared" si="34"/>
        <v>107.7</v>
      </c>
      <c r="AG127" s="35"/>
      <c r="AH127" s="35">
        <f t="shared" si="35"/>
        <v>107.7</v>
      </c>
      <c r="AI127" s="35">
        <v>107.7</v>
      </c>
      <c r="AJ127" s="35">
        <f t="shared" si="38"/>
        <v>0</v>
      </c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10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10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10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10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10"/>
      <c r="GC127" s="9"/>
      <c r="GD127" s="9"/>
    </row>
    <row r="128" spans="1:186" s="2" customFormat="1" ht="17.149999999999999" customHeight="1">
      <c r="A128" s="18" t="s">
        <v>127</v>
      </c>
      <c r="B128" s="60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35"/>
      <c r="AF128" s="35"/>
      <c r="AG128" s="35"/>
      <c r="AH128" s="35"/>
      <c r="AI128" s="35"/>
      <c r="AJ128" s="35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10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10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10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10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10"/>
      <c r="GC128" s="9"/>
      <c r="GD128" s="9"/>
    </row>
    <row r="129" spans="1:186" s="2" customFormat="1" ht="17.149999999999999" customHeight="1">
      <c r="A129" s="14" t="s">
        <v>128</v>
      </c>
      <c r="B129" s="35">
        <v>1920</v>
      </c>
      <c r="C129" s="35">
        <v>2245</v>
      </c>
      <c r="D129" s="4">
        <f t="shared" si="28"/>
        <v>1.1692708333333333</v>
      </c>
      <c r="E129" s="11">
        <v>10</v>
      </c>
      <c r="F129" s="5" t="s">
        <v>362</v>
      </c>
      <c r="G129" s="5" t="s">
        <v>362</v>
      </c>
      <c r="H129" s="5" t="s">
        <v>362</v>
      </c>
      <c r="I129" s="5" t="s">
        <v>362</v>
      </c>
      <c r="J129" s="5" t="s">
        <v>362</v>
      </c>
      <c r="K129" s="5" t="s">
        <v>362</v>
      </c>
      <c r="L129" s="5" t="s">
        <v>362</v>
      </c>
      <c r="M129" s="5" t="s">
        <v>362</v>
      </c>
      <c r="N129" s="35">
        <v>320.2</v>
      </c>
      <c r="O129" s="35">
        <v>549.70000000000005</v>
      </c>
      <c r="P129" s="4">
        <f t="shared" si="36"/>
        <v>1.2516739537788881</v>
      </c>
      <c r="Q129" s="11">
        <v>20</v>
      </c>
      <c r="R129" s="35">
        <v>219</v>
      </c>
      <c r="S129" s="35">
        <v>242.8</v>
      </c>
      <c r="T129" s="4">
        <f t="shared" si="29"/>
        <v>1.108675799086758</v>
      </c>
      <c r="U129" s="11">
        <v>30</v>
      </c>
      <c r="V129" s="35">
        <v>14</v>
      </c>
      <c r="W129" s="35">
        <v>4.5</v>
      </c>
      <c r="X129" s="4">
        <f t="shared" si="30"/>
        <v>0.32142857142857145</v>
      </c>
      <c r="Y129" s="11">
        <v>20</v>
      </c>
      <c r="Z129" s="44">
        <f t="shared" si="37"/>
        <v>0.95518791012606585</v>
      </c>
      <c r="AA129" s="45">
        <v>780</v>
      </c>
      <c r="AB129" s="35">
        <f t="shared" si="31"/>
        <v>70.909090909090907</v>
      </c>
      <c r="AC129" s="35">
        <f t="shared" si="32"/>
        <v>67.7</v>
      </c>
      <c r="AD129" s="35">
        <f t="shared" si="33"/>
        <v>-3.2090909090909037</v>
      </c>
      <c r="AE129" s="35">
        <v>6.1</v>
      </c>
      <c r="AF129" s="35">
        <f t="shared" si="34"/>
        <v>73.8</v>
      </c>
      <c r="AG129" s="35"/>
      <c r="AH129" s="35">
        <f t="shared" si="35"/>
        <v>73.8</v>
      </c>
      <c r="AI129" s="35">
        <v>73.8</v>
      </c>
      <c r="AJ129" s="35">
        <f t="shared" si="38"/>
        <v>0</v>
      </c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10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10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10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10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10"/>
      <c r="GC129" s="9"/>
      <c r="GD129" s="9"/>
    </row>
    <row r="130" spans="1:186" s="2" customFormat="1" ht="17.149999999999999" customHeight="1">
      <c r="A130" s="14" t="s">
        <v>129</v>
      </c>
      <c r="B130" s="35">
        <v>0</v>
      </c>
      <c r="C130" s="35">
        <v>0</v>
      </c>
      <c r="D130" s="4">
        <f t="shared" si="28"/>
        <v>0</v>
      </c>
      <c r="E130" s="11">
        <v>0</v>
      </c>
      <c r="F130" s="5" t="s">
        <v>362</v>
      </c>
      <c r="G130" s="5" t="s">
        <v>362</v>
      </c>
      <c r="H130" s="5" t="s">
        <v>362</v>
      </c>
      <c r="I130" s="5" t="s">
        <v>362</v>
      </c>
      <c r="J130" s="5" t="s">
        <v>362</v>
      </c>
      <c r="K130" s="5" t="s">
        <v>362</v>
      </c>
      <c r="L130" s="5" t="s">
        <v>362</v>
      </c>
      <c r="M130" s="5" t="s">
        <v>362</v>
      </c>
      <c r="N130" s="35">
        <v>292.60000000000002</v>
      </c>
      <c r="O130" s="35">
        <v>336.6</v>
      </c>
      <c r="P130" s="4">
        <f t="shared" si="36"/>
        <v>1.1503759398496241</v>
      </c>
      <c r="Q130" s="11">
        <v>20</v>
      </c>
      <c r="R130" s="35">
        <v>106</v>
      </c>
      <c r="S130" s="35">
        <v>77.3</v>
      </c>
      <c r="T130" s="4">
        <f t="shared" si="29"/>
        <v>0.72924528301886793</v>
      </c>
      <c r="U130" s="11">
        <v>40</v>
      </c>
      <c r="V130" s="35">
        <v>5</v>
      </c>
      <c r="W130" s="35">
        <v>7</v>
      </c>
      <c r="X130" s="4">
        <f t="shared" si="30"/>
        <v>1.22</v>
      </c>
      <c r="Y130" s="11">
        <v>10</v>
      </c>
      <c r="Z130" s="44">
        <f t="shared" si="37"/>
        <v>0.91967614453924584</v>
      </c>
      <c r="AA130" s="45">
        <v>1284</v>
      </c>
      <c r="AB130" s="35">
        <f t="shared" si="31"/>
        <v>116.72727272727273</v>
      </c>
      <c r="AC130" s="35">
        <f t="shared" si="32"/>
        <v>107.4</v>
      </c>
      <c r="AD130" s="35">
        <f t="shared" si="33"/>
        <v>-9.327272727272728</v>
      </c>
      <c r="AE130" s="35">
        <v>-19.399999999999999</v>
      </c>
      <c r="AF130" s="35">
        <f t="shared" si="34"/>
        <v>88</v>
      </c>
      <c r="AG130" s="35"/>
      <c r="AH130" s="35">
        <f t="shared" si="35"/>
        <v>88</v>
      </c>
      <c r="AI130" s="35">
        <v>88</v>
      </c>
      <c r="AJ130" s="35">
        <f t="shared" si="38"/>
        <v>0</v>
      </c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10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10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10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10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10"/>
      <c r="GC130" s="9"/>
      <c r="GD130" s="9"/>
    </row>
    <row r="131" spans="1:186" s="2" customFormat="1" ht="17.149999999999999" customHeight="1">
      <c r="A131" s="14" t="s">
        <v>130</v>
      </c>
      <c r="B131" s="35">
        <v>4538</v>
      </c>
      <c r="C131" s="35">
        <v>4539.7</v>
      </c>
      <c r="D131" s="4">
        <f t="shared" si="28"/>
        <v>1.0003746143675627</v>
      </c>
      <c r="E131" s="11">
        <v>10</v>
      </c>
      <c r="F131" s="5" t="s">
        <v>362</v>
      </c>
      <c r="G131" s="5" t="s">
        <v>362</v>
      </c>
      <c r="H131" s="5" t="s">
        <v>362</v>
      </c>
      <c r="I131" s="5" t="s">
        <v>362</v>
      </c>
      <c r="J131" s="5" t="s">
        <v>362</v>
      </c>
      <c r="K131" s="5" t="s">
        <v>362</v>
      </c>
      <c r="L131" s="5" t="s">
        <v>362</v>
      </c>
      <c r="M131" s="5" t="s">
        <v>362</v>
      </c>
      <c r="N131" s="35">
        <v>863.4</v>
      </c>
      <c r="O131" s="35">
        <v>995</v>
      </c>
      <c r="P131" s="4">
        <f t="shared" si="36"/>
        <v>1.1524206624971045</v>
      </c>
      <c r="Q131" s="11">
        <v>20</v>
      </c>
      <c r="R131" s="35">
        <v>65</v>
      </c>
      <c r="S131" s="35">
        <v>62.5</v>
      </c>
      <c r="T131" s="4">
        <f t="shared" si="29"/>
        <v>0.96153846153846156</v>
      </c>
      <c r="U131" s="11">
        <v>20</v>
      </c>
      <c r="V131" s="35">
        <v>6</v>
      </c>
      <c r="W131" s="35">
        <v>7.4</v>
      </c>
      <c r="X131" s="4">
        <f t="shared" si="30"/>
        <v>1.2033333333333334</v>
      </c>
      <c r="Y131" s="11">
        <v>30</v>
      </c>
      <c r="Z131" s="44">
        <f t="shared" si="37"/>
        <v>1.104786607804837</v>
      </c>
      <c r="AA131" s="45">
        <v>1440</v>
      </c>
      <c r="AB131" s="35">
        <f t="shared" si="31"/>
        <v>130.90909090909091</v>
      </c>
      <c r="AC131" s="35">
        <f t="shared" si="32"/>
        <v>144.6</v>
      </c>
      <c r="AD131" s="35">
        <f t="shared" si="33"/>
        <v>13.690909090909088</v>
      </c>
      <c r="AE131" s="35">
        <v>-0.6</v>
      </c>
      <c r="AF131" s="35">
        <f t="shared" si="34"/>
        <v>144</v>
      </c>
      <c r="AG131" s="35"/>
      <c r="AH131" s="35">
        <f t="shared" si="35"/>
        <v>144</v>
      </c>
      <c r="AI131" s="35">
        <v>144</v>
      </c>
      <c r="AJ131" s="35">
        <f t="shared" si="38"/>
        <v>0</v>
      </c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10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10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10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10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10"/>
      <c r="GC131" s="9"/>
      <c r="GD131" s="9"/>
    </row>
    <row r="132" spans="1:186" s="2" customFormat="1" ht="17.149999999999999" customHeight="1">
      <c r="A132" s="14" t="s">
        <v>131</v>
      </c>
      <c r="B132" s="35">
        <v>0</v>
      </c>
      <c r="C132" s="35">
        <v>0</v>
      </c>
      <c r="D132" s="4">
        <f t="shared" si="28"/>
        <v>0</v>
      </c>
      <c r="E132" s="11">
        <v>0</v>
      </c>
      <c r="F132" s="5" t="s">
        <v>362</v>
      </c>
      <c r="G132" s="5" t="s">
        <v>362</v>
      </c>
      <c r="H132" s="5" t="s">
        <v>362</v>
      </c>
      <c r="I132" s="5" t="s">
        <v>362</v>
      </c>
      <c r="J132" s="5" t="s">
        <v>362</v>
      </c>
      <c r="K132" s="5" t="s">
        <v>362</v>
      </c>
      <c r="L132" s="5" t="s">
        <v>362</v>
      </c>
      <c r="M132" s="5" t="s">
        <v>362</v>
      </c>
      <c r="N132" s="35">
        <v>213.5</v>
      </c>
      <c r="O132" s="35">
        <v>282.39999999999998</v>
      </c>
      <c r="P132" s="4">
        <f t="shared" si="36"/>
        <v>1.212271662763466</v>
      </c>
      <c r="Q132" s="11">
        <v>20</v>
      </c>
      <c r="R132" s="35">
        <v>60</v>
      </c>
      <c r="S132" s="35">
        <v>48.2</v>
      </c>
      <c r="T132" s="4">
        <f t="shared" si="29"/>
        <v>0.80333333333333334</v>
      </c>
      <c r="U132" s="11">
        <v>20</v>
      </c>
      <c r="V132" s="35">
        <v>8</v>
      </c>
      <c r="W132" s="35">
        <v>1.1000000000000001</v>
      </c>
      <c r="X132" s="4">
        <f t="shared" si="30"/>
        <v>0.13750000000000001</v>
      </c>
      <c r="Y132" s="11">
        <v>10</v>
      </c>
      <c r="Z132" s="44">
        <f t="shared" si="37"/>
        <v>0.83374199843871966</v>
      </c>
      <c r="AA132" s="45">
        <v>1210</v>
      </c>
      <c r="AB132" s="35">
        <f t="shared" si="31"/>
        <v>110</v>
      </c>
      <c r="AC132" s="35">
        <f t="shared" si="32"/>
        <v>91.7</v>
      </c>
      <c r="AD132" s="35">
        <f t="shared" si="33"/>
        <v>-18.299999999999997</v>
      </c>
      <c r="AE132" s="35">
        <v>3</v>
      </c>
      <c r="AF132" s="35">
        <f t="shared" si="34"/>
        <v>94.7</v>
      </c>
      <c r="AG132" s="35"/>
      <c r="AH132" s="35">
        <f t="shared" si="35"/>
        <v>94.7</v>
      </c>
      <c r="AI132" s="35">
        <v>94.7</v>
      </c>
      <c r="AJ132" s="35">
        <f t="shared" si="38"/>
        <v>0</v>
      </c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10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10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10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10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10"/>
      <c r="GC132" s="9"/>
      <c r="GD132" s="9"/>
    </row>
    <row r="133" spans="1:186" s="2" customFormat="1" ht="17.149999999999999" customHeight="1">
      <c r="A133" s="14" t="s">
        <v>132</v>
      </c>
      <c r="B133" s="35">
        <v>0</v>
      </c>
      <c r="C133" s="35">
        <v>0</v>
      </c>
      <c r="D133" s="4">
        <f t="shared" si="28"/>
        <v>0</v>
      </c>
      <c r="E133" s="11">
        <v>0</v>
      </c>
      <c r="F133" s="5" t="s">
        <v>362</v>
      </c>
      <c r="G133" s="5" t="s">
        <v>362</v>
      </c>
      <c r="H133" s="5" t="s">
        <v>362</v>
      </c>
      <c r="I133" s="5" t="s">
        <v>362</v>
      </c>
      <c r="J133" s="5" t="s">
        <v>362</v>
      </c>
      <c r="K133" s="5" t="s">
        <v>362</v>
      </c>
      <c r="L133" s="5" t="s">
        <v>362</v>
      </c>
      <c r="M133" s="5" t="s">
        <v>362</v>
      </c>
      <c r="N133" s="35">
        <v>543.70000000000005</v>
      </c>
      <c r="O133" s="35">
        <v>331.1</v>
      </c>
      <c r="P133" s="4">
        <f t="shared" si="36"/>
        <v>0.60897553798050397</v>
      </c>
      <c r="Q133" s="11">
        <v>20</v>
      </c>
      <c r="R133" s="35">
        <v>72</v>
      </c>
      <c r="S133" s="35">
        <v>72.900000000000006</v>
      </c>
      <c r="T133" s="4">
        <f t="shared" si="29"/>
        <v>1.0125000000000002</v>
      </c>
      <c r="U133" s="11">
        <v>35</v>
      </c>
      <c r="V133" s="35">
        <v>4</v>
      </c>
      <c r="W133" s="35">
        <v>5.7</v>
      </c>
      <c r="X133" s="4">
        <f t="shared" si="30"/>
        <v>1.2224999999999999</v>
      </c>
      <c r="Y133" s="11">
        <v>15</v>
      </c>
      <c r="Z133" s="44">
        <f t="shared" si="37"/>
        <v>0.94220729656585844</v>
      </c>
      <c r="AA133" s="45">
        <v>1908</v>
      </c>
      <c r="AB133" s="35">
        <f t="shared" si="31"/>
        <v>173.45454545454547</v>
      </c>
      <c r="AC133" s="35">
        <f t="shared" si="32"/>
        <v>163.4</v>
      </c>
      <c r="AD133" s="35">
        <f t="shared" si="33"/>
        <v>-10.054545454545462</v>
      </c>
      <c r="AE133" s="35">
        <v>15.7</v>
      </c>
      <c r="AF133" s="35">
        <f t="shared" si="34"/>
        <v>179.1</v>
      </c>
      <c r="AG133" s="35"/>
      <c r="AH133" s="35">
        <f t="shared" si="35"/>
        <v>179.1</v>
      </c>
      <c r="AI133" s="35">
        <v>179.1</v>
      </c>
      <c r="AJ133" s="35">
        <f t="shared" si="38"/>
        <v>0</v>
      </c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10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10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10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10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10"/>
      <c r="GC133" s="9"/>
      <c r="GD133" s="9"/>
    </row>
    <row r="134" spans="1:186" s="2" customFormat="1" ht="17.149999999999999" customHeight="1">
      <c r="A134" s="14" t="s">
        <v>133</v>
      </c>
      <c r="B134" s="35">
        <v>488</v>
      </c>
      <c r="C134" s="35">
        <v>680</v>
      </c>
      <c r="D134" s="4">
        <f t="shared" si="28"/>
        <v>1.2193442622950819</v>
      </c>
      <c r="E134" s="11">
        <v>10</v>
      </c>
      <c r="F134" s="5" t="s">
        <v>362</v>
      </c>
      <c r="G134" s="5" t="s">
        <v>362</v>
      </c>
      <c r="H134" s="5" t="s">
        <v>362</v>
      </c>
      <c r="I134" s="5" t="s">
        <v>362</v>
      </c>
      <c r="J134" s="5" t="s">
        <v>362</v>
      </c>
      <c r="K134" s="5" t="s">
        <v>362</v>
      </c>
      <c r="L134" s="5" t="s">
        <v>362</v>
      </c>
      <c r="M134" s="5" t="s">
        <v>362</v>
      </c>
      <c r="N134" s="35">
        <v>386.2</v>
      </c>
      <c r="O134" s="35">
        <v>425.8</v>
      </c>
      <c r="P134" s="4">
        <f t="shared" si="36"/>
        <v>1.1025375453133093</v>
      </c>
      <c r="Q134" s="11">
        <v>20</v>
      </c>
      <c r="R134" s="35">
        <v>245</v>
      </c>
      <c r="S134" s="35">
        <v>162.30000000000001</v>
      </c>
      <c r="T134" s="4">
        <f t="shared" si="29"/>
        <v>0.6624489795918368</v>
      </c>
      <c r="U134" s="11">
        <v>35</v>
      </c>
      <c r="V134" s="35">
        <v>9</v>
      </c>
      <c r="W134" s="35">
        <v>13.5</v>
      </c>
      <c r="X134" s="4">
        <f t="shared" si="30"/>
        <v>1.23</v>
      </c>
      <c r="Y134" s="11">
        <v>15</v>
      </c>
      <c r="Z134" s="44">
        <f t="shared" si="37"/>
        <v>0.94849884768664106</v>
      </c>
      <c r="AA134" s="45">
        <v>621</v>
      </c>
      <c r="AB134" s="35">
        <f t="shared" si="31"/>
        <v>56.454545454545453</v>
      </c>
      <c r="AC134" s="35">
        <f t="shared" si="32"/>
        <v>53.5</v>
      </c>
      <c r="AD134" s="35">
        <f t="shared" si="33"/>
        <v>-2.9545454545454533</v>
      </c>
      <c r="AE134" s="35">
        <v>3.2</v>
      </c>
      <c r="AF134" s="35">
        <f t="shared" si="34"/>
        <v>56.7</v>
      </c>
      <c r="AG134" s="35"/>
      <c r="AH134" s="35">
        <f t="shared" si="35"/>
        <v>56.7</v>
      </c>
      <c r="AI134" s="35">
        <v>56.7</v>
      </c>
      <c r="AJ134" s="35">
        <f t="shared" si="38"/>
        <v>0</v>
      </c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10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10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10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10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10"/>
      <c r="GC134" s="9"/>
      <c r="GD134" s="9"/>
    </row>
    <row r="135" spans="1:186" s="2" customFormat="1" ht="17.149999999999999" customHeight="1">
      <c r="A135" s="14" t="s">
        <v>134</v>
      </c>
      <c r="B135" s="35">
        <v>0</v>
      </c>
      <c r="C135" s="35">
        <v>0</v>
      </c>
      <c r="D135" s="4">
        <f t="shared" si="28"/>
        <v>0</v>
      </c>
      <c r="E135" s="11">
        <v>0</v>
      </c>
      <c r="F135" s="5" t="s">
        <v>362</v>
      </c>
      <c r="G135" s="5" t="s">
        <v>362</v>
      </c>
      <c r="H135" s="5" t="s">
        <v>362</v>
      </c>
      <c r="I135" s="5" t="s">
        <v>362</v>
      </c>
      <c r="J135" s="5" t="s">
        <v>362</v>
      </c>
      <c r="K135" s="5" t="s">
        <v>362</v>
      </c>
      <c r="L135" s="5" t="s">
        <v>362</v>
      </c>
      <c r="M135" s="5" t="s">
        <v>362</v>
      </c>
      <c r="N135" s="35">
        <v>279.39999999999998</v>
      </c>
      <c r="O135" s="35">
        <v>496.6</v>
      </c>
      <c r="P135" s="4">
        <f t="shared" si="36"/>
        <v>1.2577380100214746</v>
      </c>
      <c r="Q135" s="11">
        <v>20</v>
      </c>
      <c r="R135" s="35">
        <v>310</v>
      </c>
      <c r="S135" s="35">
        <v>318.39999999999998</v>
      </c>
      <c r="T135" s="4">
        <f t="shared" si="29"/>
        <v>1.0270967741935484</v>
      </c>
      <c r="U135" s="11">
        <v>35</v>
      </c>
      <c r="V135" s="35">
        <v>13</v>
      </c>
      <c r="W135" s="35">
        <v>11.3</v>
      </c>
      <c r="X135" s="4">
        <f t="shared" si="30"/>
        <v>0.86923076923076925</v>
      </c>
      <c r="Y135" s="11">
        <v>15</v>
      </c>
      <c r="Z135" s="44">
        <f t="shared" si="37"/>
        <v>1.0591658405095032</v>
      </c>
      <c r="AA135" s="45">
        <v>1211</v>
      </c>
      <c r="AB135" s="35">
        <f t="shared" si="31"/>
        <v>110.09090909090909</v>
      </c>
      <c r="AC135" s="35">
        <f t="shared" si="32"/>
        <v>116.6</v>
      </c>
      <c r="AD135" s="35">
        <f t="shared" si="33"/>
        <v>6.5090909090909008</v>
      </c>
      <c r="AE135" s="35">
        <v>0</v>
      </c>
      <c r="AF135" s="35">
        <f t="shared" si="34"/>
        <v>116.6</v>
      </c>
      <c r="AG135" s="35"/>
      <c r="AH135" s="35">
        <f t="shared" si="35"/>
        <v>116.6</v>
      </c>
      <c r="AI135" s="35">
        <v>116.6</v>
      </c>
      <c r="AJ135" s="35">
        <f t="shared" si="38"/>
        <v>0</v>
      </c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10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10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10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10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10"/>
      <c r="GC135" s="9"/>
      <c r="GD135" s="9"/>
    </row>
    <row r="136" spans="1:186" s="2" customFormat="1" ht="17.149999999999999" customHeight="1">
      <c r="A136" s="14" t="s">
        <v>135</v>
      </c>
      <c r="B136" s="35">
        <v>0</v>
      </c>
      <c r="C136" s="35">
        <v>0</v>
      </c>
      <c r="D136" s="4">
        <f t="shared" si="28"/>
        <v>0</v>
      </c>
      <c r="E136" s="11">
        <v>0</v>
      </c>
      <c r="F136" s="5" t="s">
        <v>362</v>
      </c>
      <c r="G136" s="5" t="s">
        <v>362</v>
      </c>
      <c r="H136" s="5" t="s">
        <v>362</v>
      </c>
      <c r="I136" s="5" t="s">
        <v>362</v>
      </c>
      <c r="J136" s="5" t="s">
        <v>362</v>
      </c>
      <c r="K136" s="5" t="s">
        <v>362</v>
      </c>
      <c r="L136" s="5" t="s">
        <v>362</v>
      </c>
      <c r="M136" s="5" t="s">
        <v>362</v>
      </c>
      <c r="N136" s="35">
        <v>483.6</v>
      </c>
      <c r="O136" s="35">
        <v>569.5</v>
      </c>
      <c r="P136" s="4">
        <f t="shared" si="36"/>
        <v>1.1776261373035566</v>
      </c>
      <c r="Q136" s="11">
        <v>20</v>
      </c>
      <c r="R136" s="35">
        <v>8</v>
      </c>
      <c r="S136" s="35">
        <v>2</v>
      </c>
      <c r="T136" s="4">
        <f t="shared" si="29"/>
        <v>0.25</v>
      </c>
      <c r="U136" s="11">
        <v>25</v>
      </c>
      <c r="V136" s="35">
        <v>0</v>
      </c>
      <c r="W136" s="35">
        <v>0.8</v>
      </c>
      <c r="X136" s="4">
        <f t="shared" si="30"/>
        <v>1</v>
      </c>
      <c r="Y136" s="11">
        <v>25</v>
      </c>
      <c r="Z136" s="44">
        <f t="shared" si="37"/>
        <v>0.78289318208673053</v>
      </c>
      <c r="AA136" s="45">
        <v>683</v>
      </c>
      <c r="AB136" s="35">
        <f t="shared" si="31"/>
        <v>62.090909090909093</v>
      </c>
      <c r="AC136" s="35">
        <f t="shared" si="32"/>
        <v>48.6</v>
      </c>
      <c r="AD136" s="35">
        <f t="shared" si="33"/>
        <v>-13.490909090909092</v>
      </c>
      <c r="AE136" s="35">
        <v>-1.2</v>
      </c>
      <c r="AF136" s="35">
        <f t="shared" si="34"/>
        <v>47.4</v>
      </c>
      <c r="AG136" s="35"/>
      <c r="AH136" s="35">
        <f t="shared" si="35"/>
        <v>47.4</v>
      </c>
      <c r="AI136" s="35">
        <v>47.4</v>
      </c>
      <c r="AJ136" s="35">
        <f t="shared" si="38"/>
        <v>0</v>
      </c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10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10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10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10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10"/>
      <c r="GC136" s="9"/>
      <c r="GD136" s="9"/>
    </row>
    <row r="137" spans="1:186" s="2" customFormat="1" ht="17.149999999999999" customHeight="1">
      <c r="A137" s="18" t="s">
        <v>136</v>
      </c>
      <c r="B137" s="6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35"/>
      <c r="AF137" s="35"/>
      <c r="AG137" s="35"/>
      <c r="AH137" s="35"/>
      <c r="AI137" s="35"/>
      <c r="AJ137" s="35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10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10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10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10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10"/>
      <c r="GC137" s="9"/>
      <c r="GD137" s="9"/>
    </row>
    <row r="138" spans="1:186" s="2" customFormat="1" ht="17.149999999999999" customHeight="1">
      <c r="A138" s="14" t="s">
        <v>137</v>
      </c>
      <c r="B138" s="35">
        <v>0</v>
      </c>
      <c r="C138" s="35">
        <v>0</v>
      </c>
      <c r="D138" s="4">
        <f t="shared" si="28"/>
        <v>0</v>
      </c>
      <c r="E138" s="11">
        <v>0</v>
      </c>
      <c r="F138" s="5" t="s">
        <v>362</v>
      </c>
      <c r="G138" s="5" t="s">
        <v>362</v>
      </c>
      <c r="H138" s="5" t="s">
        <v>362</v>
      </c>
      <c r="I138" s="5" t="s">
        <v>362</v>
      </c>
      <c r="J138" s="5" t="s">
        <v>362</v>
      </c>
      <c r="K138" s="5" t="s">
        <v>362</v>
      </c>
      <c r="L138" s="5" t="s">
        <v>362</v>
      </c>
      <c r="M138" s="5" t="s">
        <v>362</v>
      </c>
      <c r="N138" s="35">
        <v>14</v>
      </c>
      <c r="O138" s="35">
        <v>105.1</v>
      </c>
      <c r="P138" s="4">
        <f t="shared" si="36"/>
        <v>1.3</v>
      </c>
      <c r="Q138" s="11">
        <v>20</v>
      </c>
      <c r="R138" s="35">
        <v>2</v>
      </c>
      <c r="S138" s="35">
        <v>2</v>
      </c>
      <c r="T138" s="4">
        <f t="shared" si="29"/>
        <v>1</v>
      </c>
      <c r="U138" s="11">
        <v>30</v>
      </c>
      <c r="V138" s="35">
        <v>0.9</v>
      </c>
      <c r="W138" s="35">
        <v>1</v>
      </c>
      <c r="X138" s="4">
        <f t="shared" si="30"/>
        <v>1.1111111111111112</v>
      </c>
      <c r="Y138" s="11">
        <v>20</v>
      </c>
      <c r="Z138" s="44">
        <f t="shared" si="37"/>
        <v>1.1174603174603175</v>
      </c>
      <c r="AA138" s="45">
        <v>947</v>
      </c>
      <c r="AB138" s="35">
        <f t="shared" si="31"/>
        <v>86.090909090909093</v>
      </c>
      <c r="AC138" s="35">
        <f t="shared" si="32"/>
        <v>96.2</v>
      </c>
      <c r="AD138" s="35">
        <f t="shared" si="33"/>
        <v>10.109090909090909</v>
      </c>
      <c r="AE138" s="35">
        <v>-1.2</v>
      </c>
      <c r="AF138" s="35">
        <f t="shared" si="34"/>
        <v>95</v>
      </c>
      <c r="AG138" s="35"/>
      <c r="AH138" s="35">
        <f t="shared" si="35"/>
        <v>95</v>
      </c>
      <c r="AI138" s="35">
        <v>95</v>
      </c>
      <c r="AJ138" s="35">
        <f t="shared" si="38"/>
        <v>0</v>
      </c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10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10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10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10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10"/>
      <c r="GC138" s="9"/>
      <c r="GD138" s="9"/>
    </row>
    <row r="139" spans="1:186" s="2" customFormat="1" ht="17.149999999999999" customHeight="1">
      <c r="A139" s="14" t="s">
        <v>138</v>
      </c>
      <c r="B139" s="35">
        <v>0</v>
      </c>
      <c r="C139" s="35">
        <v>0</v>
      </c>
      <c r="D139" s="4">
        <f t="shared" si="28"/>
        <v>0</v>
      </c>
      <c r="E139" s="11">
        <v>0</v>
      </c>
      <c r="F139" s="5" t="s">
        <v>362</v>
      </c>
      <c r="G139" s="5" t="s">
        <v>362</v>
      </c>
      <c r="H139" s="5" t="s">
        <v>362</v>
      </c>
      <c r="I139" s="5" t="s">
        <v>362</v>
      </c>
      <c r="J139" s="5" t="s">
        <v>362</v>
      </c>
      <c r="K139" s="5" t="s">
        <v>362</v>
      </c>
      <c r="L139" s="5" t="s">
        <v>362</v>
      </c>
      <c r="M139" s="5" t="s">
        <v>362</v>
      </c>
      <c r="N139" s="35">
        <v>5.4</v>
      </c>
      <c r="O139" s="35">
        <v>114.3</v>
      </c>
      <c r="P139" s="4">
        <f t="shared" si="36"/>
        <v>1.3</v>
      </c>
      <c r="Q139" s="11">
        <v>20</v>
      </c>
      <c r="R139" s="35">
        <v>1</v>
      </c>
      <c r="S139" s="35">
        <v>1</v>
      </c>
      <c r="T139" s="4">
        <f t="shared" si="29"/>
        <v>1</v>
      </c>
      <c r="U139" s="11">
        <v>35</v>
      </c>
      <c r="V139" s="35">
        <v>1.8</v>
      </c>
      <c r="W139" s="35">
        <v>1.8</v>
      </c>
      <c r="X139" s="4">
        <f t="shared" si="30"/>
        <v>1</v>
      </c>
      <c r="Y139" s="11">
        <v>15</v>
      </c>
      <c r="Z139" s="44">
        <f t="shared" si="37"/>
        <v>1.0857142857142856</v>
      </c>
      <c r="AA139" s="45">
        <v>1086</v>
      </c>
      <c r="AB139" s="35">
        <f t="shared" si="31"/>
        <v>98.727272727272734</v>
      </c>
      <c r="AC139" s="35">
        <f t="shared" si="32"/>
        <v>107.2</v>
      </c>
      <c r="AD139" s="35">
        <f t="shared" si="33"/>
        <v>8.4727272727272691</v>
      </c>
      <c r="AE139" s="35">
        <v>4.5999999999999996</v>
      </c>
      <c r="AF139" s="35">
        <f t="shared" si="34"/>
        <v>111.8</v>
      </c>
      <c r="AG139" s="35"/>
      <c r="AH139" s="35">
        <f t="shared" si="35"/>
        <v>111.8</v>
      </c>
      <c r="AI139" s="35">
        <v>111.8</v>
      </c>
      <c r="AJ139" s="35">
        <f t="shared" si="38"/>
        <v>0</v>
      </c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10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10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10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10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10"/>
      <c r="GC139" s="9"/>
      <c r="GD139" s="9"/>
    </row>
    <row r="140" spans="1:186" s="2" customFormat="1" ht="17.149999999999999" customHeight="1">
      <c r="A140" s="14" t="s">
        <v>139</v>
      </c>
      <c r="B140" s="35">
        <v>0</v>
      </c>
      <c r="C140" s="35">
        <v>0</v>
      </c>
      <c r="D140" s="4">
        <f t="shared" si="28"/>
        <v>0</v>
      </c>
      <c r="E140" s="11">
        <v>0</v>
      </c>
      <c r="F140" s="5" t="s">
        <v>362</v>
      </c>
      <c r="G140" s="5" t="s">
        <v>362</v>
      </c>
      <c r="H140" s="5" t="s">
        <v>362</v>
      </c>
      <c r="I140" s="5" t="s">
        <v>362</v>
      </c>
      <c r="J140" s="5" t="s">
        <v>362</v>
      </c>
      <c r="K140" s="5" t="s">
        <v>362</v>
      </c>
      <c r="L140" s="5" t="s">
        <v>362</v>
      </c>
      <c r="M140" s="5" t="s">
        <v>362</v>
      </c>
      <c r="N140" s="35">
        <v>17.3</v>
      </c>
      <c r="O140" s="35">
        <v>368.1</v>
      </c>
      <c r="P140" s="4">
        <f t="shared" si="36"/>
        <v>1.3</v>
      </c>
      <c r="Q140" s="11">
        <v>20</v>
      </c>
      <c r="R140" s="35">
        <v>60</v>
      </c>
      <c r="S140" s="35">
        <v>59.1</v>
      </c>
      <c r="T140" s="4">
        <f t="shared" si="29"/>
        <v>0.98499999999999999</v>
      </c>
      <c r="U140" s="11">
        <v>30</v>
      </c>
      <c r="V140" s="35">
        <v>7</v>
      </c>
      <c r="W140" s="35">
        <v>7</v>
      </c>
      <c r="X140" s="4">
        <f t="shared" si="30"/>
        <v>1</v>
      </c>
      <c r="Y140" s="11">
        <v>20</v>
      </c>
      <c r="Z140" s="44">
        <f t="shared" si="37"/>
        <v>1.0792857142857142</v>
      </c>
      <c r="AA140" s="45">
        <v>1591</v>
      </c>
      <c r="AB140" s="35">
        <f t="shared" si="31"/>
        <v>144.63636363636363</v>
      </c>
      <c r="AC140" s="35">
        <f t="shared" si="32"/>
        <v>156.1</v>
      </c>
      <c r="AD140" s="35">
        <f t="shared" si="33"/>
        <v>11.463636363636368</v>
      </c>
      <c r="AE140" s="35">
        <v>-8.1999999999999993</v>
      </c>
      <c r="AF140" s="35">
        <f t="shared" si="34"/>
        <v>147.9</v>
      </c>
      <c r="AG140" s="35"/>
      <c r="AH140" s="35">
        <f t="shared" si="35"/>
        <v>147.9</v>
      </c>
      <c r="AI140" s="35">
        <v>147.9</v>
      </c>
      <c r="AJ140" s="35">
        <f t="shared" si="38"/>
        <v>0</v>
      </c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10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10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10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10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10"/>
      <c r="GC140" s="9"/>
      <c r="GD140" s="9"/>
    </row>
    <row r="141" spans="1:186" s="2" customFormat="1" ht="17.149999999999999" customHeight="1">
      <c r="A141" s="14" t="s">
        <v>140</v>
      </c>
      <c r="B141" s="35">
        <v>3485</v>
      </c>
      <c r="C141" s="35">
        <v>3323.5</v>
      </c>
      <c r="D141" s="4">
        <f t="shared" si="28"/>
        <v>0.95365853658536581</v>
      </c>
      <c r="E141" s="11">
        <v>10</v>
      </c>
      <c r="F141" s="5" t="s">
        <v>362</v>
      </c>
      <c r="G141" s="5" t="s">
        <v>362</v>
      </c>
      <c r="H141" s="5" t="s">
        <v>362</v>
      </c>
      <c r="I141" s="5" t="s">
        <v>362</v>
      </c>
      <c r="J141" s="5" t="s">
        <v>362</v>
      </c>
      <c r="K141" s="5" t="s">
        <v>362</v>
      </c>
      <c r="L141" s="5" t="s">
        <v>362</v>
      </c>
      <c r="M141" s="5" t="s">
        <v>362</v>
      </c>
      <c r="N141" s="35">
        <v>291.7</v>
      </c>
      <c r="O141" s="35">
        <v>912.9</v>
      </c>
      <c r="P141" s="4">
        <f t="shared" si="36"/>
        <v>1.3</v>
      </c>
      <c r="Q141" s="11">
        <v>20</v>
      </c>
      <c r="R141" s="35">
        <v>7</v>
      </c>
      <c r="S141" s="35">
        <v>5.2</v>
      </c>
      <c r="T141" s="4">
        <f t="shared" si="29"/>
        <v>0.74285714285714288</v>
      </c>
      <c r="U141" s="11">
        <v>20</v>
      </c>
      <c r="V141" s="35">
        <v>0.9</v>
      </c>
      <c r="W141" s="35">
        <v>0.9</v>
      </c>
      <c r="X141" s="4">
        <f t="shared" si="30"/>
        <v>1</v>
      </c>
      <c r="Y141" s="11">
        <v>30</v>
      </c>
      <c r="Z141" s="44">
        <f t="shared" si="37"/>
        <v>1.0049216027874563</v>
      </c>
      <c r="AA141" s="45">
        <v>1586</v>
      </c>
      <c r="AB141" s="35">
        <f t="shared" si="31"/>
        <v>144.18181818181819</v>
      </c>
      <c r="AC141" s="35">
        <f t="shared" si="32"/>
        <v>144.9</v>
      </c>
      <c r="AD141" s="35">
        <f t="shared" si="33"/>
        <v>0.7181818181818187</v>
      </c>
      <c r="AE141" s="35">
        <v>4.8</v>
      </c>
      <c r="AF141" s="35">
        <f t="shared" si="34"/>
        <v>149.70000000000002</v>
      </c>
      <c r="AG141" s="35"/>
      <c r="AH141" s="35">
        <f t="shared" si="35"/>
        <v>149.70000000000002</v>
      </c>
      <c r="AI141" s="35">
        <v>149.70000000000002</v>
      </c>
      <c r="AJ141" s="35">
        <f t="shared" si="38"/>
        <v>0</v>
      </c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10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10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10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10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10"/>
      <c r="GC141" s="9"/>
      <c r="GD141" s="9"/>
    </row>
    <row r="142" spans="1:186" s="2" customFormat="1" ht="17.149999999999999" customHeight="1">
      <c r="A142" s="14" t="s">
        <v>141</v>
      </c>
      <c r="B142" s="35">
        <v>86</v>
      </c>
      <c r="C142" s="35">
        <v>85.5</v>
      </c>
      <c r="D142" s="4">
        <f t="shared" si="28"/>
        <v>0.9941860465116279</v>
      </c>
      <c r="E142" s="11">
        <v>10</v>
      </c>
      <c r="F142" s="5" t="s">
        <v>362</v>
      </c>
      <c r="G142" s="5" t="s">
        <v>362</v>
      </c>
      <c r="H142" s="5" t="s">
        <v>362</v>
      </c>
      <c r="I142" s="5" t="s">
        <v>362</v>
      </c>
      <c r="J142" s="5" t="s">
        <v>362</v>
      </c>
      <c r="K142" s="5" t="s">
        <v>362</v>
      </c>
      <c r="L142" s="5" t="s">
        <v>362</v>
      </c>
      <c r="M142" s="5" t="s">
        <v>362</v>
      </c>
      <c r="N142" s="35">
        <v>210.6</v>
      </c>
      <c r="O142" s="35">
        <v>861.7</v>
      </c>
      <c r="P142" s="4">
        <f t="shared" si="36"/>
        <v>1.3</v>
      </c>
      <c r="Q142" s="11">
        <v>20</v>
      </c>
      <c r="R142" s="35">
        <v>2</v>
      </c>
      <c r="S142" s="35">
        <v>0</v>
      </c>
      <c r="T142" s="4">
        <f t="shared" si="29"/>
        <v>0</v>
      </c>
      <c r="U142" s="11">
        <v>30</v>
      </c>
      <c r="V142" s="35">
        <v>0.4</v>
      </c>
      <c r="W142" s="35">
        <v>0.6</v>
      </c>
      <c r="X142" s="4">
        <f t="shared" si="30"/>
        <v>1.23</v>
      </c>
      <c r="Y142" s="11">
        <v>20</v>
      </c>
      <c r="Z142" s="44">
        <f t="shared" si="37"/>
        <v>0.75677325581395349</v>
      </c>
      <c r="AA142" s="45">
        <v>162</v>
      </c>
      <c r="AB142" s="35">
        <f t="shared" si="31"/>
        <v>14.727272727272727</v>
      </c>
      <c r="AC142" s="35">
        <f t="shared" si="32"/>
        <v>11.1</v>
      </c>
      <c r="AD142" s="35">
        <f t="shared" si="33"/>
        <v>-3.627272727272727</v>
      </c>
      <c r="AE142" s="35">
        <v>0.5</v>
      </c>
      <c r="AF142" s="35">
        <f t="shared" si="34"/>
        <v>11.6</v>
      </c>
      <c r="AG142" s="35"/>
      <c r="AH142" s="35">
        <f t="shared" si="35"/>
        <v>11.6</v>
      </c>
      <c r="AI142" s="35">
        <v>11.6</v>
      </c>
      <c r="AJ142" s="35">
        <f t="shared" si="38"/>
        <v>0</v>
      </c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10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10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10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10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10"/>
      <c r="GC142" s="9"/>
      <c r="GD142" s="9"/>
    </row>
    <row r="143" spans="1:186" s="2" customFormat="1" ht="17.149999999999999" customHeight="1">
      <c r="A143" s="14" t="s">
        <v>142</v>
      </c>
      <c r="B143" s="35">
        <v>0</v>
      </c>
      <c r="C143" s="35">
        <v>0</v>
      </c>
      <c r="D143" s="4">
        <f t="shared" si="28"/>
        <v>0</v>
      </c>
      <c r="E143" s="11">
        <v>0</v>
      </c>
      <c r="F143" s="5" t="s">
        <v>362</v>
      </c>
      <c r="G143" s="5" t="s">
        <v>362</v>
      </c>
      <c r="H143" s="5" t="s">
        <v>362</v>
      </c>
      <c r="I143" s="5" t="s">
        <v>362</v>
      </c>
      <c r="J143" s="5" t="s">
        <v>362</v>
      </c>
      <c r="K143" s="5" t="s">
        <v>362</v>
      </c>
      <c r="L143" s="5" t="s">
        <v>362</v>
      </c>
      <c r="M143" s="5" t="s">
        <v>362</v>
      </c>
      <c r="N143" s="35">
        <v>5.6</v>
      </c>
      <c r="O143" s="35">
        <v>112.7</v>
      </c>
      <c r="P143" s="4">
        <f t="shared" si="36"/>
        <v>1.3</v>
      </c>
      <c r="Q143" s="11">
        <v>20</v>
      </c>
      <c r="R143" s="35">
        <v>2</v>
      </c>
      <c r="S143" s="35">
        <v>2</v>
      </c>
      <c r="T143" s="4">
        <f t="shared" si="29"/>
        <v>1</v>
      </c>
      <c r="U143" s="11">
        <v>35</v>
      </c>
      <c r="V143" s="35">
        <v>1</v>
      </c>
      <c r="W143" s="35">
        <v>1</v>
      </c>
      <c r="X143" s="4">
        <f t="shared" si="30"/>
        <v>1</v>
      </c>
      <c r="Y143" s="11">
        <v>15</v>
      </c>
      <c r="Z143" s="44">
        <f t="shared" si="37"/>
        <v>1.0857142857142856</v>
      </c>
      <c r="AA143" s="45">
        <v>984</v>
      </c>
      <c r="AB143" s="35">
        <f t="shared" si="31"/>
        <v>89.454545454545453</v>
      </c>
      <c r="AC143" s="35">
        <f t="shared" si="32"/>
        <v>97.1</v>
      </c>
      <c r="AD143" s="35">
        <f t="shared" si="33"/>
        <v>7.6454545454545411</v>
      </c>
      <c r="AE143" s="35">
        <v>9.1999999999999993</v>
      </c>
      <c r="AF143" s="35">
        <f t="shared" si="34"/>
        <v>106.3</v>
      </c>
      <c r="AG143" s="35"/>
      <c r="AH143" s="35">
        <f t="shared" si="35"/>
        <v>106.3</v>
      </c>
      <c r="AI143" s="35">
        <v>106.3</v>
      </c>
      <c r="AJ143" s="35">
        <f t="shared" si="38"/>
        <v>0</v>
      </c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10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10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10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10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10"/>
      <c r="GC143" s="9"/>
      <c r="GD143" s="9"/>
    </row>
    <row r="144" spans="1:186" s="2" customFormat="1" ht="17.149999999999999" customHeight="1">
      <c r="A144" s="18" t="s">
        <v>143</v>
      </c>
      <c r="B144" s="60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35"/>
      <c r="AF144" s="35"/>
      <c r="AG144" s="35"/>
      <c r="AH144" s="35"/>
      <c r="AI144" s="35"/>
      <c r="AJ144" s="35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10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10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10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10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10"/>
      <c r="GC144" s="9"/>
      <c r="GD144" s="9"/>
    </row>
    <row r="145" spans="1:186" s="2" customFormat="1" ht="17.149999999999999" customHeight="1">
      <c r="A145" s="14" t="s">
        <v>144</v>
      </c>
      <c r="B145" s="35">
        <v>513</v>
      </c>
      <c r="C145" s="35">
        <v>538.1</v>
      </c>
      <c r="D145" s="4">
        <f t="shared" si="28"/>
        <v>1.0489278752436648</v>
      </c>
      <c r="E145" s="11">
        <v>10</v>
      </c>
      <c r="F145" s="5" t="s">
        <v>362</v>
      </c>
      <c r="G145" s="5" t="s">
        <v>362</v>
      </c>
      <c r="H145" s="5" t="s">
        <v>362</v>
      </c>
      <c r="I145" s="5" t="s">
        <v>362</v>
      </c>
      <c r="J145" s="5" t="s">
        <v>362</v>
      </c>
      <c r="K145" s="5" t="s">
        <v>362</v>
      </c>
      <c r="L145" s="5" t="s">
        <v>362</v>
      </c>
      <c r="M145" s="5" t="s">
        <v>362</v>
      </c>
      <c r="N145" s="35">
        <v>277.60000000000002</v>
      </c>
      <c r="O145" s="35">
        <v>297.89999999999998</v>
      </c>
      <c r="P145" s="4">
        <f t="shared" si="36"/>
        <v>1.0731268011527375</v>
      </c>
      <c r="Q145" s="11">
        <v>20</v>
      </c>
      <c r="R145" s="35">
        <v>0.3</v>
      </c>
      <c r="S145" s="35">
        <v>0.5</v>
      </c>
      <c r="T145" s="4">
        <f t="shared" si="29"/>
        <v>1.2466666666666666</v>
      </c>
      <c r="U145" s="11">
        <v>20</v>
      </c>
      <c r="V145" s="35">
        <v>0.5</v>
      </c>
      <c r="W145" s="35">
        <v>0.6</v>
      </c>
      <c r="X145" s="4">
        <f t="shared" si="30"/>
        <v>1.2</v>
      </c>
      <c r="Y145" s="11">
        <v>30</v>
      </c>
      <c r="Z145" s="44">
        <f t="shared" si="37"/>
        <v>1.1610643513603089</v>
      </c>
      <c r="AA145" s="45">
        <v>1180</v>
      </c>
      <c r="AB145" s="35">
        <f t="shared" si="31"/>
        <v>107.27272727272727</v>
      </c>
      <c r="AC145" s="35">
        <f t="shared" si="32"/>
        <v>124.6</v>
      </c>
      <c r="AD145" s="35">
        <f t="shared" si="33"/>
        <v>17.327272727272728</v>
      </c>
      <c r="AE145" s="35">
        <v>-2.8</v>
      </c>
      <c r="AF145" s="35">
        <f t="shared" si="34"/>
        <v>121.8</v>
      </c>
      <c r="AG145" s="35"/>
      <c r="AH145" s="35">
        <f t="shared" si="35"/>
        <v>121.8</v>
      </c>
      <c r="AI145" s="35">
        <v>121.8</v>
      </c>
      <c r="AJ145" s="35">
        <f t="shared" si="38"/>
        <v>0</v>
      </c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10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10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10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10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10"/>
      <c r="GC145" s="9"/>
      <c r="GD145" s="9"/>
    </row>
    <row r="146" spans="1:186" s="2" customFormat="1" ht="17.149999999999999" customHeight="1">
      <c r="A146" s="14" t="s">
        <v>145</v>
      </c>
      <c r="B146" s="35">
        <v>233</v>
      </c>
      <c r="C146" s="35">
        <v>252.6</v>
      </c>
      <c r="D146" s="4">
        <f t="shared" si="28"/>
        <v>1.0841201716738198</v>
      </c>
      <c r="E146" s="11">
        <v>10</v>
      </c>
      <c r="F146" s="5" t="s">
        <v>362</v>
      </c>
      <c r="G146" s="5" t="s">
        <v>362</v>
      </c>
      <c r="H146" s="5" t="s">
        <v>362</v>
      </c>
      <c r="I146" s="5" t="s">
        <v>362</v>
      </c>
      <c r="J146" s="5" t="s">
        <v>362</v>
      </c>
      <c r="K146" s="5" t="s">
        <v>362</v>
      </c>
      <c r="L146" s="5" t="s">
        <v>362</v>
      </c>
      <c r="M146" s="5" t="s">
        <v>362</v>
      </c>
      <c r="N146" s="35">
        <v>901.8</v>
      </c>
      <c r="O146" s="35">
        <v>901.9</v>
      </c>
      <c r="P146" s="4">
        <f t="shared" si="36"/>
        <v>1.0001108893324462</v>
      </c>
      <c r="Q146" s="11">
        <v>20</v>
      </c>
      <c r="R146" s="35">
        <v>0.2</v>
      </c>
      <c r="S146" s="35">
        <v>1</v>
      </c>
      <c r="T146" s="4">
        <f t="shared" si="29"/>
        <v>1.3</v>
      </c>
      <c r="U146" s="11">
        <v>15</v>
      </c>
      <c r="V146" s="35">
        <v>0.5</v>
      </c>
      <c r="W146" s="35">
        <v>0.5</v>
      </c>
      <c r="X146" s="4">
        <f t="shared" si="30"/>
        <v>1</v>
      </c>
      <c r="Y146" s="11">
        <v>35</v>
      </c>
      <c r="Z146" s="44">
        <f t="shared" si="37"/>
        <v>1.066792743792339</v>
      </c>
      <c r="AA146" s="45">
        <v>594</v>
      </c>
      <c r="AB146" s="35">
        <f t="shared" si="31"/>
        <v>54</v>
      </c>
      <c r="AC146" s="35">
        <f t="shared" si="32"/>
        <v>57.6</v>
      </c>
      <c r="AD146" s="35">
        <f t="shared" si="33"/>
        <v>3.6000000000000014</v>
      </c>
      <c r="AE146" s="35">
        <v>0.6</v>
      </c>
      <c r="AF146" s="35">
        <f t="shared" si="34"/>
        <v>58.2</v>
      </c>
      <c r="AG146" s="35"/>
      <c r="AH146" s="35">
        <f t="shared" si="35"/>
        <v>58.2</v>
      </c>
      <c r="AI146" s="35">
        <v>58.2</v>
      </c>
      <c r="AJ146" s="35">
        <f t="shared" si="38"/>
        <v>0</v>
      </c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10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10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10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10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10"/>
      <c r="GC146" s="9"/>
      <c r="GD146" s="9"/>
    </row>
    <row r="147" spans="1:186" s="2" customFormat="1" ht="17.149999999999999" customHeight="1">
      <c r="A147" s="14" t="s">
        <v>146</v>
      </c>
      <c r="B147" s="35">
        <v>1488</v>
      </c>
      <c r="C147" s="35">
        <v>1530</v>
      </c>
      <c r="D147" s="4">
        <f t="shared" si="28"/>
        <v>1.028225806451613</v>
      </c>
      <c r="E147" s="11">
        <v>10</v>
      </c>
      <c r="F147" s="5" t="s">
        <v>362</v>
      </c>
      <c r="G147" s="5" t="s">
        <v>362</v>
      </c>
      <c r="H147" s="5" t="s">
        <v>362</v>
      </c>
      <c r="I147" s="5" t="s">
        <v>362</v>
      </c>
      <c r="J147" s="5" t="s">
        <v>362</v>
      </c>
      <c r="K147" s="5" t="s">
        <v>362</v>
      </c>
      <c r="L147" s="5" t="s">
        <v>362</v>
      </c>
      <c r="M147" s="5" t="s">
        <v>362</v>
      </c>
      <c r="N147" s="35">
        <v>366.7</v>
      </c>
      <c r="O147" s="35">
        <v>1164.9000000000001</v>
      </c>
      <c r="P147" s="4">
        <f t="shared" si="36"/>
        <v>1.3</v>
      </c>
      <c r="Q147" s="11">
        <v>20</v>
      </c>
      <c r="R147" s="35">
        <v>524.79999999999995</v>
      </c>
      <c r="S147" s="35">
        <v>397.6</v>
      </c>
      <c r="T147" s="4">
        <f t="shared" si="29"/>
        <v>0.75762195121951226</v>
      </c>
      <c r="U147" s="11">
        <v>10</v>
      </c>
      <c r="V147" s="35">
        <v>1.5</v>
      </c>
      <c r="W147" s="35">
        <v>3.1</v>
      </c>
      <c r="X147" s="4">
        <f t="shared" si="30"/>
        <v>1.2866666666666666</v>
      </c>
      <c r="Y147" s="11">
        <v>40</v>
      </c>
      <c r="Z147" s="44">
        <f t="shared" si="37"/>
        <v>1.191564303042224</v>
      </c>
      <c r="AA147" s="45">
        <v>1921</v>
      </c>
      <c r="AB147" s="35">
        <f t="shared" si="31"/>
        <v>174.63636363636363</v>
      </c>
      <c r="AC147" s="35">
        <f t="shared" si="32"/>
        <v>208.1</v>
      </c>
      <c r="AD147" s="35">
        <f t="shared" si="33"/>
        <v>33.463636363636368</v>
      </c>
      <c r="AE147" s="35">
        <v>-4.5</v>
      </c>
      <c r="AF147" s="35">
        <f t="shared" si="34"/>
        <v>203.6</v>
      </c>
      <c r="AG147" s="35"/>
      <c r="AH147" s="35">
        <f t="shared" si="35"/>
        <v>203.6</v>
      </c>
      <c r="AI147" s="35">
        <v>203.6</v>
      </c>
      <c r="AJ147" s="35">
        <f t="shared" si="38"/>
        <v>0</v>
      </c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10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10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10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10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10"/>
      <c r="GC147" s="9"/>
      <c r="GD147" s="9"/>
    </row>
    <row r="148" spans="1:186" s="2" customFormat="1" ht="17.149999999999999" customHeight="1">
      <c r="A148" s="14" t="s">
        <v>147</v>
      </c>
      <c r="B148" s="35">
        <v>7432</v>
      </c>
      <c r="C148" s="35">
        <v>7443.1</v>
      </c>
      <c r="D148" s="4">
        <f t="shared" si="28"/>
        <v>1.0014935414424113</v>
      </c>
      <c r="E148" s="11">
        <v>10</v>
      </c>
      <c r="F148" s="5" t="s">
        <v>362</v>
      </c>
      <c r="G148" s="5" t="s">
        <v>362</v>
      </c>
      <c r="H148" s="5" t="s">
        <v>362</v>
      </c>
      <c r="I148" s="5" t="s">
        <v>362</v>
      </c>
      <c r="J148" s="5" t="s">
        <v>362</v>
      </c>
      <c r="K148" s="5" t="s">
        <v>362</v>
      </c>
      <c r="L148" s="5" t="s">
        <v>362</v>
      </c>
      <c r="M148" s="5" t="s">
        <v>362</v>
      </c>
      <c r="N148" s="35">
        <v>1031.5999999999999</v>
      </c>
      <c r="O148" s="35">
        <v>1023.2</v>
      </c>
      <c r="P148" s="4">
        <f t="shared" si="36"/>
        <v>0.99185730903450964</v>
      </c>
      <c r="Q148" s="11">
        <v>20</v>
      </c>
      <c r="R148" s="35">
        <v>1.2</v>
      </c>
      <c r="S148" s="35">
        <v>1.5</v>
      </c>
      <c r="T148" s="4">
        <f t="shared" si="29"/>
        <v>1.2050000000000001</v>
      </c>
      <c r="U148" s="11">
        <v>20</v>
      </c>
      <c r="V148" s="35">
        <v>2.7</v>
      </c>
      <c r="W148" s="35">
        <v>3</v>
      </c>
      <c r="X148" s="4">
        <f t="shared" si="30"/>
        <v>1.1111111111111109</v>
      </c>
      <c r="Y148" s="11">
        <v>30</v>
      </c>
      <c r="Z148" s="44">
        <f t="shared" si="37"/>
        <v>1.0910676866055955</v>
      </c>
      <c r="AA148" s="45">
        <v>4243</v>
      </c>
      <c r="AB148" s="35">
        <f t="shared" si="31"/>
        <v>385.72727272727275</v>
      </c>
      <c r="AC148" s="35">
        <f t="shared" si="32"/>
        <v>420.9</v>
      </c>
      <c r="AD148" s="35">
        <f t="shared" si="33"/>
        <v>35.172727272727229</v>
      </c>
      <c r="AE148" s="35">
        <v>-20.100000000000001</v>
      </c>
      <c r="AF148" s="35">
        <f t="shared" si="34"/>
        <v>400.79999999999995</v>
      </c>
      <c r="AG148" s="35"/>
      <c r="AH148" s="35">
        <f t="shared" si="35"/>
        <v>400.79999999999995</v>
      </c>
      <c r="AI148" s="35">
        <v>400.79999999999995</v>
      </c>
      <c r="AJ148" s="35">
        <f t="shared" si="38"/>
        <v>0</v>
      </c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10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10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10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10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10"/>
      <c r="GC148" s="9"/>
      <c r="GD148" s="9"/>
    </row>
    <row r="149" spans="1:186" s="2" customFormat="1" ht="17.149999999999999" customHeight="1">
      <c r="A149" s="14" t="s">
        <v>148</v>
      </c>
      <c r="B149" s="35">
        <v>166</v>
      </c>
      <c r="C149" s="35">
        <v>196.6</v>
      </c>
      <c r="D149" s="4">
        <f t="shared" si="28"/>
        <v>1.1843373493975904</v>
      </c>
      <c r="E149" s="11">
        <v>10</v>
      </c>
      <c r="F149" s="5" t="s">
        <v>362</v>
      </c>
      <c r="G149" s="5" t="s">
        <v>362</v>
      </c>
      <c r="H149" s="5" t="s">
        <v>362</v>
      </c>
      <c r="I149" s="5" t="s">
        <v>362</v>
      </c>
      <c r="J149" s="5" t="s">
        <v>362</v>
      </c>
      <c r="K149" s="5" t="s">
        <v>362</v>
      </c>
      <c r="L149" s="5" t="s">
        <v>362</v>
      </c>
      <c r="M149" s="5" t="s">
        <v>362</v>
      </c>
      <c r="N149" s="35">
        <v>1207.2</v>
      </c>
      <c r="O149" s="35">
        <v>797.9</v>
      </c>
      <c r="P149" s="4">
        <f t="shared" si="36"/>
        <v>0.66095096090125904</v>
      </c>
      <c r="Q149" s="11">
        <v>20</v>
      </c>
      <c r="R149" s="35">
        <v>0.2</v>
      </c>
      <c r="S149" s="35">
        <v>0.2</v>
      </c>
      <c r="T149" s="4">
        <f t="shared" si="29"/>
        <v>1</v>
      </c>
      <c r="U149" s="11">
        <v>35</v>
      </c>
      <c r="V149" s="35">
        <v>2</v>
      </c>
      <c r="W149" s="35">
        <v>2.4</v>
      </c>
      <c r="X149" s="4">
        <f t="shared" si="30"/>
        <v>1.2</v>
      </c>
      <c r="Y149" s="11">
        <v>15</v>
      </c>
      <c r="Z149" s="44">
        <f t="shared" si="37"/>
        <v>0.97577990890001354</v>
      </c>
      <c r="AA149" s="45">
        <v>1571</v>
      </c>
      <c r="AB149" s="35">
        <f t="shared" si="31"/>
        <v>142.81818181818181</v>
      </c>
      <c r="AC149" s="35">
        <f t="shared" si="32"/>
        <v>139.4</v>
      </c>
      <c r="AD149" s="35">
        <f t="shared" si="33"/>
        <v>-3.4181818181818073</v>
      </c>
      <c r="AE149" s="35">
        <v>0.3</v>
      </c>
      <c r="AF149" s="35">
        <f t="shared" si="34"/>
        <v>139.70000000000002</v>
      </c>
      <c r="AG149" s="35"/>
      <c r="AH149" s="35">
        <f t="shared" si="35"/>
        <v>139.70000000000002</v>
      </c>
      <c r="AI149" s="35">
        <v>139.70000000000002</v>
      </c>
      <c r="AJ149" s="35">
        <f t="shared" si="38"/>
        <v>0</v>
      </c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10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10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10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10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10"/>
      <c r="GC149" s="9"/>
      <c r="GD149" s="9"/>
    </row>
    <row r="150" spans="1:186" s="2" customFormat="1" ht="17.149999999999999" customHeight="1">
      <c r="A150" s="14" t="s">
        <v>149</v>
      </c>
      <c r="B150" s="35">
        <v>0</v>
      </c>
      <c r="C150" s="35">
        <v>0</v>
      </c>
      <c r="D150" s="4">
        <f t="shared" si="28"/>
        <v>0</v>
      </c>
      <c r="E150" s="11">
        <v>0</v>
      </c>
      <c r="F150" s="5" t="s">
        <v>362</v>
      </c>
      <c r="G150" s="5" t="s">
        <v>362</v>
      </c>
      <c r="H150" s="5" t="s">
        <v>362</v>
      </c>
      <c r="I150" s="5" t="s">
        <v>362</v>
      </c>
      <c r="J150" s="5" t="s">
        <v>362</v>
      </c>
      <c r="K150" s="5" t="s">
        <v>362</v>
      </c>
      <c r="L150" s="5" t="s">
        <v>362</v>
      </c>
      <c r="M150" s="5" t="s">
        <v>362</v>
      </c>
      <c r="N150" s="35">
        <v>622.20000000000005</v>
      </c>
      <c r="O150" s="35">
        <v>560.1</v>
      </c>
      <c r="P150" s="4">
        <f t="shared" si="36"/>
        <v>0.90019286403085819</v>
      </c>
      <c r="Q150" s="11">
        <v>20</v>
      </c>
      <c r="R150" s="35">
        <v>2.2000000000000002</v>
      </c>
      <c r="S150" s="35">
        <v>7.1</v>
      </c>
      <c r="T150" s="4">
        <f t="shared" si="29"/>
        <v>1.3</v>
      </c>
      <c r="U150" s="11">
        <v>5</v>
      </c>
      <c r="V150" s="35">
        <v>23.5</v>
      </c>
      <c r="W150" s="35">
        <v>27.4</v>
      </c>
      <c r="X150" s="4">
        <f t="shared" si="30"/>
        <v>1.1659574468085105</v>
      </c>
      <c r="Y150" s="11">
        <v>45</v>
      </c>
      <c r="Z150" s="44">
        <f t="shared" si="37"/>
        <v>1.0995991769571449</v>
      </c>
      <c r="AA150" s="45">
        <v>822</v>
      </c>
      <c r="AB150" s="35">
        <f t="shared" si="31"/>
        <v>74.727272727272734</v>
      </c>
      <c r="AC150" s="35">
        <f t="shared" si="32"/>
        <v>82.2</v>
      </c>
      <c r="AD150" s="35">
        <f t="shared" si="33"/>
        <v>7.4727272727272691</v>
      </c>
      <c r="AE150" s="35">
        <v>0.7</v>
      </c>
      <c r="AF150" s="35">
        <f t="shared" si="34"/>
        <v>82.9</v>
      </c>
      <c r="AG150" s="35"/>
      <c r="AH150" s="35">
        <f t="shared" si="35"/>
        <v>82.9</v>
      </c>
      <c r="AI150" s="35">
        <v>82.9</v>
      </c>
      <c r="AJ150" s="35">
        <f t="shared" si="38"/>
        <v>0</v>
      </c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10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10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10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10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10"/>
      <c r="GC150" s="9"/>
      <c r="GD150" s="9"/>
    </row>
    <row r="151" spans="1:186" s="2" customFormat="1" ht="17.149999999999999" customHeight="1">
      <c r="A151" s="14" t="s">
        <v>150</v>
      </c>
      <c r="B151" s="35">
        <v>23938</v>
      </c>
      <c r="C151" s="35">
        <v>20552.2</v>
      </c>
      <c r="D151" s="4">
        <f t="shared" si="28"/>
        <v>0.85855961233185729</v>
      </c>
      <c r="E151" s="11">
        <v>10</v>
      </c>
      <c r="F151" s="5" t="s">
        <v>362</v>
      </c>
      <c r="G151" s="5" t="s">
        <v>362</v>
      </c>
      <c r="H151" s="5" t="s">
        <v>362</v>
      </c>
      <c r="I151" s="5" t="s">
        <v>362</v>
      </c>
      <c r="J151" s="5" t="s">
        <v>362</v>
      </c>
      <c r="K151" s="5" t="s">
        <v>362</v>
      </c>
      <c r="L151" s="5" t="s">
        <v>362</v>
      </c>
      <c r="M151" s="5" t="s">
        <v>362</v>
      </c>
      <c r="N151" s="35">
        <v>1356.3</v>
      </c>
      <c r="O151" s="35">
        <v>1019</v>
      </c>
      <c r="P151" s="4">
        <f t="shared" si="36"/>
        <v>0.75130870751308709</v>
      </c>
      <c r="Q151" s="11">
        <v>20</v>
      </c>
      <c r="R151" s="35">
        <v>0.8</v>
      </c>
      <c r="S151" s="35">
        <v>0.8</v>
      </c>
      <c r="T151" s="4">
        <f t="shared" si="29"/>
        <v>1</v>
      </c>
      <c r="U151" s="11">
        <v>15</v>
      </c>
      <c r="V151" s="35">
        <v>10</v>
      </c>
      <c r="W151" s="35">
        <v>22</v>
      </c>
      <c r="X151" s="4">
        <f t="shared" si="30"/>
        <v>1.3</v>
      </c>
      <c r="Y151" s="11">
        <v>35</v>
      </c>
      <c r="Z151" s="44">
        <f t="shared" si="37"/>
        <v>1.0513971284197541</v>
      </c>
      <c r="AA151" s="45">
        <v>2386</v>
      </c>
      <c r="AB151" s="35">
        <f t="shared" si="31"/>
        <v>216.90909090909091</v>
      </c>
      <c r="AC151" s="35">
        <f t="shared" si="32"/>
        <v>228.1</v>
      </c>
      <c r="AD151" s="35">
        <f t="shared" si="33"/>
        <v>11.190909090909088</v>
      </c>
      <c r="AE151" s="35">
        <v>2.5</v>
      </c>
      <c r="AF151" s="35">
        <f t="shared" si="34"/>
        <v>230.6</v>
      </c>
      <c r="AG151" s="35"/>
      <c r="AH151" s="35">
        <f t="shared" si="35"/>
        <v>230.6</v>
      </c>
      <c r="AI151" s="35">
        <v>230.6</v>
      </c>
      <c r="AJ151" s="35">
        <f t="shared" si="38"/>
        <v>0</v>
      </c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10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10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10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10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10"/>
      <c r="GC151" s="9"/>
      <c r="GD151" s="9"/>
    </row>
    <row r="152" spans="1:186" s="2" customFormat="1" ht="17.149999999999999" customHeight="1">
      <c r="A152" s="14" t="s">
        <v>151</v>
      </c>
      <c r="B152" s="35">
        <v>156</v>
      </c>
      <c r="C152" s="35">
        <v>185</v>
      </c>
      <c r="D152" s="4">
        <f t="shared" si="28"/>
        <v>1.1858974358974359</v>
      </c>
      <c r="E152" s="11">
        <v>10</v>
      </c>
      <c r="F152" s="5" t="s">
        <v>362</v>
      </c>
      <c r="G152" s="5" t="s">
        <v>362</v>
      </c>
      <c r="H152" s="5" t="s">
        <v>362</v>
      </c>
      <c r="I152" s="5" t="s">
        <v>362</v>
      </c>
      <c r="J152" s="5" t="s">
        <v>362</v>
      </c>
      <c r="K152" s="5" t="s">
        <v>362</v>
      </c>
      <c r="L152" s="5" t="s">
        <v>362</v>
      </c>
      <c r="M152" s="5" t="s">
        <v>362</v>
      </c>
      <c r="N152" s="35">
        <v>250.2</v>
      </c>
      <c r="O152" s="35">
        <v>580.4</v>
      </c>
      <c r="P152" s="4">
        <f t="shared" si="36"/>
        <v>1.3</v>
      </c>
      <c r="Q152" s="11">
        <v>20</v>
      </c>
      <c r="R152" s="35">
        <v>200</v>
      </c>
      <c r="S152" s="35">
        <v>231.1</v>
      </c>
      <c r="T152" s="4">
        <f t="shared" si="29"/>
        <v>1.1555</v>
      </c>
      <c r="U152" s="11">
        <v>35</v>
      </c>
      <c r="V152" s="35">
        <v>8</v>
      </c>
      <c r="W152" s="35">
        <v>9.5</v>
      </c>
      <c r="X152" s="4">
        <f t="shared" si="30"/>
        <v>1.1875</v>
      </c>
      <c r="Y152" s="11">
        <v>15</v>
      </c>
      <c r="Z152" s="44">
        <f t="shared" si="37"/>
        <v>1.2014246794871795</v>
      </c>
      <c r="AA152" s="45">
        <v>1988</v>
      </c>
      <c r="AB152" s="35">
        <f t="shared" si="31"/>
        <v>180.72727272727272</v>
      </c>
      <c r="AC152" s="35">
        <f t="shared" si="32"/>
        <v>217.1</v>
      </c>
      <c r="AD152" s="35">
        <f t="shared" si="33"/>
        <v>36.372727272727275</v>
      </c>
      <c r="AE152" s="35">
        <v>11.5</v>
      </c>
      <c r="AF152" s="35">
        <f t="shared" si="34"/>
        <v>228.6</v>
      </c>
      <c r="AG152" s="35"/>
      <c r="AH152" s="35">
        <f t="shared" si="35"/>
        <v>228.6</v>
      </c>
      <c r="AI152" s="35">
        <v>228.6</v>
      </c>
      <c r="AJ152" s="35">
        <f t="shared" si="38"/>
        <v>0</v>
      </c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10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10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10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10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10"/>
      <c r="GC152" s="9"/>
      <c r="GD152" s="9"/>
    </row>
    <row r="153" spans="1:186" s="2" customFormat="1" ht="17.149999999999999" customHeight="1">
      <c r="A153" s="14" t="s">
        <v>152</v>
      </c>
      <c r="B153" s="35">
        <v>4581</v>
      </c>
      <c r="C153" s="35">
        <v>5512</v>
      </c>
      <c r="D153" s="4">
        <f t="shared" si="28"/>
        <v>1.2003230735647239</v>
      </c>
      <c r="E153" s="11">
        <v>10</v>
      </c>
      <c r="F153" s="5" t="s">
        <v>362</v>
      </c>
      <c r="G153" s="5" t="s">
        <v>362</v>
      </c>
      <c r="H153" s="5" t="s">
        <v>362</v>
      </c>
      <c r="I153" s="5" t="s">
        <v>362</v>
      </c>
      <c r="J153" s="5" t="s">
        <v>362</v>
      </c>
      <c r="K153" s="5" t="s">
        <v>362</v>
      </c>
      <c r="L153" s="5" t="s">
        <v>362</v>
      </c>
      <c r="M153" s="5" t="s">
        <v>362</v>
      </c>
      <c r="N153" s="35">
        <v>371.6</v>
      </c>
      <c r="O153" s="35">
        <v>610.1</v>
      </c>
      <c r="P153" s="4">
        <f t="shared" si="36"/>
        <v>1.2441819160387513</v>
      </c>
      <c r="Q153" s="11">
        <v>20</v>
      </c>
      <c r="R153" s="35">
        <v>2.9</v>
      </c>
      <c r="S153" s="35">
        <v>5.3</v>
      </c>
      <c r="T153" s="4">
        <f t="shared" si="29"/>
        <v>1.2627586206896551</v>
      </c>
      <c r="U153" s="11">
        <v>20</v>
      </c>
      <c r="V153" s="35">
        <v>0.8</v>
      </c>
      <c r="W153" s="35">
        <v>0.9</v>
      </c>
      <c r="X153" s="4">
        <f t="shared" si="30"/>
        <v>1.125</v>
      </c>
      <c r="Y153" s="11">
        <v>30</v>
      </c>
      <c r="Z153" s="44">
        <f t="shared" si="37"/>
        <v>1.1986505183776921</v>
      </c>
      <c r="AA153" s="45">
        <v>2838</v>
      </c>
      <c r="AB153" s="35">
        <f t="shared" si="31"/>
        <v>258</v>
      </c>
      <c r="AC153" s="35">
        <f t="shared" si="32"/>
        <v>309.3</v>
      </c>
      <c r="AD153" s="35">
        <f t="shared" si="33"/>
        <v>51.300000000000011</v>
      </c>
      <c r="AE153" s="35">
        <v>-11.1</v>
      </c>
      <c r="AF153" s="35">
        <f t="shared" si="34"/>
        <v>298.2</v>
      </c>
      <c r="AG153" s="35"/>
      <c r="AH153" s="35">
        <f t="shared" si="35"/>
        <v>298.2</v>
      </c>
      <c r="AI153" s="35">
        <v>298.2</v>
      </c>
      <c r="AJ153" s="35">
        <f t="shared" si="38"/>
        <v>0</v>
      </c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10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10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10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10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10"/>
      <c r="GC153" s="9"/>
      <c r="GD153" s="9"/>
    </row>
    <row r="154" spans="1:186" s="2" customFormat="1" ht="17.149999999999999" customHeight="1">
      <c r="A154" s="14" t="s">
        <v>153</v>
      </c>
      <c r="B154" s="35">
        <v>68</v>
      </c>
      <c r="C154" s="35">
        <v>72.900000000000006</v>
      </c>
      <c r="D154" s="4">
        <f t="shared" si="28"/>
        <v>1.072058823529412</v>
      </c>
      <c r="E154" s="11">
        <v>10</v>
      </c>
      <c r="F154" s="5" t="s">
        <v>362</v>
      </c>
      <c r="G154" s="5" t="s">
        <v>362</v>
      </c>
      <c r="H154" s="5" t="s">
        <v>362</v>
      </c>
      <c r="I154" s="5" t="s">
        <v>362</v>
      </c>
      <c r="J154" s="5" t="s">
        <v>362</v>
      </c>
      <c r="K154" s="5" t="s">
        <v>362</v>
      </c>
      <c r="L154" s="5" t="s">
        <v>362</v>
      </c>
      <c r="M154" s="5" t="s">
        <v>362</v>
      </c>
      <c r="N154" s="35">
        <v>226.2</v>
      </c>
      <c r="O154" s="35">
        <v>245.2</v>
      </c>
      <c r="P154" s="4">
        <f t="shared" si="36"/>
        <v>1.0839964633068082</v>
      </c>
      <c r="Q154" s="11">
        <v>20</v>
      </c>
      <c r="R154" s="35">
        <v>120</v>
      </c>
      <c r="S154" s="35">
        <v>125</v>
      </c>
      <c r="T154" s="4">
        <f t="shared" si="29"/>
        <v>1.0416666666666667</v>
      </c>
      <c r="U154" s="11">
        <v>30</v>
      </c>
      <c r="V154" s="35">
        <v>3.4</v>
      </c>
      <c r="W154" s="35">
        <v>4</v>
      </c>
      <c r="X154" s="4">
        <f t="shared" si="30"/>
        <v>1.1764705882352942</v>
      </c>
      <c r="Y154" s="11">
        <v>20</v>
      </c>
      <c r="Z154" s="44">
        <f t="shared" si="37"/>
        <v>1.0897491158267021</v>
      </c>
      <c r="AA154" s="45">
        <v>1863</v>
      </c>
      <c r="AB154" s="35">
        <f t="shared" si="31"/>
        <v>169.36363636363637</v>
      </c>
      <c r="AC154" s="35">
        <f t="shared" si="32"/>
        <v>184.6</v>
      </c>
      <c r="AD154" s="35">
        <f t="shared" si="33"/>
        <v>15.23636363636362</v>
      </c>
      <c r="AE154" s="35">
        <v>0</v>
      </c>
      <c r="AF154" s="35">
        <f t="shared" si="34"/>
        <v>184.6</v>
      </c>
      <c r="AG154" s="35"/>
      <c r="AH154" s="35">
        <f t="shared" si="35"/>
        <v>184.6</v>
      </c>
      <c r="AI154" s="35">
        <v>184.6</v>
      </c>
      <c r="AJ154" s="35">
        <f t="shared" si="38"/>
        <v>0</v>
      </c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10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10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10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10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10"/>
      <c r="GC154" s="9"/>
      <c r="GD154" s="9"/>
    </row>
    <row r="155" spans="1:186" s="2" customFormat="1" ht="17.149999999999999" customHeight="1">
      <c r="A155" s="14" t="s">
        <v>154</v>
      </c>
      <c r="B155" s="35">
        <v>251</v>
      </c>
      <c r="C155" s="35">
        <v>275.60000000000002</v>
      </c>
      <c r="D155" s="4">
        <f t="shared" si="28"/>
        <v>1.0980079681274901</v>
      </c>
      <c r="E155" s="11">
        <v>10</v>
      </c>
      <c r="F155" s="5" t="s">
        <v>362</v>
      </c>
      <c r="G155" s="5" t="s">
        <v>362</v>
      </c>
      <c r="H155" s="5" t="s">
        <v>362</v>
      </c>
      <c r="I155" s="5" t="s">
        <v>362</v>
      </c>
      <c r="J155" s="5" t="s">
        <v>362</v>
      </c>
      <c r="K155" s="5" t="s">
        <v>362</v>
      </c>
      <c r="L155" s="5" t="s">
        <v>362</v>
      </c>
      <c r="M155" s="5" t="s">
        <v>362</v>
      </c>
      <c r="N155" s="35">
        <v>284.10000000000002</v>
      </c>
      <c r="O155" s="35">
        <v>411.7</v>
      </c>
      <c r="P155" s="4">
        <f t="shared" si="36"/>
        <v>1.2249137627595916</v>
      </c>
      <c r="Q155" s="11">
        <v>20</v>
      </c>
      <c r="R155" s="35">
        <v>0.6</v>
      </c>
      <c r="S155" s="35">
        <v>0.7</v>
      </c>
      <c r="T155" s="4">
        <f t="shared" si="29"/>
        <v>1.1666666666666667</v>
      </c>
      <c r="U155" s="11">
        <v>15</v>
      </c>
      <c r="V155" s="35">
        <v>0.5</v>
      </c>
      <c r="W155" s="35">
        <v>0.5</v>
      </c>
      <c r="X155" s="4">
        <f t="shared" si="30"/>
        <v>1</v>
      </c>
      <c r="Y155" s="11">
        <v>35</v>
      </c>
      <c r="Z155" s="44">
        <f t="shared" si="37"/>
        <v>1.0997294367058341</v>
      </c>
      <c r="AA155" s="45">
        <v>1332</v>
      </c>
      <c r="AB155" s="35">
        <f t="shared" si="31"/>
        <v>121.09090909090909</v>
      </c>
      <c r="AC155" s="35">
        <f t="shared" si="32"/>
        <v>133.19999999999999</v>
      </c>
      <c r="AD155" s="35">
        <f t="shared" si="33"/>
        <v>12.109090909090895</v>
      </c>
      <c r="AE155" s="35">
        <v>2.6</v>
      </c>
      <c r="AF155" s="35">
        <f t="shared" si="34"/>
        <v>135.79999999999998</v>
      </c>
      <c r="AG155" s="35"/>
      <c r="AH155" s="35">
        <f t="shared" si="35"/>
        <v>135.79999999999998</v>
      </c>
      <c r="AI155" s="35">
        <v>135.79999999999998</v>
      </c>
      <c r="AJ155" s="35">
        <f t="shared" si="38"/>
        <v>0</v>
      </c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10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10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10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10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10"/>
      <c r="GC155" s="9"/>
      <c r="GD155" s="9"/>
    </row>
    <row r="156" spans="1:186" s="2" customFormat="1" ht="17.149999999999999" customHeight="1">
      <c r="A156" s="14" t="s">
        <v>155</v>
      </c>
      <c r="B156" s="35">
        <v>1856024</v>
      </c>
      <c r="C156" s="35">
        <v>1430082.4</v>
      </c>
      <c r="D156" s="4">
        <f t="shared" si="28"/>
        <v>0.77050857100985759</v>
      </c>
      <c r="E156" s="11">
        <v>10</v>
      </c>
      <c r="F156" s="5" t="s">
        <v>362</v>
      </c>
      <c r="G156" s="5" t="s">
        <v>362</v>
      </c>
      <c r="H156" s="5" t="s">
        <v>362</v>
      </c>
      <c r="I156" s="5" t="s">
        <v>362</v>
      </c>
      <c r="J156" s="5" t="s">
        <v>362</v>
      </c>
      <c r="K156" s="5" t="s">
        <v>362</v>
      </c>
      <c r="L156" s="5" t="s">
        <v>362</v>
      </c>
      <c r="M156" s="5" t="s">
        <v>362</v>
      </c>
      <c r="N156" s="35">
        <v>1472.6</v>
      </c>
      <c r="O156" s="35">
        <v>2955.1</v>
      </c>
      <c r="P156" s="4">
        <f t="shared" si="36"/>
        <v>1.2806722803205215</v>
      </c>
      <c r="Q156" s="11">
        <v>20</v>
      </c>
      <c r="R156" s="35">
        <v>0.3</v>
      </c>
      <c r="S156" s="35">
        <v>0.3</v>
      </c>
      <c r="T156" s="4">
        <f t="shared" si="29"/>
        <v>1</v>
      </c>
      <c r="U156" s="11">
        <v>20</v>
      </c>
      <c r="V156" s="35">
        <v>280</v>
      </c>
      <c r="W156" s="35">
        <v>291.3</v>
      </c>
      <c r="X156" s="4">
        <f t="shared" si="30"/>
        <v>1.040357142857143</v>
      </c>
      <c r="Y156" s="11">
        <v>30</v>
      </c>
      <c r="Z156" s="44">
        <f t="shared" si="37"/>
        <v>1.0566155700277913</v>
      </c>
      <c r="AA156" s="45">
        <v>1541</v>
      </c>
      <c r="AB156" s="35">
        <f t="shared" si="31"/>
        <v>140.09090909090909</v>
      </c>
      <c r="AC156" s="35">
        <f t="shared" si="32"/>
        <v>148</v>
      </c>
      <c r="AD156" s="35">
        <f t="shared" si="33"/>
        <v>7.9090909090909065</v>
      </c>
      <c r="AE156" s="35">
        <v>-2.2000000000000002</v>
      </c>
      <c r="AF156" s="35">
        <f t="shared" si="34"/>
        <v>145.80000000000001</v>
      </c>
      <c r="AG156" s="35"/>
      <c r="AH156" s="35">
        <f t="shared" si="35"/>
        <v>145.80000000000001</v>
      </c>
      <c r="AI156" s="35">
        <v>145.80000000000001</v>
      </c>
      <c r="AJ156" s="35">
        <f t="shared" si="38"/>
        <v>0</v>
      </c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10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10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10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10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10"/>
      <c r="GC156" s="9"/>
      <c r="GD156" s="9"/>
    </row>
    <row r="157" spans="1:186" s="2" customFormat="1" ht="17.149999999999999" customHeight="1">
      <c r="A157" s="18" t="s">
        <v>156</v>
      </c>
      <c r="B157" s="60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35"/>
      <c r="AF157" s="35"/>
      <c r="AG157" s="35"/>
      <c r="AH157" s="35"/>
      <c r="AI157" s="35"/>
      <c r="AJ157" s="35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10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10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10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10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10"/>
      <c r="GC157" s="9"/>
      <c r="GD157" s="9"/>
    </row>
    <row r="158" spans="1:186" s="2" customFormat="1" ht="17.149999999999999" customHeight="1">
      <c r="A158" s="14" t="s">
        <v>71</v>
      </c>
      <c r="B158" s="35">
        <v>0</v>
      </c>
      <c r="C158" s="35">
        <v>0</v>
      </c>
      <c r="D158" s="4">
        <f t="shared" si="28"/>
        <v>0</v>
      </c>
      <c r="E158" s="11">
        <v>0</v>
      </c>
      <c r="F158" s="5" t="s">
        <v>362</v>
      </c>
      <c r="G158" s="5" t="s">
        <v>362</v>
      </c>
      <c r="H158" s="5" t="s">
        <v>362</v>
      </c>
      <c r="I158" s="5" t="s">
        <v>362</v>
      </c>
      <c r="J158" s="5" t="s">
        <v>362</v>
      </c>
      <c r="K158" s="5" t="s">
        <v>362</v>
      </c>
      <c r="L158" s="5" t="s">
        <v>362</v>
      </c>
      <c r="M158" s="5" t="s">
        <v>362</v>
      </c>
      <c r="N158" s="35">
        <v>192.1</v>
      </c>
      <c r="O158" s="35">
        <v>259.89999999999998</v>
      </c>
      <c r="P158" s="4">
        <f t="shared" si="36"/>
        <v>1.2152941176470589</v>
      </c>
      <c r="Q158" s="11">
        <v>20</v>
      </c>
      <c r="R158" s="35">
        <v>0</v>
      </c>
      <c r="S158" s="35">
        <v>0</v>
      </c>
      <c r="T158" s="4">
        <f t="shared" si="29"/>
        <v>1</v>
      </c>
      <c r="U158" s="11">
        <v>25</v>
      </c>
      <c r="V158" s="35">
        <v>0</v>
      </c>
      <c r="W158" s="35">
        <v>0.5</v>
      </c>
      <c r="X158" s="4">
        <f t="shared" si="30"/>
        <v>1</v>
      </c>
      <c r="Y158" s="11">
        <v>25</v>
      </c>
      <c r="Z158" s="44">
        <f t="shared" si="37"/>
        <v>1.0615126050420169</v>
      </c>
      <c r="AA158" s="45">
        <v>1893</v>
      </c>
      <c r="AB158" s="35">
        <f t="shared" si="31"/>
        <v>172.09090909090909</v>
      </c>
      <c r="AC158" s="35">
        <f t="shared" si="32"/>
        <v>182.7</v>
      </c>
      <c r="AD158" s="35">
        <f t="shared" si="33"/>
        <v>10.609090909090895</v>
      </c>
      <c r="AE158" s="35">
        <v>4.5</v>
      </c>
      <c r="AF158" s="35">
        <f t="shared" si="34"/>
        <v>187.2</v>
      </c>
      <c r="AG158" s="35"/>
      <c r="AH158" s="35">
        <f t="shared" si="35"/>
        <v>187.2</v>
      </c>
      <c r="AI158" s="35">
        <v>187.2</v>
      </c>
      <c r="AJ158" s="35">
        <f t="shared" si="38"/>
        <v>0</v>
      </c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10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10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10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10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10"/>
      <c r="GC158" s="9"/>
      <c r="GD158" s="9"/>
    </row>
    <row r="159" spans="1:186" s="2" customFormat="1" ht="17.149999999999999" customHeight="1">
      <c r="A159" s="14" t="s">
        <v>157</v>
      </c>
      <c r="B159" s="35">
        <v>0</v>
      </c>
      <c r="C159" s="35">
        <v>0</v>
      </c>
      <c r="D159" s="4">
        <f t="shared" si="28"/>
        <v>0</v>
      </c>
      <c r="E159" s="11">
        <v>0</v>
      </c>
      <c r="F159" s="5" t="s">
        <v>362</v>
      </c>
      <c r="G159" s="5" t="s">
        <v>362</v>
      </c>
      <c r="H159" s="5" t="s">
        <v>362</v>
      </c>
      <c r="I159" s="5" t="s">
        <v>362</v>
      </c>
      <c r="J159" s="5" t="s">
        <v>362</v>
      </c>
      <c r="K159" s="5" t="s">
        <v>362</v>
      </c>
      <c r="L159" s="5" t="s">
        <v>362</v>
      </c>
      <c r="M159" s="5" t="s">
        <v>362</v>
      </c>
      <c r="N159" s="35">
        <v>217.8</v>
      </c>
      <c r="O159" s="35">
        <v>344.9</v>
      </c>
      <c r="P159" s="4">
        <f t="shared" si="36"/>
        <v>1.238356290174472</v>
      </c>
      <c r="Q159" s="11">
        <v>20</v>
      </c>
      <c r="R159" s="35">
        <v>0</v>
      </c>
      <c r="S159" s="35">
        <v>0</v>
      </c>
      <c r="T159" s="4">
        <f t="shared" si="29"/>
        <v>1</v>
      </c>
      <c r="U159" s="11">
        <v>45</v>
      </c>
      <c r="V159" s="35">
        <v>0</v>
      </c>
      <c r="W159" s="35">
        <v>1.3</v>
      </c>
      <c r="X159" s="4">
        <f t="shared" si="30"/>
        <v>1</v>
      </c>
      <c r="Y159" s="11">
        <v>5</v>
      </c>
      <c r="Z159" s="44">
        <f t="shared" si="37"/>
        <v>1.0681017971927065</v>
      </c>
      <c r="AA159" s="45">
        <v>1439</v>
      </c>
      <c r="AB159" s="35">
        <f t="shared" si="31"/>
        <v>130.81818181818181</v>
      </c>
      <c r="AC159" s="35">
        <f t="shared" si="32"/>
        <v>139.69999999999999</v>
      </c>
      <c r="AD159" s="35">
        <f t="shared" si="33"/>
        <v>8.8818181818181756</v>
      </c>
      <c r="AE159" s="35">
        <v>7.4</v>
      </c>
      <c r="AF159" s="35">
        <f t="shared" si="34"/>
        <v>147.1</v>
      </c>
      <c r="AG159" s="35"/>
      <c r="AH159" s="35">
        <f t="shared" si="35"/>
        <v>147.1</v>
      </c>
      <c r="AI159" s="35">
        <v>147.1</v>
      </c>
      <c r="AJ159" s="35">
        <f t="shared" si="38"/>
        <v>0</v>
      </c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10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10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10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10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10"/>
      <c r="GC159" s="9"/>
      <c r="GD159" s="9"/>
    </row>
    <row r="160" spans="1:186" s="2" customFormat="1" ht="17.149999999999999" customHeight="1">
      <c r="A160" s="14" t="s">
        <v>158</v>
      </c>
      <c r="B160" s="35">
        <v>0</v>
      </c>
      <c r="C160" s="35">
        <v>0</v>
      </c>
      <c r="D160" s="4">
        <f t="shared" si="28"/>
        <v>0</v>
      </c>
      <c r="E160" s="11">
        <v>0</v>
      </c>
      <c r="F160" s="5" t="s">
        <v>362</v>
      </c>
      <c r="G160" s="5" t="s">
        <v>362</v>
      </c>
      <c r="H160" s="5" t="s">
        <v>362</v>
      </c>
      <c r="I160" s="5" t="s">
        <v>362</v>
      </c>
      <c r="J160" s="5" t="s">
        <v>362</v>
      </c>
      <c r="K160" s="5" t="s">
        <v>362</v>
      </c>
      <c r="L160" s="5" t="s">
        <v>362</v>
      </c>
      <c r="M160" s="5" t="s">
        <v>362</v>
      </c>
      <c r="N160" s="35">
        <v>275.8</v>
      </c>
      <c r="O160" s="35">
        <v>282.2</v>
      </c>
      <c r="P160" s="4">
        <f t="shared" si="36"/>
        <v>1.0232052211747642</v>
      </c>
      <c r="Q160" s="11">
        <v>20</v>
      </c>
      <c r="R160" s="35">
        <v>0</v>
      </c>
      <c r="S160" s="35">
        <v>0</v>
      </c>
      <c r="T160" s="4">
        <f t="shared" si="29"/>
        <v>1</v>
      </c>
      <c r="U160" s="11">
        <v>20</v>
      </c>
      <c r="V160" s="35">
        <v>0</v>
      </c>
      <c r="W160" s="35">
        <v>1.8</v>
      </c>
      <c r="X160" s="4">
        <f t="shared" si="30"/>
        <v>1</v>
      </c>
      <c r="Y160" s="11">
        <v>30</v>
      </c>
      <c r="Z160" s="44">
        <f t="shared" si="37"/>
        <v>1.0066300631927898</v>
      </c>
      <c r="AA160" s="45">
        <v>2134</v>
      </c>
      <c r="AB160" s="35">
        <f t="shared" si="31"/>
        <v>194</v>
      </c>
      <c r="AC160" s="35">
        <f t="shared" si="32"/>
        <v>195.3</v>
      </c>
      <c r="AD160" s="35">
        <f t="shared" si="33"/>
        <v>1.3000000000000114</v>
      </c>
      <c r="AE160" s="35">
        <v>1</v>
      </c>
      <c r="AF160" s="35">
        <f t="shared" si="34"/>
        <v>196.3</v>
      </c>
      <c r="AG160" s="35"/>
      <c r="AH160" s="35">
        <f t="shared" si="35"/>
        <v>196.3</v>
      </c>
      <c r="AI160" s="35">
        <v>196.3</v>
      </c>
      <c r="AJ160" s="35">
        <f t="shared" si="38"/>
        <v>0</v>
      </c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10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10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10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10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10"/>
      <c r="GC160" s="9"/>
      <c r="GD160" s="9"/>
    </row>
    <row r="161" spans="1:186" s="2" customFormat="1" ht="17.149999999999999" customHeight="1">
      <c r="A161" s="14" t="s">
        <v>159</v>
      </c>
      <c r="B161" s="35">
        <v>0</v>
      </c>
      <c r="C161" s="35">
        <v>0</v>
      </c>
      <c r="D161" s="4">
        <f t="shared" si="28"/>
        <v>0</v>
      </c>
      <c r="E161" s="11">
        <v>0</v>
      </c>
      <c r="F161" s="5" t="s">
        <v>362</v>
      </c>
      <c r="G161" s="5" t="s">
        <v>362</v>
      </c>
      <c r="H161" s="5" t="s">
        <v>362</v>
      </c>
      <c r="I161" s="5" t="s">
        <v>362</v>
      </c>
      <c r="J161" s="5" t="s">
        <v>362</v>
      </c>
      <c r="K161" s="5" t="s">
        <v>362</v>
      </c>
      <c r="L161" s="5" t="s">
        <v>362</v>
      </c>
      <c r="M161" s="5" t="s">
        <v>362</v>
      </c>
      <c r="N161" s="35">
        <v>659.7</v>
      </c>
      <c r="O161" s="35">
        <v>1093.3</v>
      </c>
      <c r="P161" s="4">
        <f t="shared" si="36"/>
        <v>1.2457268455358497</v>
      </c>
      <c r="Q161" s="11">
        <v>20</v>
      </c>
      <c r="R161" s="35">
        <v>0</v>
      </c>
      <c r="S161" s="35">
        <v>0.2</v>
      </c>
      <c r="T161" s="4">
        <f t="shared" si="29"/>
        <v>1</v>
      </c>
      <c r="U161" s="11">
        <v>25</v>
      </c>
      <c r="V161" s="35">
        <v>1</v>
      </c>
      <c r="W161" s="35">
        <v>2.2000000000000002</v>
      </c>
      <c r="X161" s="4">
        <f t="shared" si="30"/>
        <v>1.3</v>
      </c>
      <c r="Y161" s="11">
        <v>25</v>
      </c>
      <c r="Z161" s="44">
        <f t="shared" si="37"/>
        <v>1.177350527295957</v>
      </c>
      <c r="AA161" s="45">
        <v>2179</v>
      </c>
      <c r="AB161" s="35">
        <f t="shared" si="31"/>
        <v>198.09090909090909</v>
      </c>
      <c r="AC161" s="35">
        <f t="shared" si="32"/>
        <v>233.2</v>
      </c>
      <c r="AD161" s="35">
        <f t="shared" si="33"/>
        <v>35.109090909090895</v>
      </c>
      <c r="AE161" s="35">
        <v>8.9</v>
      </c>
      <c r="AF161" s="35">
        <f t="shared" si="34"/>
        <v>242.1</v>
      </c>
      <c r="AG161" s="35"/>
      <c r="AH161" s="35">
        <f t="shared" si="35"/>
        <v>242.1</v>
      </c>
      <c r="AI161" s="35">
        <v>242.1</v>
      </c>
      <c r="AJ161" s="35">
        <f t="shared" si="38"/>
        <v>0</v>
      </c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10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10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10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10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10"/>
      <c r="GC161" s="9"/>
      <c r="GD161" s="9"/>
    </row>
    <row r="162" spans="1:186" s="2" customFormat="1" ht="17.149999999999999" customHeight="1">
      <c r="A162" s="14" t="s">
        <v>160</v>
      </c>
      <c r="B162" s="35">
        <v>101310</v>
      </c>
      <c r="C162" s="35">
        <v>97690.1</v>
      </c>
      <c r="D162" s="4">
        <f t="shared" si="28"/>
        <v>0.9642690751159807</v>
      </c>
      <c r="E162" s="11">
        <v>10</v>
      </c>
      <c r="F162" s="5" t="s">
        <v>362</v>
      </c>
      <c r="G162" s="5" t="s">
        <v>362</v>
      </c>
      <c r="H162" s="5" t="s">
        <v>362</v>
      </c>
      <c r="I162" s="5" t="s">
        <v>362</v>
      </c>
      <c r="J162" s="5" t="s">
        <v>362</v>
      </c>
      <c r="K162" s="5" t="s">
        <v>362</v>
      </c>
      <c r="L162" s="5" t="s">
        <v>362</v>
      </c>
      <c r="M162" s="5" t="s">
        <v>362</v>
      </c>
      <c r="N162" s="35">
        <v>4137.8</v>
      </c>
      <c r="O162" s="35">
        <v>5094.1000000000004</v>
      </c>
      <c r="P162" s="4">
        <f t="shared" si="36"/>
        <v>1.2031113151916477</v>
      </c>
      <c r="Q162" s="11">
        <v>20</v>
      </c>
      <c r="R162" s="35">
        <v>130</v>
      </c>
      <c r="S162" s="35">
        <v>133.6</v>
      </c>
      <c r="T162" s="4">
        <f t="shared" si="29"/>
        <v>1.0276923076923077</v>
      </c>
      <c r="U162" s="11">
        <v>25</v>
      </c>
      <c r="V162" s="35">
        <v>3</v>
      </c>
      <c r="W162" s="35">
        <v>3.1</v>
      </c>
      <c r="X162" s="4">
        <f t="shared" si="30"/>
        <v>1.0333333333333334</v>
      </c>
      <c r="Y162" s="11">
        <v>25</v>
      </c>
      <c r="Z162" s="44">
        <f t="shared" si="37"/>
        <v>1.0653819760079224</v>
      </c>
      <c r="AA162" s="45">
        <v>3142</v>
      </c>
      <c r="AB162" s="35">
        <f t="shared" si="31"/>
        <v>285.63636363636363</v>
      </c>
      <c r="AC162" s="35">
        <f t="shared" si="32"/>
        <v>304.3</v>
      </c>
      <c r="AD162" s="35">
        <f t="shared" si="33"/>
        <v>18.663636363636385</v>
      </c>
      <c r="AE162" s="35">
        <v>0.6</v>
      </c>
      <c r="AF162" s="35">
        <f t="shared" si="34"/>
        <v>304.90000000000003</v>
      </c>
      <c r="AG162" s="35"/>
      <c r="AH162" s="35">
        <f t="shared" si="35"/>
        <v>304.90000000000003</v>
      </c>
      <c r="AI162" s="35">
        <v>304.90000000000003</v>
      </c>
      <c r="AJ162" s="35">
        <f t="shared" si="38"/>
        <v>0</v>
      </c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10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10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10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10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10"/>
      <c r="GC162" s="9"/>
      <c r="GD162" s="9"/>
    </row>
    <row r="163" spans="1:186" s="2" customFormat="1" ht="17.149999999999999" customHeight="1">
      <c r="A163" s="14" t="s">
        <v>161</v>
      </c>
      <c r="B163" s="35">
        <v>0</v>
      </c>
      <c r="C163" s="35">
        <v>0</v>
      </c>
      <c r="D163" s="4">
        <f t="shared" si="28"/>
        <v>0</v>
      </c>
      <c r="E163" s="11">
        <v>0</v>
      </c>
      <c r="F163" s="5" t="s">
        <v>362</v>
      </c>
      <c r="G163" s="5" t="s">
        <v>362</v>
      </c>
      <c r="H163" s="5" t="s">
        <v>362</v>
      </c>
      <c r="I163" s="5" t="s">
        <v>362</v>
      </c>
      <c r="J163" s="5" t="s">
        <v>362</v>
      </c>
      <c r="K163" s="5" t="s">
        <v>362</v>
      </c>
      <c r="L163" s="5" t="s">
        <v>362</v>
      </c>
      <c r="M163" s="5" t="s">
        <v>362</v>
      </c>
      <c r="N163" s="35">
        <v>314.7</v>
      </c>
      <c r="O163" s="35">
        <v>319.60000000000002</v>
      </c>
      <c r="P163" s="4">
        <f t="shared" si="36"/>
        <v>1.0155703844931683</v>
      </c>
      <c r="Q163" s="11">
        <v>20</v>
      </c>
      <c r="R163" s="35">
        <v>0</v>
      </c>
      <c r="S163" s="35">
        <v>0</v>
      </c>
      <c r="T163" s="4">
        <f t="shared" si="29"/>
        <v>1</v>
      </c>
      <c r="U163" s="11">
        <v>25</v>
      </c>
      <c r="V163" s="35">
        <v>0</v>
      </c>
      <c r="W163" s="35">
        <v>1.8</v>
      </c>
      <c r="X163" s="4">
        <f t="shared" si="30"/>
        <v>1</v>
      </c>
      <c r="Y163" s="11">
        <v>25</v>
      </c>
      <c r="Z163" s="44">
        <f t="shared" si="37"/>
        <v>1.0044486812837623</v>
      </c>
      <c r="AA163" s="45">
        <v>1514</v>
      </c>
      <c r="AB163" s="35">
        <f t="shared" si="31"/>
        <v>137.63636363636363</v>
      </c>
      <c r="AC163" s="35">
        <f t="shared" si="32"/>
        <v>138.19999999999999</v>
      </c>
      <c r="AD163" s="35">
        <f t="shared" si="33"/>
        <v>0.5636363636363626</v>
      </c>
      <c r="AE163" s="35">
        <v>0.6</v>
      </c>
      <c r="AF163" s="35">
        <f t="shared" si="34"/>
        <v>138.79999999999998</v>
      </c>
      <c r="AG163" s="35"/>
      <c r="AH163" s="35">
        <f t="shared" si="35"/>
        <v>138.79999999999998</v>
      </c>
      <c r="AI163" s="35">
        <v>138.79999999999998</v>
      </c>
      <c r="AJ163" s="35">
        <f t="shared" si="38"/>
        <v>0</v>
      </c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10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10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10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10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10"/>
      <c r="GC163" s="9"/>
      <c r="GD163" s="9"/>
    </row>
    <row r="164" spans="1:186" s="2" customFormat="1" ht="17.149999999999999" customHeight="1">
      <c r="A164" s="14" t="s">
        <v>162</v>
      </c>
      <c r="B164" s="35">
        <v>7570</v>
      </c>
      <c r="C164" s="35">
        <v>6904.5</v>
      </c>
      <c r="D164" s="4">
        <f t="shared" si="28"/>
        <v>0.91208718626155882</v>
      </c>
      <c r="E164" s="11">
        <v>10</v>
      </c>
      <c r="F164" s="5" t="s">
        <v>362</v>
      </c>
      <c r="G164" s="5" t="s">
        <v>362</v>
      </c>
      <c r="H164" s="5" t="s">
        <v>362</v>
      </c>
      <c r="I164" s="5" t="s">
        <v>362</v>
      </c>
      <c r="J164" s="5" t="s">
        <v>362</v>
      </c>
      <c r="K164" s="5" t="s">
        <v>362</v>
      </c>
      <c r="L164" s="5" t="s">
        <v>362</v>
      </c>
      <c r="M164" s="5" t="s">
        <v>362</v>
      </c>
      <c r="N164" s="35">
        <v>957.9</v>
      </c>
      <c r="O164" s="35">
        <v>1381.5</v>
      </c>
      <c r="P164" s="4">
        <f t="shared" si="36"/>
        <v>1.2242217350454119</v>
      </c>
      <c r="Q164" s="11">
        <v>20</v>
      </c>
      <c r="R164" s="35">
        <v>0</v>
      </c>
      <c r="S164" s="35">
        <v>5.8</v>
      </c>
      <c r="T164" s="4">
        <f t="shared" si="29"/>
        <v>1</v>
      </c>
      <c r="U164" s="11">
        <v>35</v>
      </c>
      <c r="V164" s="35">
        <v>0</v>
      </c>
      <c r="W164" s="35">
        <v>0</v>
      </c>
      <c r="X164" s="4">
        <f t="shared" si="30"/>
        <v>1</v>
      </c>
      <c r="Y164" s="11">
        <v>15</v>
      </c>
      <c r="Z164" s="44">
        <f t="shared" si="37"/>
        <v>1.0450663320440479</v>
      </c>
      <c r="AA164" s="45">
        <v>2525</v>
      </c>
      <c r="AB164" s="35">
        <f t="shared" si="31"/>
        <v>229.54545454545453</v>
      </c>
      <c r="AC164" s="35">
        <f t="shared" si="32"/>
        <v>239.9</v>
      </c>
      <c r="AD164" s="35">
        <f t="shared" si="33"/>
        <v>10.354545454545473</v>
      </c>
      <c r="AE164" s="35">
        <v>29.5</v>
      </c>
      <c r="AF164" s="35">
        <f t="shared" si="34"/>
        <v>269.39999999999998</v>
      </c>
      <c r="AG164" s="35"/>
      <c r="AH164" s="35">
        <f t="shared" si="35"/>
        <v>269.39999999999998</v>
      </c>
      <c r="AI164" s="35">
        <v>269.39999999999998</v>
      </c>
      <c r="AJ164" s="35">
        <f t="shared" si="38"/>
        <v>0</v>
      </c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10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10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10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10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10"/>
      <c r="GC164" s="9"/>
      <c r="GD164" s="9"/>
    </row>
    <row r="165" spans="1:186" s="2" customFormat="1" ht="17.149999999999999" customHeight="1">
      <c r="A165" s="14" t="s">
        <v>163</v>
      </c>
      <c r="B165" s="35">
        <v>0</v>
      </c>
      <c r="C165" s="35">
        <v>0</v>
      </c>
      <c r="D165" s="4">
        <f t="shared" si="28"/>
        <v>0</v>
      </c>
      <c r="E165" s="11">
        <v>0</v>
      </c>
      <c r="F165" s="5" t="s">
        <v>362</v>
      </c>
      <c r="G165" s="5" t="s">
        <v>362</v>
      </c>
      <c r="H165" s="5" t="s">
        <v>362</v>
      </c>
      <c r="I165" s="5" t="s">
        <v>362</v>
      </c>
      <c r="J165" s="5" t="s">
        <v>362</v>
      </c>
      <c r="K165" s="5" t="s">
        <v>362</v>
      </c>
      <c r="L165" s="5" t="s">
        <v>362</v>
      </c>
      <c r="M165" s="5" t="s">
        <v>362</v>
      </c>
      <c r="N165" s="35">
        <v>431</v>
      </c>
      <c r="O165" s="35">
        <v>552.29999999999995</v>
      </c>
      <c r="P165" s="4">
        <f t="shared" si="36"/>
        <v>1.2081438515081206</v>
      </c>
      <c r="Q165" s="11">
        <v>20</v>
      </c>
      <c r="R165" s="35">
        <v>0</v>
      </c>
      <c r="S165" s="35">
        <v>0</v>
      </c>
      <c r="T165" s="4">
        <f t="shared" si="29"/>
        <v>1</v>
      </c>
      <c r="U165" s="11">
        <v>15</v>
      </c>
      <c r="V165" s="35">
        <v>0</v>
      </c>
      <c r="W165" s="35">
        <v>0</v>
      </c>
      <c r="X165" s="4">
        <f t="shared" si="30"/>
        <v>1</v>
      </c>
      <c r="Y165" s="11">
        <v>35</v>
      </c>
      <c r="Z165" s="44">
        <f t="shared" si="37"/>
        <v>1.0594696718594629</v>
      </c>
      <c r="AA165" s="45">
        <v>1092</v>
      </c>
      <c r="AB165" s="35">
        <f t="shared" si="31"/>
        <v>99.272727272727266</v>
      </c>
      <c r="AC165" s="35">
        <f t="shared" si="32"/>
        <v>105.2</v>
      </c>
      <c r="AD165" s="35">
        <f t="shared" si="33"/>
        <v>5.9272727272727366</v>
      </c>
      <c r="AE165" s="35">
        <v>12.5</v>
      </c>
      <c r="AF165" s="35">
        <f t="shared" si="34"/>
        <v>117.7</v>
      </c>
      <c r="AG165" s="35"/>
      <c r="AH165" s="35">
        <f t="shared" si="35"/>
        <v>117.7</v>
      </c>
      <c r="AI165" s="35">
        <v>117.7</v>
      </c>
      <c r="AJ165" s="35">
        <f t="shared" si="38"/>
        <v>0</v>
      </c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10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10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10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10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10"/>
      <c r="GC165" s="9"/>
      <c r="GD165" s="9"/>
    </row>
    <row r="166" spans="1:186" s="2" customFormat="1" ht="17.149999999999999" customHeight="1">
      <c r="A166" s="14" t="s">
        <v>164</v>
      </c>
      <c r="B166" s="35">
        <v>0</v>
      </c>
      <c r="C166" s="35">
        <v>0</v>
      </c>
      <c r="D166" s="4">
        <f t="shared" si="28"/>
        <v>0</v>
      </c>
      <c r="E166" s="11">
        <v>0</v>
      </c>
      <c r="F166" s="5" t="s">
        <v>362</v>
      </c>
      <c r="G166" s="5" t="s">
        <v>362</v>
      </c>
      <c r="H166" s="5" t="s">
        <v>362</v>
      </c>
      <c r="I166" s="5" t="s">
        <v>362</v>
      </c>
      <c r="J166" s="5" t="s">
        <v>362</v>
      </c>
      <c r="K166" s="5" t="s">
        <v>362</v>
      </c>
      <c r="L166" s="5" t="s">
        <v>362</v>
      </c>
      <c r="M166" s="5" t="s">
        <v>362</v>
      </c>
      <c r="N166" s="35">
        <v>191.6</v>
      </c>
      <c r="O166" s="35">
        <v>225.2</v>
      </c>
      <c r="P166" s="4">
        <f t="shared" si="36"/>
        <v>1.1753653444676408</v>
      </c>
      <c r="Q166" s="11">
        <v>20</v>
      </c>
      <c r="R166" s="35">
        <v>0</v>
      </c>
      <c r="S166" s="35">
        <v>0</v>
      </c>
      <c r="T166" s="4">
        <f t="shared" si="29"/>
        <v>1</v>
      </c>
      <c r="U166" s="11">
        <v>35</v>
      </c>
      <c r="V166" s="35">
        <v>0</v>
      </c>
      <c r="W166" s="35">
        <v>0.8</v>
      </c>
      <c r="X166" s="4">
        <f t="shared" si="30"/>
        <v>1</v>
      </c>
      <c r="Y166" s="11">
        <v>15</v>
      </c>
      <c r="Z166" s="44">
        <f t="shared" si="37"/>
        <v>1.0501043841336117</v>
      </c>
      <c r="AA166" s="45">
        <v>1745</v>
      </c>
      <c r="AB166" s="35">
        <f t="shared" si="31"/>
        <v>158.63636363636363</v>
      </c>
      <c r="AC166" s="35">
        <f t="shared" si="32"/>
        <v>166.6</v>
      </c>
      <c r="AD166" s="35">
        <f t="shared" si="33"/>
        <v>7.9636363636363683</v>
      </c>
      <c r="AE166" s="35">
        <v>12.6</v>
      </c>
      <c r="AF166" s="35">
        <f t="shared" si="34"/>
        <v>179.2</v>
      </c>
      <c r="AG166" s="35"/>
      <c r="AH166" s="35">
        <f t="shared" si="35"/>
        <v>179.2</v>
      </c>
      <c r="AI166" s="35">
        <v>179.2</v>
      </c>
      <c r="AJ166" s="35">
        <f t="shared" si="38"/>
        <v>0</v>
      </c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10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10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10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10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10"/>
      <c r="GC166" s="9"/>
      <c r="GD166" s="9"/>
    </row>
    <row r="167" spans="1:186" s="2" customFormat="1" ht="17.149999999999999" customHeight="1">
      <c r="A167" s="14" t="s">
        <v>99</v>
      </c>
      <c r="B167" s="35">
        <v>10730</v>
      </c>
      <c r="C167" s="35">
        <v>10239.799999999999</v>
      </c>
      <c r="D167" s="4">
        <f t="shared" si="28"/>
        <v>0.95431500465983221</v>
      </c>
      <c r="E167" s="11">
        <v>10</v>
      </c>
      <c r="F167" s="5" t="s">
        <v>362</v>
      </c>
      <c r="G167" s="5" t="s">
        <v>362</v>
      </c>
      <c r="H167" s="5" t="s">
        <v>362</v>
      </c>
      <c r="I167" s="5" t="s">
        <v>362</v>
      </c>
      <c r="J167" s="5" t="s">
        <v>362</v>
      </c>
      <c r="K167" s="5" t="s">
        <v>362</v>
      </c>
      <c r="L167" s="5" t="s">
        <v>362</v>
      </c>
      <c r="M167" s="5" t="s">
        <v>362</v>
      </c>
      <c r="N167" s="35">
        <v>240.3</v>
      </c>
      <c r="O167" s="35">
        <v>226.4</v>
      </c>
      <c r="P167" s="4">
        <f t="shared" si="36"/>
        <v>0.9421556387848522</v>
      </c>
      <c r="Q167" s="11">
        <v>20</v>
      </c>
      <c r="R167" s="35">
        <v>0</v>
      </c>
      <c r="S167" s="35">
        <v>1.7</v>
      </c>
      <c r="T167" s="4">
        <f t="shared" si="29"/>
        <v>1</v>
      </c>
      <c r="U167" s="11">
        <v>25</v>
      </c>
      <c r="V167" s="35">
        <v>0</v>
      </c>
      <c r="W167" s="35">
        <v>0.3</v>
      </c>
      <c r="X167" s="4">
        <f t="shared" si="30"/>
        <v>1</v>
      </c>
      <c r="Y167" s="11">
        <v>25</v>
      </c>
      <c r="Z167" s="44">
        <f t="shared" si="37"/>
        <v>0.97982828527869203</v>
      </c>
      <c r="AA167" s="45">
        <v>1630</v>
      </c>
      <c r="AB167" s="35">
        <f t="shared" si="31"/>
        <v>148.18181818181819</v>
      </c>
      <c r="AC167" s="35">
        <f t="shared" si="32"/>
        <v>145.19999999999999</v>
      </c>
      <c r="AD167" s="35">
        <f t="shared" si="33"/>
        <v>-2.9818181818181984</v>
      </c>
      <c r="AE167" s="35">
        <v>3.8</v>
      </c>
      <c r="AF167" s="35">
        <f t="shared" si="34"/>
        <v>149</v>
      </c>
      <c r="AG167" s="35"/>
      <c r="AH167" s="35">
        <f t="shared" si="35"/>
        <v>149</v>
      </c>
      <c r="AI167" s="35">
        <v>149</v>
      </c>
      <c r="AJ167" s="35">
        <f t="shared" si="38"/>
        <v>0</v>
      </c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10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10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10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10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10"/>
      <c r="GC167" s="9"/>
      <c r="GD167" s="9"/>
    </row>
    <row r="168" spans="1:186" s="2" customFormat="1" ht="17.149999999999999" customHeight="1">
      <c r="A168" s="14" t="s">
        <v>165</v>
      </c>
      <c r="B168" s="35">
        <v>222090</v>
      </c>
      <c r="C168" s="35">
        <v>261972</v>
      </c>
      <c r="D168" s="4">
        <f t="shared" si="28"/>
        <v>1.1795758476293394</v>
      </c>
      <c r="E168" s="11">
        <v>10</v>
      </c>
      <c r="F168" s="5" t="s">
        <v>362</v>
      </c>
      <c r="G168" s="5" t="s">
        <v>362</v>
      </c>
      <c r="H168" s="5" t="s">
        <v>362</v>
      </c>
      <c r="I168" s="5" t="s">
        <v>362</v>
      </c>
      <c r="J168" s="5" t="s">
        <v>362</v>
      </c>
      <c r="K168" s="5" t="s">
        <v>362</v>
      </c>
      <c r="L168" s="5" t="s">
        <v>362</v>
      </c>
      <c r="M168" s="5" t="s">
        <v>362</v>
      </c>
      <c r="N168" s="35">
        <v>641.6</v>
      </c>
      <c r="O168" s="35">
        <v>670.4</v>
      </c>
      <c r="P168" s="4">
        <f t="shared" si="36"/>
        <v>1.0448877805486283</v>
      </c>
      <c r="Q168" s="11">
        <v>20</v>
      </c>
      <c r="R168" s="35">
        <v>197</v>
      </c>
      <c r="S168" s="35">
        <v>198.1</v>
      </c>
      <c r="T168" s="4">
        <f t="shared" si="29"/>
        <v>1.0055837563451777</v>
      </c>
      <c r="U168" s="11">
        <v>5</v>
      </c>
      <c r="V168" s="35">
        <v>2400</v>
      </c>
      <c r="W168" s="35">
        <v>3040.6</v>
      </c>
      <c r="X168" s="4">
        <f t="shared" si="30"/>
        <v>1.2066916666666667</v>
      </c>
      <c r="Y168" s="11">
        <v>45</v>
      </c>
      <c r="Z168" s="44">
        <f t="shared" si="37"/>
        <v>1.1502819733623979</v>
      </c>
      <c r="AA168" s="45">
        <v>1880</v>
      </c>
      <c r="AB168" s="35">
        <f t="shared" si="31"/>
        <v>170.90909090909091</v>
      </c>
      <c r="AC168" s="35">
        <f t="shared" si="32"/>
        <v>196.6</v>
      </c>
      <c r="AD168" s="35">
        <f t="shared" si="33"/>
        <v>25.690909090909088</v>
      </c>
      <c r="AE168" s="35">
        <v>-8.1</v>
      </c>
      <c r="AF168" s="35">
        <f t="shared" si="34"/>
        <v>188.5</v>
      </c>
      <c r="AG168" s="35"/>
      <c r="AH168" s="35">
        <f t="shared" si="35"/>
        <v>188.5</v>
      </c>
      <c r="AI168" s="35">
        <v>188.5</v>
      </c>
      <c r="AJ168" s="35">
        <f t="shared" si="38"/>
        <v>0</v>
      </c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10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10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10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10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10"/>
      <c r="GC168" s="9"/>
      <c r="GD168" s="9"/>
    </row>
    <row r="169" spans="1:186" s="2" customFormat="1" ht="17.149999999999999" customHeight="1">
      <c r="A169" s="14" t="s">
        <v>166</v>
      </c>
      <c r="B169" s="35">
        <v>16520</v>
      </c>
      <c r="C169" s="35">
        <v>23878.799999999999</v>
      </c>
      <c r="D169" s="4">
        <f t="shared" si="28"/>
        <v>1.2245447941888619</v>
      </c>
      <c r="E169" s="11">
        <v>10</v>
      </c>
      <c r="F169" s="5" t="s">
        <v>362</v>
      </c>
      <c r="G169" s="5" t="s">
        <v>362</v>
      </c>
      <c r="H169" s="5" t="s">
        <v>362</v>
      </c>
      <c r="I169" s="5" t="s">
        <v>362</v>
      </c>
      <c r="J169" s="5" t="s">
        <v>362</v>
      </c>
      <c r="K169" s="5" t="s">
        <v>362</v>
      </c>
      <c r="L169" s="5" t="s">
        <v>362</v>
      </c>
      <c r="M169" s="5" t="s">
        <v>362</v>
      </c>
      <c r="N169" s="35">
        <v>725.1</v>
      </c>
      <c r="O169" s="35">
        <v>688.4</v>
      </c>
      <c r="P169" s="4">
        <f t="shared" si="36"/>
        <v>0.94938629154599363</v>
      </c>
      <c r="Q169" s="11">
        <v>20</v>
      </c>
      <c r="R169" s="35">
        <v>61</v>
      </c>
      <c r="S169" s="35">
        <v>61.8</v>
      </c>
      <c r="T169" s="4">
        <f t="shared" si="29"/>
        <v>1.0131147540983607</v>
      </c>
      <c r="U169" s="11">
        <v>45</v>
      </c>
      <c r="V169" s="35">
        <v>0</v>
      </c>
      <c r="W169" s="35">
        <v>0</v>
      </c>
      <c r="X169" s="4">
        <f t="shared" si="30"/>
        <v>1</v>
      </c>
      <c r="Y169" s="11">
        <v>5</v>
      </c>
      <c r="Z169" s="44">
        <f t="shared" si="37"/>
        <v>1.0227917213404338</v>
      </c>
      <c r="AA169" s="45">
        <v>3145</v>
      </c>
      <c r="AB169" s="35">
        <f t="shared" si="31"/>
        <v>285.90909090909093</v>
      </c>
      <c r="AC169" s="35">
        <f t="shared" si="32"/>
        <v>292.39999999999998</v>
      </c>
      <c r="AD169" s="35">
        <f t="shared" si="33"/>
        <v>6.4909090909090423</v>
      </c>
      <c r="AE169" s="35">
        <v>-7.7</v>
      </c>
      <c r="AF169" s="35">
        <f t="shared" si="34"/>
        <v>284.7</v>
      </c>
      <c r="AG169" s="35"/>
      <c r="AH169" s="35">
        <f t="shared" si="35"/>
        <v>284.7</v>
      </c>
      <c r="AI169" s="35">
        <v>284.7</v>
      </c>
      <c r="AJ169" s="35">
        <f t="shared" si="38"/>
        <v>0</v>
      </c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10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10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10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10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10"/>
      <c r="GC169" s="9"/>
      <c r="GD169" s="9"/>
    </row>
    <row r="170" spans="1:186" s="2" customFormat="1" ht="17.149999999999999" customHeight="1">
      <c r="A170" s="14" t="s">
        <v>167</v>
      </c>
      <c r="B170" s="35">
        <v>2300</v>
      </c>
      <c r="C170" s="35">
        <v>1711.6</v>
      </c>
      <c r="D170" s="4">
        <f t="shared" si="28"/>
        <v>0.74417391304347824</v>
      </c>
      <c r="E170" s="11">
        <v>10</v>
      </c>
      <c r="F170" s="5" t="s">
        <v>362</v>
      </c>
      <c r="G170" s="5" t="s">
        <v>362</v>
      </c>
      <c r="H170" s="5" t="s">
        <v>362</v>
      </c>
      <c r="I170" s="5" t="s">
        <v>362</v>
      </c>
      <c r="J170" s="5" t="s">
        <v>362</v>
      </c>
      <c r="K170" s="5" t="s">
        <v>362</v>
      </c>
      <c r="L170" s="5" t="s">
        <v>362</v>
      </c>
      <c r="M170" s="5" t="s">
        <v>362</v>
      </c>
      <c r="N170" s="35">
        <v>296.8</v>
      </c>
      <c r="O170" s="35">
        <v>461.4</v>
      </c>
      <c r="P170" s="4">
        <f t="shared" si="36"/>
        <v>1.2354582210242586</v>
      </c>
      <c r="Q170" s="11">
        <v>20</v>
      </c>
      <c r="R170" s="35">
        <v>0</v>
      </c>
      <c r="S170" s="35">
        <v>0</v>
      </c>
      <c r="T170" s="4">
        <f t="shared" si="29"/>
        <v>1</v>
      </c>
      <c r="U170" s="11">
        <v>45</v>
      </c>
      <c r="V170" s="35">
        <v>0</v>
      </c>
      <c r="W170" s="35">
        <v>0</v>
      </c>
      <c r="X170" s="4">
        <f t="shared" si="30"/>
        <v>1</v>
      </c>
      <c r="Y170" s="11">
        <v>5</v>
      </c>
      <c r="Z170" s="44">
        <f t="shared" si="37"/>
        <v>1.0268862943864996</v>
      </c>
      <c r="AA170" s="45">
        <v>2089</v>
      </c>
      <c r="AB170" s="35">
        <f t="shared" si="31"/>
        <v>189.90909090909091</v>
      </c>
      <c r="AC170" s="35">
        <f t="shared" si="32"/>
        <v>195</v>
      </c>
      <c r="AD170" s="35">
        <f t="shared" si="33"/>
        <v>5.0909090909090935</v>
      </c>
      <c r="AE170" s="35">
        <v>26.9</v>
      </c>
      <c r="AF170" s="35">
        <f t="shared" si="34"/>
        <v>221.9</v>
      </c>
      <c r="AG170" s="35"/>
      <c r="AH170" s="35">
        <f t="shared" si="35"/>
        <v>221.9</v>
      </c>
      <c r="AI170" s="35">
        <v>221.9</v>
      </c>
      <c r="AJ170" s="35">
        <f t="shared" si="38"/>
        <v>0</v>
      </c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10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10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10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10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10"/>
      <c r="GC170" s="9"/>
      <c r="GD170" s="9"/>
    </row>
    <row r="171" spans="1:186" s="2" customFormat="1" ht="17.149999999999999" customHeight="1">
      <c r="A171" s="18" t="s">
        <v>168</v>
      </c>
      <c r="B171" s="60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35"/>
      <c r="AF171" s="35"/>
      <c r="AG171" s="35"/>
      <c r="AH171" s="35"/>
      <c r="AI171" s="35"/>
      <c r="AJ171" s="35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10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10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10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10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10"/>
      <c r="GC171" s="9"/>
      <c r="GD171" s="9"/>
    </row>
    <row r="172" spans="1:186" s="2" customFormat="1" ht="17.149999999999999" customHeight="1">
      <c r="A172" s="14" t="s">
        <v>169</v>
      </c>
      <c r="B172" s="35">
        <v>0</v>
      </c>
      <c r="C172" s="35">
        <v>0</v>
      </c>
      <c r="D172" s="4">
        <f t="shared" si="28"/>
        <v>0</v>
      </c>
      <c r="E172" s="11">
        <v>0</v>
      </c>
      <c r="F172" s="5" t="s">
        <v>362</v>
      </c>
      <c r="G172" s="5" t="s">
        <v>362</v>
      </c>
      <c r="H172" s="5" t="s">
        <v>362</v>
      </c>
      <c r="I172" s="5" t="s">
        <v>362</v>
      </c>
      <c r="J172" s="5" t="s">
        <v>362</v>
      </c>
      <c r="K172" s="5" t="s">
        <v>362</v>
      </c>
      <c r="L172" s="5" t="s">
        <v>362</v>
      </c>
      <c r="M172" s="5" t="s">
        <v>362</v>
      </c>
      <c r="N172" s="35">
        <v>54</v>
      </c>
      <c r="O172" s="35">
        <v>127.9</v>
      </c>
      <c r="P172" s="4">
        <f t="shared" si="36"/>
        <v>1.3</v>
      </c>
      <c r="Q172" s="11">
        <v>20</v>
      </c>
      <c r="R172" s="35">
        <v>56</v>
      </c>
      <c r="S172" s="35">
        <v>69.3</v>
      </c>
      <c r="T172" s="4">
        <f t="shared" si="29"/>
        <v>1.2037499999999999</v>
      </c>
      <c r="U172" s="11">
        <v>35</v>
      </c>
      <c r="V172" s="35">
        <v>2</v>
      </c>
      <c r="W172" s="35">
        <v>0.7</v>
      </c>
      <c r="X172" s="4">
        <f t="shared" si="30"/>
        <v>0.35</v>
      </c>
      <c r="Y172" s="11">
        <v>15</v>
      </c>
      <c r="Z172" s="44">
        <f t="shared" si="37"/>
        <v>1.0483035714285713</v>
      </c>
      <c r="AA172" s="45">
        <v>1189</v>
      </c>
      <c r="AB172" s="35">
        <f t="shared" si="31"/>
        <v>108.09090909090909</v>
      </c>
      <c r="AC172" s="35">
        <f t="shared" si="32"/>
        <v>113.3</v>
      </c>
      <c r="AD172" s="35">
        <f t="shared" si="33"/>
        <v>5.2090909090909037</v>
      </c>
      <c r="AE172" s="35">
        <v>-1.4</v>
      </c>
      <c r="AF172" s="35">
        <f t="shared" si="34"/>
        <v>111.89999999999999</v>
      </c>
      <c r="AG172" s="35"/>
      <c r="AH172" s="35">
        <f t="shared" si="35"/>
        <v>111.89999999999999</v>
      </c>
      <c r="AI172" s="35">
        <v>111.89999999999999</v>
      </c>
      <c r="AJ172" s="35">
        <f t="shared" si="38"/>
        <v>0</v>
      </c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10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10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10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10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10"/>
      <c r="GC172" s="9"/>
      <c r="GD172" s="9"/>
    </row>
    <row r="173" spans="1:186" s="2" customFormat="1" ht="17.149999999999999" customHeight="1">
      <c r="A173" s="14" t="s">
        <v>170</v>
      </c>
      <c r="B173" s="35">
        <v>23449</v>
      </c>
      <c r="C173" s="35">
        <v>23454.799999999999</v>
      </c>
      <c r="D173" s="4">
        <f t="shared" si="28"/>
        <v>1.0002473453025715</v>
      </c>
      <c r="E173" s="11">
        <v>10</v>
      </c>
      <c r="F173" s="5" t="s">
        <v>362</v>
      </c>
      <c r="G173" s="5" t="s">
        <v>362</v>
      </c>
      <c r="H173" s="5" t="s">
        <v>362</v>
      </c>
      <c r="I173" s="5" t="s">
        <v>362</v>
      </c>
      <c r="J173" s="5" t="s">
        <v>362</v>
      </c>
      <c r="K173" s="5" t="s">
        <v>362</v>
      </c>
      <c r="L173" s="5" t="s">
        <v>362</v>
      </c>
      <c r="M173" s="5" t="s">
        <v>362</v>
      </c>
      <c r="N173" s="35">
        <v>1615.8</v>
      </c>
      <c r="O173" s="35">
        <v>1529.8</v>
      </c>
      <c r="P173" s="4">
        <f t="shared" si="36"/>
        <v>0.94677559103849485</v>
      </c>
      <c r="Q173" s="11">
        <v>20</v>
      </c>
      <c r="R173" s="35">
        <v>35.6</v>
      </c>
      <c r="S173" s="35">
        <v>47.9</v>
      </c>
      <c r="T173" s="4">
        <f t="shared" si="29"/>
        <v>1.2145505617977528</v>
      </c>
      <c r="U173" s="11">
        <v>25</v>
      </c>
      <c r="V173" s="35">
        <v>2</v>
      </c>
      <c r="W173" s="35">
        <v>1.1000000000000001</v>
      </c>
      <c r="X173" s="4">
        <f t="shared" si="30"/>
        <v>0.55000000000000004</v>
      </c>
      <c r="Y173" s="11">
        <v>25</v>
      </c>
      <c r="Z173" s="44">
        <f t="shared" si="37"/>
        <v>0.91314686648424304</v>
      </c>
      <c r="AA173" s="45">
        <v>2139</v>
      </c>
      <c r="AB173" s="35">
        <f t="shared" si="31"/>
        <v>194.45454545454547</v>
      </c>
      <c r="AC173" s="35">
        <f t="shared" si="32"/>
        <v>177.6</v>
      </c>
      <c r="AD173" s="35">
        <f t="shared" si="33"/>
        <v>-16.854545454545473</v>
      </c>
      <c r="AE173" s="35">
        <v>-5.0999999999999996</v>
      </c>
      <c r="AF173" s="35">
        <f t="shared" si="34"/>
        <v>172.5</v>
      </c>
      <c r="AG173" s="35"/>
      <c r="AH173" s="35">
        <f t="shared" si="35"/>
        <v>172.5</v>
      </c>
      <c r="AI173" s="35">
        <v>172.5</v>
      </c>
      <c r="AJ173" s="35">
        <f t="shared" si="38"/>
        <v>0</v>
      </c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10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10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10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10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10"/>
      <c r="GC173" s="9"/>
      <c r="GD173" s="9"/>
    </row>
    <row r="174" spans="1:186" s="2" customFormat="1" ht="17.149999999999999" customHeight="1">
      <c r="A174" s="14" t="s">
        <v>171</v>
      </c>
      <c r="B174" s="35">
        <v>0</v>
      </c>
      <c r="C174" s="35">
        <v>0</v>
      </c>
      <c r="D174" s="4">
        <f t="shared" si="28"/>
        <v>0</v>
      </c>
      <c r="E174" s="11">
        <v>0</v>
      </c>
      <c r="F174" s="5" t="s">
        <v>362</v>
      </c>
      <c r="G174" s="5" t="s">
        <v>362</v>
      </c>
      <c r="H174" s="5" t="s">
        <v>362</v>
      </c>
      <c r="I174" s="5" t="s">
        <v>362</v>
      </c>
      <c r="J174" s="5" t="s">
        <v>362</v>
      </c>
      <c r="K174" s="5" t="s">
        <v>362</v>
      </c>
      <c r="L174" s="5" t="s">
        <v>362</v>
      </c>
      <c r="M174" s="5" t="s">
        <v>362</v>
      </c>
      <c r="N174" s="35">
        <v>175.2</v>
      </c>
      <c r="O174" s="35">
        <v>154.6</v>
      </c>
      <c r="P174" s="4">
        <f t="shared" si="36"/>
        <v>0.88242009132420096</v>
      </c>
      <c r="Q174" s="11">
        <v>20</v>
      </c>
      <c r="R174" s="35">
        <v>0.1</v>
      </c>
      <c r="S174" s="35">
        <v>0</v>
      </c>
      <c r="T174" s="4">
        <f t="shared" si="29"/>
        <v>0</v>
      </c>
      <c r="U174" s="11">
        <v>20</v>
      </c>
      <c r="V174" s="35">
        <v>0.4</v>
      </c>
      <c r="W174" s="35">
        <v>0.4</v>
      </c>
      <c r="X174" s="4">
        <f t="shared" si="30"/>
        <v>1</v>
      </c>
      <c r="Y174" s="11">
        <v>30</v>
      </c>
      <c r="Z174" s="44">
        <f t="shared" si="37"/>
        <v>0.68069145466405745</v>
      </c>
      <c r="AA174" s="45">
        <v>1083</v>
      </c>
      <c r="AB174" s="35">
        <f t="shared" si="31"/>
        <v>98.454545454545453</v>
      </c>
      <c r="AC174" s="35">
        <f t="shared" si="32"/>
        <v>67</v>
      </c>
      <c r="AD174" s="35">
        <f t="shared" si="33"/>
        <v>-31.454545454545453</v>
      </c>
      <c r="AE174" s="35">
        <v>6.9</v>
      </c>
      <c r="AF174" s="35">
        <f t="shared" si="34"/>
        <v>73.900000000000006</v>
      </c>
      <c r="AG174" s="35"/>
      <c r="AH174" s="35">
        <f t="shared" si="35"/>
        <v>73.900000000000006</v>
      </c>
      <c r="AI174" s="35">
        <v>73.900000000000006</v>
      </c>
      <c r="AJ174" s="35">
        <f t="shared" si="38"/>
        <v>0</v>
      </c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10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10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10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10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10"/>
      <c r="GC174" s="9"/>
      <c r="GD174" s="9"/>
    </row>
    <row r="175" spans="1:186" s="2" customFormat="1" ht="17.149999999999999" customHeight="1">
      <c r="A175" s="14" t="s">
        <v>172</v>
      </c>
      <c r="B175" s="35">
        <v>0</v>
      </c>
      <c r="C175" s="35">
        <v>0</v>
      </c>
      <c r="D175" s="4">
        <f t="shared" ref="D175:D237" si="39">IF(E175=0,0,IF(B175=0,1,IF(C175&lt;0,0,IF(C175/B175&gt;1.2,IF((C175/B175-1.2)*0.1+1.2&gt;1.3,1.3,(C175/B175-1.2)*0.1+1.2),C175/B175))))</f>
        <v>0</v>
      </c>
      <c r="E175" s="11">
        <v>0</v>
      </c>
      <c r="F175" s="5" t="s">
        <v>362</v>
      </c>
      <c r="G175" s="5" t="s">
        <v>362</v>
      </c>
      <c r="H175" s="5" t="s">
        <v>362</v>
      </c>
      <c r="I175" s="5" t="s">
        <v>362</v>
      </c>
      <c r="J175" s="5" t="s">
        <v>362</v>
      </c>
      <c r="K175" s="5" t="s">
        <v>362</v>
      </c>
      <c r="L175" s="5" t="s">
        <v>362</v>
      </c>
      <c r="M175" s="5" t="s">
        <v>362</v>
      </c>
      <c r="N175" s="35">
        <v>11.8</v>
      </c>
      <c r="O175" s="35">
        <v>213.3</v>
      </c>
      <c r="P175" s="4">
        <f t="shared" si="36"/>
        <v>1.3</v>
      </c>
      <c r="Q175" s="11">
        <v>20</v>
      </c>
      <c r="R175" s="35">
        <v>20.100000000000001</v>
      </c>
      <c r="S175" s="35">
        <v>8</v>
      </c>
      <c r="T175" s="4">
        <f t="shared" ref="T175:T237" si="40">IF(U175=0,0,IF(R175=0,1,IF(S175&lt;0,0,IF(S175/R175&gt;1.2,IF((S175/R175-1.2)*0.1+1.2&gt;1.3,1.3,(S175/R175-1.2)*0.1+1.2),S175/R175))))</f>
        <v>0.39800995024875618</v>
      </c>
      <c r="U175" s="11">
        <v>35</v>
      </c>
      <c r="V175" s="35">
        <v>0.4</v>
      </c>
      <c r="W175" s="35">
        <v>12.3</v>
      </c>
      <c r="X175" s="4">
        <f t="shared" ref="X175:X237" si="41">IF(Y175=0,0,IF(V175=0,1,IF(W175&lt;0,0,IF(W175/V175&gt;1.2,IF((W175/V175-1.2)*0.1+1.2&gt;1.3,1.3,(W175/V175-1.2)*0.1+1.2),W175/V175))))</f>
        <v>1.3</v>
      </c>
      <c r="Y175" s="11">
        <v>15</v>
      </c>
      <c r="Z175" s="44">
        <f t="shared" si="37"/>
        <v>0.84900497512437811</v>
      </c>
      <c r="AA175" s="45">
        <v>587</v>
      </c>
      <c r="AB175" s="35">
        <f t="shared" ref="AB175:AB237" si="42">AA175/11</f>
        <v>53.363636363636367</v>
      </c>
      <c r="AC175" s="35">
        <f t="shared" ref="AC175:AC237" si="43">ROUND(Z175*AB175,1)</f>
        <v>45.3</v>
      </c>
      <c r="AD175" s="35">
        <f t="shared" ref="AD175:AD237" si="44">AC175-AB175</f>
        <v>-8.0636363636363697</v>
      </c>
      <c r="AE175" s="35">
        <v>-5.3</v>
      </c>
      <c r="AF175" s="35">
        <f t="shared" ref="AF175:AF237" si="45">AC175+AE175</f>
        <v>40</v>
      </c>
      <c r="AG175" s="35"/>
      <c r="AH175" s="35">
        <f t="shared" ref="AH175:AH237" si="46">AF175-AG175</f>
        <v>40</v>
      </c>
      <c r="AI175" s="35">
        <v>40</v>
      </c>
      <c r="AJ175" s="35">
        <f t="shared" si="38"/>
        <v>0</v>
      </c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10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10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10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10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10"/>
      <c r="GC175" s="9"/>
      <c r="GD175" s="9"/>
    </row>
    <row r="176" spans="1:186" s="2" customFormat="1" ht="17.149999999999999" customHeight="1">
      <c r="A176" s="14" t="s">
        <v>173</v>
      </c>
      <c r="B176" s="35">
        <v>0</v>
      </c>
      <c r="C176" s="35">
        <v>0</v>
      </c>
      <c r="D176" s="4">
        <f t="shared" si="39"/>
        <v>0</v>
      </c>
      <c r="E176" s="11">
        <v>0</v>
      </c>
      <c r="F176" s="5" t="s">
        <v>362</v>
      </c>
      <c r="G176" s="5" t="s">
        <v>362</v>
      </c>
      <c r="H176" s="5" t="s">
        <v>362</v>
      </c>
      <c r="I176" s="5" t="s">
        <v>362</v>
      </c>
      <c r="J176" s="5" t="s">
        <v>362</v>
      </c>
      <c r="K176" s="5" t="s">
        <v>362</v>
      </c>
      <c r="L176" s="5" t="s">
        <v>362</v>
      </c>
      <c r="M176" s="5" t="s">
        <v>362</v>
      </c>
      <c r="N176" s="35">
        <v>106.3</v>
      </c>
      <c r="O176" s="35">
        <v>146.1</v>
      </c>
      <c r="P176" s="4">
        <f t="shared" ref="P176:P239" si="47">IF(Q176=0,0,IF(N176=0,1,IF(O176&lt;0,0,IF(O176/N176&gt;1.2,IF((O176/N176-1.2)*0.1+1.2&gt;1.3,1.3,(O176/N176-1.2)*0.1+1.2),O176/N176))))</f>
        <v>1.2174412041392286</v>
      </c>
      <c r="Q176" s="11">
        <v>20</v>
      </c>
      <c r="R176" s="35">
        <v>0.1</v>
      </c>
      <c r="S176" s="35">
        <v>0</v>
      </c>
      <c r="T176" s="4">
        <f t="shared" si="40"/>
        <v>0</v>
      </c>
      <c r="U176" s="11">
        <v>20</v>
      </c>
      <c r="V176" s="35">
        <v>0.4</v>
      </c>
      <c r="W176" s="35">
        <v>0</v>
      </c>
      <c r="X176" s="4">
        <f t="shared" si="41"/>
        <v>0</v>
      </c>
      <c r="Y176" s="11">
        <v>30</v>
      </c>
      <c r="Z176" s="44">
        <f t="shared" ref="Z176:Z239" si="48">(D176*E176+P176*Q176+T176*U176+X176*Y176)/(E176+Q176+U176+Y176)</f>
        <v>0.34784034403977965</v>
      </c>
      <c r="AA176" s="45">
        <v>687</v>
      </c>
      <c r="AB176" s="35">
        <f t="shared" si="42"/>
        <v>62.454545454545453</v>
      </c>
      <c r="AC176" s="35">
        <f t="shared" si="43"/>
        <v>21.7</v>
      </c>
      <c r="AD176" s="35">
        <f t="shared" si="44"/>
        <v>-40.75454545454545</v>
      </c>
      <c r="AE176" s="35">
        <v>-5</v>
      </c>
      <c r="AF176" s="35">
        <f t="shared" si="45"/>
        <v>16.7</v>
      </c>
      <c r="AG176" s="35"/>
      <c r="AH176" s="35">
        <f t="shared" si="46"/>
        <v>16.7</v>
      </c>
      <c r="AI176" s="35">
        <v>16.7</v>
      </c>
      <c r="AJ176" s="35">
        <f t="shared" ref="AJ176:AJ239" si="49">ROUND(AH176-AI176,1)</f>
        <v>0</v>
      </c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10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10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10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10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10"/>
      <c r="GC176" s="9"/>
      <c r="GD176" s="9"/>
    </row>
    <row r="177" spans="1:186" s="2" customFormat="1" ht="17.149999999999999" customHeight="1">
      <c r="A177" s="14" t="s">
        <v>174</v>
      </c>
      <c r="B177" s="35">
        <v>0</v>
      </c>
      <c r="C177" s="35">
        <v>0</v>
      </c>
      <c r="D177" s="4">
        <f t="shared" si="39"/>
        <v>0</v>
      </c>
      <c r="E177" s="11">
        <v>0</v>
      </c>
      <c r="F177" s="5" t="s">
        <v>362</v>
      </c>
      <c r="G177" s="5" t="s">
        <v>362</v>
      </c>
      <c r="H177" s="5" t="s">
        <v>362</v>
      </c>
      <c r="I177" s="5" t="s">
        <v>362</v>
      </c>
      <c r="J177" s="5" t="s">
        <v>362</v>
      </c>
      <c r="K177" s="5" t="s">
        <v>362</v>
      </c>
      <c r="L177" s="5" t="s">
        <v>362</v>
      </c>
      <c r="M177" s="5" t="s">
        <v>362</v>
      </c>
      <c r="N177" s="35">
        <v>431.2</v>
      </c>
      <c r="O177" s="35">
        <v>374.2</v>
      </c>
      <c r="P177" s="4">
        <f t="shared" si="47"/>
        <v>0.86781076066790352</v>
      </c>
      <c r="Q177" s="11">
        <v>20</v>
      </c>
      <c r="R177" s="35">
        <v>25.7</v>
      </c>
      <c r="S177" s="35">
        <v>32.200000000000003</v>
      </c>
      <c r="T177" s="4">
        <f t="shared" si="40"/>
        <v>1.2052918287937744</v>
      </c>
      <c r="U177" s="11">
        <v>20</v>
      </c>
      <c r="V177" s="35">
        <v>7</v>
      </c>
      <c r="W177" s="35">
        <v>1.7</v>
      </c>
      <c r="X177" s="4">
        <f t="shared" si="41"/>
        <v>0.24285714285714285</v>
      </c>
      <c r="Y177" s="11">
        <v>30</v>
      </c>
      <c r="Z177" s="44">
        <f t="shared" si="48"/>
        <v>0.69639665821354058</v>
      </c>
      <c r="AA177" s="45">
        <v>1394</v>
      </c>
      <c r="AB177" s="35">
        <f t="shared" si="42"/>
        <v>126.72727272727273</v>
      </c>
      <c r="AC177" s="35">
        <f t="shared" si="43"/>
        <v>88.3</v>
      </c>
      <c r="AD177" s="35">
        <f t="shared" si="44"/>
        <v>-38.427272727272737</v>
      </c>
      <c r="AE177" s="35">
        <v>5.9</v>
      </c>
      <c r="AF177" s="35">
        <f t="shared" si="45"/>
        <v>94.2</v>
      </c>
      <c r="AG177" s="35"/>
      <c r="AH177" s="35">
        <f t="shared" si="46"/>
        <v>94.2</v>
      </c>
      <c r="AI177" s="35">
        <v>94.2</v>
      </c>
      <c r="AJ177" s="35">
        <f t="shared" si="49"/>
        <v>0</v>
      </c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10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10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10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10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10"/>
      <c r="GC177" s="9"/>
      <c r="GD177" s="9"/>
    </row>
    <row r="178" spans="1:186" s="2" customFormat="1" ht="17.149999999999999" customHeight="1">
      <c r="A178" s="18" t="s">
        <v>175</v>
      </c>
      <c r="B178" s="60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35"/>
      <c r="AF178" s="35"/>
      <c r="AG178" s="35"/>
      <c r="AH178" s="35"/>
      <c r="AI178" s="35"/>
      <c r="AJ178" s="35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10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10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10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10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10"/>
      <c r="GC178" s="9"/>
      <c r="GD178" s="9"/>
    </row>
    <row r="179" spans="1:186" s="2" customFormat="1" ht="17.850000000000001" customHeight="1">
      <c r="A179" s="14" t="s">
        <v>176</v>
      </c>
      <c r="B179" s="35">
        <v>0</v>
      </c>
      <c r="C179" s="35">
        <v>0</v>
      </c>
      <c r="D179" s="4">
        <f t="shared" si="39"/>
        <v>0</v>
      </c>
      <c r="E179" s="11">
        <v>0</v>
      </c>
      <c r="F179" s="5" t="s">
        <v>362</v>
      </c>
      <c r="G179" s="5" t="s">
        <v>362</v>
      </c>
      <c r="H179" s="5" t="s">
        <v>362</v>
      </c>
      <c r="I179" s="5" t="s">
        <v>362</v>
      </c>
      <c r="J179" s="5" t="s">
        <v>362</v>
      </c>
      <c r="K179" s="5" t="s">
        <v>362</v>
      </c>
      <c r="L179" s="5" t="s">
        <v>362</v>
      </c>
      <c r="M179" s="5" t="s">
        <v>362</v>
      </c>
      <c r="N179" s="35">
        <v>120.1</v>
      </c>
      <c r="O179" s="35">
        <v>142.30000000000001</v>
      </c>
      <c r="P179" s="4">
        <f t="shared" si="47"/>
        <v>1.1848459616985847</v>
      </c>
      <c r="Q179" s="11">
        <v>20</v>
      </c>
      <c r="R179" s="35">
        <v>12</v>
      </c>
      <c r="S179" s="35">
        <v>20.6</v>
      </c>
      <c r="T179" s="4">
        <f t="shared" si="40"/>
        <v>1.2516666666666667</v>
      </c>
      <c r="U179" s="11">
        <v>25</v>
      </c>
      <c r="V179" s="35">
        <v>1</v>
      </c>
      <c r="W179" s="35">
        <v>1.1000000000000001</v>
      </c>
      <c r="X179" s="4">
        <f t="shared" si="41"/>
        <v>1.1000000000000001</v>
      </c>
      <c r="Y179" s="11">
        <v>25</v>
      </c>
      <c r="Z179" s="44">
        <f t="shared" si="48"/>
        <v>1.1784083700091195</v>
      </c>
      <c r="AA179" s="45">
        <v>1045</v>
      </c>
      <c r="AB179" s="35">
        <f t="shared" si="42"/>
        <v>95</v>
      </c>
      <c r="AC179" s="35">
        <f t="shared" si="43"/>
        <v>111.9</v>
      </c>
      <c r="AD179" s="35">
        <f t="shared" si="44"/>
        <v>16.900000000000006</v>
      </c>
      <c r="AE179" s="35">
        <v>9.3000000000000007</v>
      </c>
      <c r="AF179" s="35">
        <f t="shared" si="45"/>
        <v>121.2</v>
      </c>
      <c r="AG179" s="35"/>
      <c r="AH179" s="35">
        <f t="shared" si="46"/>
        <v>121.2</v>
      </c>
      <c r="AI179" s="35">
        <v>121.2</v>
      </c>
      <c r="AJ179" s="35">
        <f t="shared" si="49"/>
        <v>0</v>
      </c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10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10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10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10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10"/>
      <c r="GC179" s="9"/>
      <c r="GD179" s="9"/>
    </row>
    <row r="180" spans="1:186" s="2" customFormat="1" ht="17.149999999999999" customHeight="1">
      <c r="A180" s="14" t="s">
        <v>177</v>
      </c>
      <c r="B180" s="35">
        <v>0</v>
      </c>
      <c r="C180" s="35">
        <v>0</v>
      </c>
      <c r="D180" s="4">
        <f t="shared" si="39"/>
        <v>0</v>
      </c>
      <c r="E180" s="11">
        <v>0</v>
      </c>
      <c r="F180" s="5" t="s">
        <v>362</v>
      </c>
      <c r="G180" s="5" t="s">
        <v>362</v>
      </c>
      <c r="H180" s="5" t="s">
        <v>362</v>
      </c>
      <c r="I180" s="5" t="s">
        <v>362</v>
      </c>
      <c r="J180" s="5" t="s">
        <v>362</v>
      </c>
      <c r="K180" s="5" t="s">
        <v>362</v>
      </c>
      <c r="L180" s="5" t="s">
        <v>362</v>
      </c>
      <c r="M180" s="5" t="s">
        <v>362</v>
      </c>
      <c r="N180" s="35">
        <v>114.9</v>
      </c>
      <c r="O180" s="35">
        <v>355.3</v>
      </c>
      <c r="P180" s="4">
        <f t="shared" si="47"/>
        <v>1.3</v>
      </c>
      <c r="Q180" s="11">
        <v>20</v>
      </c>
      <c r="R180" s="35">
        <v>8</v>
      </c>
      <c r="S180" s="35">
        <v>8.5</v>
      </c>
      <c r="T180" s="4">
        <f t="shared" si="40"/>
        <v>1.0625</v>
      </c>
      <c r="U180" s="11">
        <v>20</v>
      </c>
      <c r="V180" s="35">
        <v>1</v>
      </c>
      <c r="W180" s="35">
        <v>1.1000000000000001</v>
      </c>
      <c r="X180" s="4">
        <f t="shared" si="41"/>
        <v>1.1000000000000001</v>
      </c>
      <c r="Y180" s="11">
        <v>30</v>
      </c>
      <c r="Z180" s="44">
        <f t="shared" si="48"/>
        <v>1.1464285714285714</v>
      </c>
      <c r="AA180" s="45">
        <v>900</v>
      </c>
      <c r="AB180" s="35">
        <f t="shared" si="42"/>
        <v>81.818181818181813</v>
      </c>
      <c r="AC180" s="35">
        <f t="shared" si="43"/>
        <v>93.8</v>
      </c>
      <c r="AD180" s="35">
        <f t="shared" si="44"/>
        <v>11.981818181818184</v>
      </c>
      <c r="AE180" s="35">
        <v>-1.2</v>
      </c>
      <c r="AF180" s="35">
        <f t="shared" si="45"/>
        <v>92.6</v>
      </c>
      <c r="AG180" s="35"/>
      <c r="AH180" s="35">
        <f t="shared" si="46"/>
        <v>92.6</v>
      </c>
      <c r="AI180" s="35">
        <v>92.6</v>
      </c>
      <c r="AJ180" s="35">
        <f t="shared" si="49"/>
        <v>0</v>
      </c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10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10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10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10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10"/>
      <c r="GC180" s="9"/>
      <c r="GD180" s="9"/>
    </row>
    <row r="181" spans="1:186" s="2" customFormat="1" ht="17.149999999999999" customHeight="1">
      <c r="A181" s="14" t="s">
        <v>178</v>
      </c>
      <c r="B181" s="35">
        <v>0</v>
      </c>
      <c r="C181" s="35">
        <v>0</v>
      </c>
      <c r="D181" s="4">
        <f t="shared" si="39"/>
        <v>0</v>
      </c>
      <c r="E181" s="11">
        <v>0</v>
      </c>
      <c r="F181" s="5" t="s">
        <v>362</v>
      </c>
      <c r="G181" s="5" t="s">
        <v>362</v>
      </c>
      <c r="H181" s="5" t="s">
        <v>362</v>
      </c>
      <c r="I181" s="5" t="s">
        <v>362</v>
      </c>
      <c r="J181" s="5" t="s">
        <v>362</v>
      </c>
      <c r="K181" s="5" t="s">
        <v>362</v>
      </c>
      <c r="L181" s="5" t="s">
        <v>362</v>
      </c>
      <c r="M181" s="5" t="s">
        <v>362</v>
      </c>
      <c r="N181" s="35">
        <v>66.099999999999994</v>
      </c>
      <c r="O181" s="35">
        <v>271.89999999999998</v>
      </c>
      <c r="P181" s="4">
        <f t="shared" si="47"/>
        <v>1.3</v>
      </c>
      <c r="Q181" s="11">
        <v>20</v>
      </c>
      <c r="R181" s="35">
        <v>50</v>
      </c>
      <c r="S181" s="35">
        <v>57.5</v>
      </c>
      <c r="T181" s="4">
        <f t="shared" si="40"/>
        <v>1.1499999999999999</v>
      </c>
      <c r="U181" s="11">
        <v>30</v>
      </c>
      <c r="V181" s="35">
        <v>1</v>
      </c>
      <c r="W181" s="35">
        <v>1.1000000000000001</v>
      </c>
      <c r="X181" s="4">
        <f t="shared" si="41"/>
        <v>1.1000000000000001</v>
      </c>
      <c r="Y181" s="11">
        <v>20</v>
      </c>
      <c r="Z181" s="44">
        <f t="shared" si="48"/>
        <v>1.1785714285714286</v>
      </c>
      <c r="AA181" s="45">
        <v>1698</v>
      </c>
      <c r="AB181" s="35">
        <f t="shared" si="42"/>
        <v>154.36363636363637</v>
      </c>
      <c r="AC181" s="35">
        <f t="shared" si="43"/>
        <v>181.9</v>
      </c>
      <c r="AD181" s="35">
        <f t="shared" si="44"/>
        <v>27.536363636363632</v>
      </c>
      <c r="AE181" s="35">
        <v>-3.1</v>
      </c>
      <c r="AF181" s="35">
        <f t="shared" si="45"/>
        <v>178.8</v>
      </c>
      <c r="AG181" s="35"/>
      <c r="AH181" s="35">
        <f t="shared" si="46"/>
        <v>178.8</v>
      </c>
      <c r="AI181" s="35">
        <v>178.8</v>
      </c>
      <c r="AJ181" s="35">
        <f t="shared" si="49"/>
        <v>0</v>
      </c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10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10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10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10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10"/>
      <c r="GC181" s="9"/>
      <c r="GD181" s="9"/>
    </row>
    <row r="182" spans="1:186" s="2" customFormat="1" ht="17.149999999999999" customHeight="1">
      <c r="A182" s="14" t="s">
        <v>179</v>
      </c>
      <c r="B182" s="35">
        <v>180998</v>
      </c>
      <c r="C182" s="35">
        <v>155893.5</v>
      </c>
      <c r="D182" s="4">
        <f t="shared" si="39"/>
        <v>0.86129957237096544</v>
      </c>
      <c r="E182" s="11">
        <v>10</v>
      </c>
      <c r="F182" s="5" t="s">
        <v>362</v>
      </c>
      <c r="G182" s="5" t="s">
        <v>362</v>
      </c>
      <c r="H182" s="5" t="s">
        <v>362</v>
      </c>
      <c r="I182" s="5" t="s">
        <v>362</v>
      </c>
      <c r="J182" s="5" t="s">
        <v>362</v>
      </c>
      <c r="K182" s="5" t="s">
        <v>362</v>
      </c>
      <c r="L182" s="5" t="s">
        <v>362</v>
      </c>
      <c r="M182" s="5" t="s">
        <v>362</v>
      </c>
      <c r="N182" s="35">
        <v>1220.8</v>
      </c>
      <c r="O182" s="35">
        <v>2157.6</v>
      </c>
      <c r="P182" s="4">
        <f t="shared" si="47"/>
        <v>1.2567365661861074</v>
      </c>
      <c r="Q182" s="11">
        <v>20</v>
      </c>
      <c r="R182" s="35">
        <v>3</v>
      </c>
      <c r="S182" s="35">
        <v>3.5</v>
      </c>
      <c r="T182" s="4">
        <f t="shared" si="40"/>
        <v>1.1666666666666667</v>
      </c>
      <c r="U182" s="11">
        <v>10</v>
      </c>
      <c r="V182" s="35">
        <v>6</v>
      </c>
      <c r="W182" s="35">
        <v>7.4</v>
      </c>
      <c r="X182" s="4">
        <f t="shared" si="41"/>
        <v>1.2033333333333334</v>
      </c>
      <c r="Y182" s="11">
        <v>40</v>
      </c>
      <c r="Z182" s="44">
        <f t="shared" si="48"/>
        <v>1.1693465880928975</v>
      </c>
      <c r="AA182" s="45">
        <v>685</v>
      </c>
      <c r="AB182" s="35">
        <f t="shared" si="42"/>
        <v>62.272727272727273</v>
      </c>
      <c r="AC182" s="35">
        <f t="shared" si="43"/>
        <v>72.8</v>
      </c>
      <c r="AD182" s="35">
        <f t="shared" si="44"/>
        <v>10.527272727272724</v>
      </c>
      <c r="AE182" s="35">
        <v>-4.4000000000000004</v>
      </c>
      <c r="AF182" s="35">
        <f t="shared" si="45"/>
        <v>68.399999999999991</v>
      </c>
      <c r="AG182" s="35"/>
      <c r="AH182" s="35">
        <f t="shared" si="46"/>
        <v>68.399999999999991</v>
      </c>
      <c r="AI182" s="35">
        <v>68.399999999999991</v>
      </c>
      <c r="AJ182" s="35">
        <f t="shared" si="49"/>
        <v>0</v>
      </c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10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10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10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10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10"/>
      <c r="GC182" s="9"/>
      <c r="GD182" s="9"/>
    </row>
    <row r="183" spans="1:186" s="2" customFormat="1" ht="17.149999999999999" customHeight="1">
      <c r="A183" s="14" t="s">
        <v>180</v>
      </c>
      <c r="B183" s="35">
        <v>0</v>
      </c>
      <c r="C183" s="35">
        <v>0</v>
      </c>
      <c r="D183" s="4">
        <f t="shared" si="39"/>
        <v>0</v>
      </c>
      <c r="E183" s="11">
        <v>0</v>
      </c>
      <c r="F183" s="5" t="s">
        <v>362</v>
      </c>
      <c r="G183" s="5" t="s">
        <v>362</v>
      </c>
      <c r="H183" s="5" t="s">
        <v>362</v>
      </c>
      <c r="I183" s="5" t="s">
        <v>362</v>
      </c>
      <c r="J183" s="5" t="s">
        <v>362</v>
      </c>
      <c r="K183" s="5" t="s">
        <v>362</v>
      </c>
      <c r="L183" s="5" t="s">
        <v>362</v>
      </c>
      <c r="M183" s="5" t="s">
        <v>362</v>
      </c>
      <c r="N183" s="35">
        <v>198.1</v>
      </c>
      <c r="O183" s="35">
        <v>343.7</v>
      </c>
      <c r="P183" s="4">
        <f t="shared" si="47"/>
        <v>1.2534982332155478</v>
      </c>
      <c r="Q183" s="11">
        <v>20</v>
      </c>
      <c r="R183" s="35">
        <v>150</v>
      </c>
      <c r="S183" s="35">
        <v>171.7</v>
      </c>
      <c r="T183" s="4">
        <f t="shared" si="40"/>
        <v>1.1446666666666665</v>
      </c>
      <c r="U183" s="11">
        <v>35</v>
      </c>
      <c r="V183" s="35">
        <v>10</v>
      </c>
      <c r="W183" s="35">
        <v>10.3</v>
      </c>
      <c r="X183" s="4">
        <f t="shared" si="41"/>
        <v>1.03</v>
      </c>
      <c r="Y183" s="11">
        <v>15</v>
      </c>
      <c r="Z183" s="44">
        <f t="shared" si="48"/>
        <v>1.1511899713949183</v>
      </c>
      <c r="AA183" s="45">
        <v>1011</v>
      </c>
      <c r="AB183" s="35">
        <f t="shared" si="42"/>
        <v>91.909090909090907</v>
      </c>
      <c r="AC183" s="35">
        <f t="shared" si="43"/>
        <v>105.8</v>
      </c>
      <c r="AD183" s="35">
        <f t="shared" si="44"/>
        <v>13.890909090909091</v>
      </c>
      <c r="AE183" s="35">
        <v>-1.6</v>
      </c>
      <c r="AF183" s="35">
        <f t="shared" si="45"/>
        <v>104.2</v>
      </c>
      <c r="AG183" s="35"/>
      <c r="AH183" s="35">
        <f t="shared" si="46"/>
        <v>104.2</v>
      </c>
      <c r="AI183" s="35">
        <v>104.2</v>
      </c>
      <c r="AJ183" s="35">
        <f t="shared" si="49"/>
        <v>0</v>
      </c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10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10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10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10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10"/>
      <c r="GC183" s="9"/>
      <c r="GD183" s="9"/>
    </row>
    <row r="184" spans="1:186" s="2" customFormat="1" ht="17.149999999999999" customHeight="1">
      <c r="A184" s="14" t="s">
        <v>181</v>
      </c>
      <c r="B184" s="35">
        <v>0</v>
      </c>
      <c r="C184" s="35">
        <v>0</v>
      </c>
      <c r="D184" s="4">
        <f t="shared" si="39"/>
        <v>0</v>
      </c>
      <c r="E184" s="11">
        <v>0</v>
      </c>
      <c r="F184" s="5" t="s">
        <v>362</v>
      </c>
      <c r="G184" s="5" t="s">
        <v>362</v>
      </c>
      <c r="H184" s="5" t="s">
        <v>362</v>
      </c>
      <c r="I184" s="5" t="s">
        <v>362</v>
      </c>
      <c r="J184" s="5" t="s">
        <v>362</v>
      </c>
      <c r="K184" s="5" t="s">
        <v>362</v>
      </c>
      <c r="L184" s="5" t="s">
        <v>362</v>
      </c>
      <c r="M184" s="5" t="s">
        <v>362</v>
      </c>
      <c r="N184" s="35">
        <v>106</v>
      </c>
      <c r="O184" s="35">
        <v>280</v>
      </c>
      <c r="P184" s="4">
        <f t="shared" si="47"/>
        <v>1.3</v>
      </c>
      <c r="Q184" s="11">
        <v>20</v>
      </c>
      <c r="R184" s="35">
        <v>35</v>
      </c>
      <c r="S184" s="35">
        <v>34.4</v>
      </c>
      <c r="T184" s="4">
        <f t="shared" si="40"/>
        <v>0.98285714285714276</v>
      </c>
      <c r="U184" s="11">
        <v>25</v>
      </c>
      <c r="V184" s="35">
        <v>2</v>
      </c>
      <c r="W184" s="35">
        <v>2.1</v>
      </c>
      <c r="X184" s="4">
        <f t="shared" si="41"/>
        <v>1.05</v>
      </c>
      <c r="Y184" s="11">
        <v>25</v>
      </c>
      <c r="Z184" s="44">
        <f t="shared" si="48"/>
        <v>1.0974489795918367</v>
      </c>
      <c r="AA184" s="45">
        <v>940</v>
      </c>
      <c r="AB184" s="35">
        <f t="shared" si="42"/>
        <v>85.454545454545453</v>
      </c>
      <c r="AC184" s="35">
        <f t="shared" si="43"/>
        <v>93.8</v>
      </c>
      <c r="AD184" s="35">
        <f t="shared" si="44"/>
        <v>8.3454545454545439</v>
      </c>
      <c r="AE184" s="35">
        <v>-4.7</v>
      </c>
      <c r="AF184" s="35">
        <f t="shared" si="45"/>
        <v>89.1</v>
      </c>
      <c r="AG184" s="35"/>
      <c r="AH184" s="35">
        <f t="shared" si="46"/>
        <v>89.1</v>
      </c>
      <c r="AI184" s="35">
        <v>89.1</v>
      </c>
      <c r="AJ184" s="35">
        <f t="shared" si="49"/>
        <v>0</v>
      </c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10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10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10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10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10"/>
      <c r="GC184" s="9"/>
      <c r="GD184" s="9"/>
    </row>
    <row r="185" spans="1:186" s="2" customFormat="1" ht="17.149999999999999" customHeight="1">
      <c r="A185" s="14" t="s">
        <v>182</v>
      </c>
      <c r="B185" s="35">
        <v>0</v>
      </c>
      <c r="C185" s="35">
        <v>0</v>
      </c>
      <c r="D185" s="4">
        <f t="shared" si="39"/>
        <v>0</v>
      </c>
      <c r="E185" s="11">
        <v>0</v>
      </c>
      <c r="F185" s="5" t="s">
        <v>362</v>
      </c>
      <c r="G185" s="5" t="s">
        <v>362</v>
      </c>
      <c r="H185" s="5" t="s">
        <v>362</v>
      </c>
      <c r="I185" s="5" t="s">
        <v>362</v>
      </c>
      <c r="J185" s="5" t="s">
        <v>362</v>
      </c>
      <c r="K185" s="5" t="s">
        <v>362</v>
      </c>
      <c r="L185" s="5" t="s">
        <v>362</v>
      </c>
      <c r="M185" s="5" t="s">
        <v>362</v>
      </c>
      <c r="N185" s="35">
        <v>124</v>
      </c>
      <c r="O185" s="35">
        <v>342.7</v>
      </c>
      <c r="P185" s="4">
        <f t="shared" si="47"/>
        <v>1.3</v>
      </c>
      <c r="Q185" s="11">
        <v>20</v>
      </c>
      <c r="R185" s="35">
        <v>45</v>
      </c>
      <c r="S185" s="35">
        <v>58.1</v>
      </c>
      <c r="T185" s="4">
        <f t="shared" si="40"/>
        <v>1.209111111111111</v>
      </c>
      <c r="U185" s="11">
        <v>25</v>
      </c>
      <c r="V185" s="35">
        <v>2</v>
      </c>
      <c r="W185" s="35">
        <v>2.2999999999999998</v>
      </c>
      <c r="X185" s="4">
        <f t="shared" si="41"/>
        <v>1.1499999999999999</v>
      </c>
      <c r="Y185" s="11">
        <v>25</v>
      </c>
      <c r="Z185" s="44">
        <f t="shared" si="48"/>
        <v>1.2139682539682539</v>
      </c>
      <c r="AA185" s="45">
        <v>1253</v>
      </c>
      <c r="AB185" s="35">
        <f t="shared" si="42"/>
        <v>113.90909090909091</v>
      </c>
      <c r="AC185" s="35">
        <f t="shared" si="43"/>
        <v>138.30000000000001</v>
      </c>
      <c r="AD185" s="35">
        <f t="shared" si="44"/>
        <v>24.390909090909105</v>
      </c>
      <c r="AE185" s="35">
        <v>-1.1000000000000001</v>
      </c>
      <c r="AF185" s="35">
        <f t="shared" si="45"/>
        <v>137.20000000000002</v>
      </c>
      <c r="AG185" s="35"/>
      <c r="AH185" s="35">
        <f t="shared" si="46"/>
        <v>137.20000000000002</v>
      </c>
      <c r="AI185" s="35">
        <v>137.20000000000002</v>
      </c>
      <c r="AJ185" s="35">
        <f t="shared" si="49"/>
        <v>0</v>
      </c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10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10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10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10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10"/>
      <c r="GC185" s="9"/>
      <c r="GD185" s="9"/>
    </row>
    <row r="186" spans="1:186" s="2" customFormat="1" ht="17.149999999999999" customHeight="1">
      <c r="A186" s="14" t="s">
        <v>183</v>
      </c>
      <c r="B186" s="35">
        <v>16632</v>
      </c>
      <c r="C186" s="35">
        <v>16366</v>
      </c>
      <c r="D186" s="4">
        <f t="shared" si="39"/>
        <v>0.984006734006734</v>
      </c>
      <c r="E186" s="11">
        <v>10</v>
      </c>
      <c r="F186" s="5" t="s">
        <v>362</v>
      </c>
      <c r="G186" s="5" t="s">
        <v>362</v>
      </c>
      <c r="H186" s="5" t="s">
        <v>362</v>
      </c>
      <c r="I186" s="5" t="s">
        <v>362</v>
      </c>
      <c r="J186" s="5" t="s">
        <v>362</v>
      </c>
      <c r="K186" s="5" t="s">
        <v>362</v>
      </c>
      <c r="L186" s="5" t="s">
        <v>362</v>
      </c>
      <c r="M186" s="5" t="s">
        <v>362</v>
      </c>
      <c r="N186" s="35">
        <v>219.3</v>
      </c>
      <c r="O186" s="35">
        <v>254.5</v>
      </c>
      <c r="P186" s="4">
        <f t="shared" si="47"/>
        <v>1.1605107159142727</v>
      </c>
      <c r="Q186" s="11">
        <v>20</v>
      </c>
      <c r="R186" s="35">
        <v>270</v>
      </c>
      <c r="S186" s="35">
        <v>319.89999999999998</v>
      </c>
      <c r="T186" s="4">
        <f t="shared" si="40"/>
        <v>1.1848148148148148</v>
      </c>
      <c r="U186" s="11">
        <v>35</v>
      </c>
      <c r="V186" s="35">
        <v>20</v>
      </c>
      <c r="W186" s="35">
        <v>21.6</v>
      </c>
      <c r="X186" s="4">
        <f t="shared" si="41"/>
        <v>1.08</v>
      </c>
      <c r="Y186" s="11">
        <v>15</v>
      </c>
      <c r="Z186" s="44">
        <f t="shared" si="48"/>
        <v>1.1339850022108915</v>
      </c>
      <c r="AA186" s="45">
        <v>792</v>
      </c>
      <c r="AB186" s="35">
        <f t="shared" si="42"/>
        <v>72</v>
      </c>
      <c r="AC186" s="35">
        <f t="shared" si="43"/>
        <v>81.599999999999994</v>
      </c>
      <c r="AD186" s="35">
        <f t="shared" si="44"/>
        <v>9.5999999999999943</v>
      </c>
      <c r="AE186" s="35">
        <v>-5.2</v>
      </c>
      <c r="AF186" s="35">
        <f t="shared" si="45"/>
        <v>76.399999999999991</v>
      </c>
      <c r="AG186" s="35"/>
      <c r="AH186" s="35">
        <f t="shared" si="46"/>
        <v>76.399999999999991</v>
      </c>
      <c r="AI186" s="35">
        <v>76.399999999999991</v>
      </c>
      <c r="AJ186" s="35">
        <f t="shared" si="49"/>
        <v>0</v>
      </c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10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10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10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10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10"/>
      <c r="GC186" s="9"/>
      <c r="GD186" s="9"/>
    </row>
    <row r="187" spans="1:186" s="2" customFormat="1" ht="17.149999999999999" customHeight="1">
      <c r="A187" s="14" t="s">
        <v>184</v>
      </c>
      <c r="B187" s="35">
        <v>0</v>
      </c>
      <c r="C187" s="35">
        <v>0</v>
      </c>
      <c r="D187" s="4">
        <f t="shared" si="39"/>
        <v>0</v>
      </c>
      <c r="E187" s="11">
        <v>0</v>
      </c>
      <c r="F187" s="5" t="s">
        <v>362</v>
      </c>
      <c r="G187" s="5" t="s">
        <v>362</v>
      </c>
      <c r="H187" s="5" t="s">
        <v>362</v>
      </c>
      <c r="I187" s="5" t="s">
        <v>362</v>
      </c>
      <c r="J187" s="5" t="s">
        <v>362</v>
      </c>
      <c r="K187" s="5" t="s">
        <v>362</v>
      </c>
      <c r="L187" s="5" t="s">
        <v>362</v>
      </c>
      <c r="M187" s="5" t="s">
        <v>362</v>
      </c>
      <c r="N187" s="35">
        <v>207.3</v>
      </c>
      <c r="O187" s="35">
        <v>504.7</v>
      </c>
      <c r="P187" s="4">
        <f t="shared" si="47"/>
        <v>1.3</v>
      </c>
      <c r="Q187" s="11">
        <v>20</v>
      </c>
      <c r="R187" s="35">
        <v>80</v>
      </c>
      <c r="S187" s="35">
        <v>95.6</v>
      </c>
      <c r="T187" s="4">
        <f t="shared" si="40"/>
        <v>1.1949999999999998</v>
      </c>
      <c r="U187" s="11">
        <v>30</v>
      </c>
      <c r="V187" s="35">
        <v>8</v>
      </c>
      <c r="W187" s="35">
        <v>9</v>
      </c>
      <c r="X187" s="4">
        <f t="shared" si="41"/>
        <v>1.125</v>
      </c>
      <c r="Y187" s="11">
        <v>20</v>
      </c>
      <c r="Z187" s="44">
        <f t="shared" si="48"/>
        <v>1.2049999999999998</v>
      </c>
      <c r="AA187" s="45">
        <v>1691</v>
      </c>
      <c r="AB187" s="35">
        <f t="shared" si="42"/>
        <v>153.72727272727272</v>
      </c>
      <c r="AC187" s="35">
        <f t="shared" si="43"/>
        <v>185.2</v>
      </c>
      <c r="AD187" s="35">
        <f t="shared" si="44"/>
        <v>31.472727272727269</v>
      </c>
      <c r="AE187" s="35">
        <v>2.7</v>
      </c>
      <c r="AF187" s="35">
        <f t="shared" si="45"/>
        <v>187.89999999999998</v>
      </c>
      <c r="AG187" s="35"/>
      <c r="AH187" s="35">
        <f t="shared" si="46"/>
        <v>187.89999999999998</v>
      </c>
      <c r="AI187" s="35">
        <v>187.89999999999998</v>
      </c>
      <c r="AJ187" s="35">
        <f t="shared" si="49"/>
        <v>0</v>
      </c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10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10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10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10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10"/>
      <c r="GC187" s="9"/>
      <c r="GD187" s="9"/>
    </row>
    <row r="188" spans="1:186" s="2" customFormat="1" ht="17.149999999999999" customHeight="1">
      <c r="A188" s="14" t="s">
        <v>185</v>
      </c>
      <c r="B188" s="35">
        <v>0</v>
      </c>
      <c r="C188" s="35">
        <v>0</v>
      </c>
      <c r="D188" s="4">
        <f t="shared" si="39"/>
        <v>0</v>
      </c>
      <c r="E188" s="11">
        <v>0</v>
      </c>
      <c r="F188" s="5" t="s">
        <v>362</v>
      </c>
      <c r="G188" s="5" t="s">
        <v>362</v>
      </c>
      <c r="H188" s="5" t="s">
        <v>362</v>
      </c>
      <c r="I188" s="5" t="s">
        <v>362</v>
      </c>
      <c r="J188" s="5" t="s">
        <v>362</v>
      </c>
      <c r="K188" s="5" t="s">
        <v>362</v>
      </c>
      <c r="L188" s="5" t="s">
        <v>362</v>
      </c>
      <c r="M188" s="5" t="s">
        <v>362</v>
      </c>
      <c r="N188" s="35">
        <v>59</v>
      </c>
      <c r="O188" s="35">
        <v>227.4</v>
      </c>
      <c r="P188" s="4">
        <f t="shared" si="47"/>
        <v>1.3</v>
      </c>
      <c r="Q188" s="11">
        <v>20</v>
      </c>
      <c r="R188" s="35">
        <v>105</v>
      </c>
      <c r="S188" s="35">
        <v>125.2</v>
      </c>
      <c r="T188" s="4">
        <f t="shared" si="40"/>
        <v>1.1923809523809523</v>
      </c>
      <c r="U188" s="11">
        <v>30</v>
      </c>
      <c r="V188" s="35">
        <v>7</v>
      </c>
      <c r="W188" s="35">
        <v>7</v>
      </c>
      <c r="X188" s="4">
        <f t="shared" si="41"/>
        <v>1</v>
      </c>
      <c r="Y188" s="11">
        <v>20</v>
      </c>
      <c r="Z188" s="44">
        <f t="shared" si="48"/>
        <v>1.1681632653061225</v>
      </c>
      <c r="AA188" s="45">
        <v>1185</v>
      </c>
      <c r="AB188" s="35">
        <f t="shared" si="42"/>
        <v>107.72727272727273</v>
      </c>
      <c r="AC188" s="35">
        <f t="shared" si="43"/>
        <v>125.8</v>
      </c>
      <c r="AD188" s="35">
        <f t="shared" si="44"/>
        <v>18.072727272727263</v>
      </c>
      <c r="AE188" s="35">
        <v>-5.9</v>
      </c>
      <c r="AF188" s="35">
        <f t="shared" si="45"/>
        <v>119.89999999999999</v>
      </c>
      <c r="AG188" s="35"/>
      <c r="AH188" s="35">
        <f t="shared" si="46"/>
        <v>119.89999999999999</v>
      </c>
      <c r="AI188" s="35">
        <v>119.89999999999999</v>
      </c>
      <c r="AJ188" s="35">
        <f t="shared" si="49"/>
        <v>0</v>
      </c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10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10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10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10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10"/>
      <c r="GC188" s="9"/>
      <c r="GD188" s="9"/>
    </row>
    <row r="189" spans="1:186" s="2" customFormat="1" ht="17.149999999999999" customHeight="1">
      <c r="A189" s="14" t="s">
        <v>186</v>
      </c>
      <c r="B189" s="35">
        <v>0</v>
      </c>
      <c r="C189" s="35">
        <v>0</v>
      </c>
      <c r="D189" s="4">
        <f t="shared" si="39"/>
        <v>0</v>
      </c>
      <c r="E189" s="11">
        <v>0</v>
      </c>
      <c r="F189" s="5" t="s">
        <v>362</v>
      </c>
      <c r="G189" s="5" t="s">
        <v>362</v>
      </c>
      <c r="H189" s="5" t="s">
        <v>362</v>
      </c>
      <c r="I189" s="5" t="s">
        <v>362</v>
      </c>
      <c r="J189" s="5" t="s">
        <v>362</v>
      </c>
      <c r="K189" s="5" t="s">
        <v>362</v>
      </c>
      <c r="L189" s="5" t="s">
        <v>362</v>
      </c>
      <c r="M189" s="5" t="s">
        <v>362</v>
      </c>
      <c r="N189" s="35">
        <v>58.7</v>
      </c>
      <c r="O189" s="35">
        <v>161.80000000000001</v>
      </c>
      <c r="P189" s="4">
        <f t="shared" si="47"/>
        <v>1.3</v>
      </c>
      <c r="Q189" s="11">
        <v>20</v>
      </c>
      <c r="R189" s="35">
        <v>17</v>
      </c>
      <c r="S189" s="35">
        <v>23.9</v>
      </c>
      <c r="T189" s="4">
        <f t="shared" si="40"/>
        <v>1.2205882352941175</v>
      </c>
      <c r="U189" s="11">
        <v>25</v>
      </c>
      <c r="V189" s="35">
        <v>5</v>
      </c>
      <c r="W189" s="35">
        <v>5.4</v>
      </c>
      <c r="X189" s="4">
        <f t="shared" si="41"/>
        <v>1.08</v>
      </c>
      <c r="Y189" s="11">
        <v>25</v>
      </c>
      <c r="Z189" s="44">
        <f t="shared" si="48"/>
        <v>1.1930672268907563</v>
      </c>
      <c r="AA189" s="45">
        <v>1149</v>
      </c>
      <c r="AB189" s="35">
        <f t="shared" si="42"/>
        <v>104.45454545454545</v>
      </c>
      <c r="AC189" s="35">
        <f t="shared" si="43"/>
        <v>124.6</v>
      </c>
      <c r="AD189" s="35">
        <f t="shared" si="44"/>
        <v>20.145454545454541</v>
      </c>
      <c r="AE189" s="35">
        <v>5.5</v>
      </c>
      <c r="AF189" s="35">
        <f t="shared" si="45"/>
        <v>130.1</v>
      </c>
      <c r="AG189" s="35"/>
      <c r="AH189" s="35">
        <f t="shared" si="46"/>
        <v>130.1</v>
      </c>
      <c r="AI189" s="35">
        <v>130.1</v>
      </c>
      <c r="AJ189" s="35">
        <f t="shared" si="49"/>
        <v>0</v>
      </c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10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10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10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10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10"/>
      <c r="GC189" s="9"/>
      <c r="GD189" s="9"/>
    </row>
    <row r="190" spans="1:186" s="2" customFormat="1" ht="17.149999999999999" customHeight="1">
      <c r="A190" s="14" t="s">
        <v>187</v>
      </c>
      <c r="B190" s="35">
        <v>0</v>
      </c>
      <c r="C190" s="35">
        <v>0</v>
      </c>
      <c r="D190" s="4">
        <f t="shared" si="39"/>
        <v>0</v>
      </c>
      <c r="E190" s="11">
        <v>0</v>
      </c>
      <c r="F190" s="5" t="s">
        <v>362</v>
      </c>
      <c r="G190" s="5" t="s">
        <v>362</v>
      </c>
      <c r="H190" s="5" t="s">
        <v>362</v>
      </c>
      <c r="I190" s="5" t="s">
        <v>362</v>
      </c>
      <c r="J190" s="5" t="s">
        <v>362</v>
      </c>
      <c r="K190" s="5" t="s">
        <v>362</v>
      </c>
      <c r="L190" s="5" t="s">
        <v>362</v>
      </c>
      <c r="M190" s="5" t="s">
        <v>362</v>
      </c>
      <c r="N190" s="35">
        <v>130.6</v>
      </c>
      <c r="O190" s="35">
        <v>349.5</v>
      </c>
      <c r="P190" s="4">
        <f t="shared" si="47"/>
        <v>1.3</v>
      </c>
      <c r="Q190" s="11">
        <v>20</v>
      </c>
      <c r="R190" s="35">
        <v>360</v>
      </c>
      <c r="S190" s="35">
        <v>402.9</v>
      </c>
      <c r="T190" s="4">
        <f t="shared" si="40"/>
        <v>1.1191666666666666</v>
      </c>
      <c r="U190" s="11">
        <v>35</v>
      </c>
      <c r="V190" s="35">
        <v>16</v>
      </c>
      <c r="W190" s="35">
        <v>17.2</v>
      </c>
      <c r="X190" s="4">
        <f t="shared" si="41"/>
        <v>1.075</v>
      </c>
      <c r="Y190" s="11">
        <v>15</v>
      </c>
      <c r="Z190" s="44">
        <f t="shared" si="48"/>
        <v>1.1613690476190477</v>
      </c>
      <c r="AA190" s="45">
        <v>1127</v>
      </c>
      <c r="AB190" s="35">
        <f t="shared" si="42"/>
        <v>102.45454545454545</v>
      </c>
      <c r="AC190" s="35">
        <f t="shared" si="43"/>
        <v>119</v>
      </c>
      <c r="AD190" s="35">
        <f t="shared" si="44"/>
        <v>16.545454545454547</v>
      </c>
      <c r="AE190" s="35">
        <v>-5.7</v>
      </c>
      <c r="AF190" s="35">
        <f t="shared" si="45"/>
        <v>113.3</v>
      </c>
      <c r="AG190" s="35"/>
      <c r="AH190" s="35">
        <f t="shared" si="46"/>
        <v>113.3</v>
      </c>
      <c r="AI190" s="35">
        <v>113.3</v>
      </c>
      <c r="AJ190" s="35">
        <f t="shared" si="49"/>
        <v>0</v>
      </c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10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10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10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10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10"/>
      <c r="GC190" s="9"/>
      <c r="GD190" s="9"/>
    </row>
    <row r="191" spans="1:186" s="2" customFormat="1" ht="17.149999999999999" customHeight="1">
      <c r="A191" s="14" t="s">
        <v>188</v>
      </c>
      <c r="B191" s="35">
        <v>0</v>
      </c>
      <c r="C191" s="35">
        <v>0</v>
      </c>
      <c r="D191" s="4">
        <f t="shared" si="39"/>
        <v>0</v>
      </c>
      <c r="E191" s="11">
        <v>0</v>
      </c>
      <c r="F191" s="5" t="s">
        <v>362</v>
      </c>
      <c r="G191" s="5" t="s">
        <v>362</v>
      </c>
      <c r="H191" s="5" t="s">
        <v>362</v>
      </c>
      <c r="I191" s="5" t="s">
        <v>362</v>
      </c>
      <c r="J191" s="5" t="s">
        <v>362</v>
      </c>
      <c r="K191" s="5" t="s">
        <v>362</v>
      </c>
      <c r="L191" s="5" t="s">
        <v>362</v>
      </c>
      <c r="M191" s="5" t="s">
        <v>362</v>
      </c>
      <c r="N191" s="35">
        <v>66.599999999999994</v>
      </c>
      <c r="O191" s="35">
        <v>342.3</v>
      </c>
      <c r="P191" s="4">
        <f t="shared" si="47"/>
        <v>1.3</v>
      </c>
      <c r="Q191" s="11">
        <v>20</v>
      </c>
      <c r="R191" s="35">
        <v>45</v>
      </c>
      <c r="S191" s="35">
        <v>50.1</v>
      </c>
      <c r="T191" s="4">
        <f t="shared" si="40"/>
        <v>1.1133333333333333</v>
      </c>
      <c r="U191" s="11">
        <v>25</v>
      </c>
      <c r="V191" s="35">
        <v>4</v>
      </c>
      <c r="W191" s="35">
        <v>4.5999999999999996</v>
      </c>
      <c r="X191" s="4">
        <f t="shared" si="41"/>
        <v>1.1499999999999999</v>
      </c>
      <c r="Y191" s="11">
        <v>25</v>
      </c>
      <c r="Z191" s="44">
        <f t="shared" si="48"/>
        <v>1.1797619047619048</v>
      </c>
      <c r="AA191" s="45">
        <v>1398</v>
      </c>
      <c r="AB191" s="35">
        <f t="shared" si="42"/>
        <v>127.09090909090909</v>
      </c>
      <c r="AC191" s="35">
        <f t="shared" si="43"/>
        <v>149.9</v>
      </c>
      <c r="AD191" s="35">
        <f t="shared" si="44"/>
        <v>22.809090909090912</v>
      </c>
      <c r="AE191" s="35">
        <v>-3.3</v>
      </c>
      <c r="AF191" s="35">
        <f t="shared" si="45"/>
        <v>146.6</v>
      </c>
      <c r="AG191" s="35"/>
      <c r="AH191" s="35">
        <f t="shared" si="46"/>
        <v>146.6</v>
      </c>
      <c r="AI191" s="35">
        <v>146.6</v>
      </c>
      <c r="AJ191" s="35">
        <f t="shared" si="49"/>
        <v>0</v>
      </c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10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10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10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10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10"/>
      <c r="GC191" s="9"/>
      <c r="GD191" s="9"/>
    </row>
    <row r="192" spans="1:186" s="2" customFormat="1" ht="17.149999999999999" customHeight="1">
      <c r="A192" s="18" t="s">
        <v>189</v>
      </c>
      <c r="B192" s="60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35"/>
      <c r="AF192" s="35"/>
      <c r="AG192" s="35"/>
      <c r="AH192" s="35"/>
      <c r="AI192" s="35"/>
      <c r="AJ192" s="35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10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10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10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10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10"/>
      <c r="GC192" s="9"/>
      <c r="GD192" s="9"/>
    </row>
    <row r="193" spans="1:186" s="2" customFormat="1" ht="17.149999999999999" customHeight="1">
      <c r="A193" s="14" t="s">
        <v>190</v>
      </c>
      <c r="B193" s="35">
        <v>0</v>
      </c>
      <c r="C193" s="35">
        <v>0</v>
      </c>
      <c r="D193" s="4">
        <f t="shared" si="39"/>
        <v>0</v>
      </c>
      <c r="E193" s="11">
        <v>0</v>
      </c>
      <c r="F193" s="5" t="s">
        <v>362</v>
      </c>
      <c r="G193" s="5" t="s">
        <v>362</v>
      </c>
      <c r="H193" s="5" t="s">
        <v>362</v>
      </c>
      <c r="I193" s="5" t="s">
        <v>362</v>
      </c>
      <c r="J193" s="5" t="s">
        <v>362</v>
      </c>
      <c r="K193" s="5" t="s">
        <v>362</v>
      </c>
      <c r="L193" s="5" t="s">
        <v>362</v>
      </c>
      <c r="M193" s="5" t="s">
        <v>362</v>
      </c>
      <c r="N193" s="35">
        <v>172</v>
      </c>
      <c r="O193" s="35">
        <v>263.7</v>
      </c>
      <c r="P193" s="4">
        <f t="shared" si="47"/>
        <v>1.2333139534883721</v>
      </c>
      <c r="Q193" s="11">
        <v>20</v>
      </c>
      <c r="R193" s="35">
        <v>7</v>
      </c>
      <c r="S193" s="35">
        <v>12.4</v>
      </c>
      <c r="T193" s="4">
        <f t="shared" si="40"/>
        <v>1.2571428571428571</v>
      </c>
      <c r="U193" s="11">
        <v>35</v>
      </c>
      <c r="V193" s="35">
        <v>0.8</v>
      </c>
      <c r="W193" s="35">
        <v>0.7</v>
      </c>
      <c r="X193" s="4">
        <f t="shared" si="41"/>
        <v>0.87499999999999989</v>
      </c>
      <c r="Y193" s="11">
        <v>15</v>
      </c>
      <c r="Z193" s="44">
        <f t="shared" si="48"/>
        <v>1.1684468438538207</v>
      </c>
      <c r="AA193" s="45">
        <v>1172</v>
      </c>
      <c r="AB193" s="35">
        <f t="shared" si="42"/>
        <v>106.54545454545455</v>
      </c>
      <c r="AC193" s="35">
        <f t="shared" si="43"/>
        <v>124.5</v>
      </c>
      <c r="AD193" s="35">
        <f t="shared" si="44"/>
        <v>17.954545454545453</v>
      </c>
      <c r="AE193" s="35">
        <v>1.1000000000000001</v>
      </c>
      <c r="AF193" s="35">
        <f t="shared" si="45"/>
        <v>125.6</v>
      </c>
      <c r="AG193" s="35"/>
      <c r="AH193" s="35">
        <f t="shared" si="46"/>
        <v>125.6</v>
      </c>
      <c r="AI193" s="35">
        <v>125.6</v>
      </c>
      <c r="AJ193" s="35">
        <f t="shared" si="49"/>
        <v>0</v>
      </c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10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10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10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10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10"/>
      <c r="GC193" s="9"/>
      <c r="GD193" s="9"/>
    </row>
    <row r="194" spans="1:186" s="2" customFormat="1" ht="17.149999999999999" customHeight="1">
      <c r="A194" s="14" t="s">
        <v>191</v>
      </c>
      <c r="B194" s="35">
        <v>0</v>
      </c>
      <c r="C194" s="35">
        <v>0</v>
      </c>
      <c r="D194" s="4">
        <f t="shared" si="39"/>
        <v>0</v>
      </c>
      <c r="E194" s="11">
        <v>0</v>
      </c>
      <c r="F194" s="5" t="s">
        <v>362</v>
      </c>
      <c r="G194" s="5" t="s">
        <v>362</v>
      </c>
      <c r="H194" s="5" t="s">
        <v>362</v>
      </c>
      <c r="I194" s="5" t="s">
        <v>362</v>
      </c>
      <c r="J194" s="5" t="s">
        <v>362</v>
      </c>
      <c r="K194" s="5" t="s">
        <v>362</v>
      </c>
      <c r="L194" s="5" t="s">
        <v>362</v>
      </c>
      <c r="M194" s="5" t="s">
        <v>362</v>
      </c>
      <c r="N194" s="35">
        <v>67.2</v>
      </c>
      <c r="O194" s="35">
        <v>149.4</v>
      </c>
      <c r="P194" s="4">
        <f t="shared" si="47"/>
        <v>1.3</v>
      </c>
      <c r="Q194" s="11">
        <v>20</v>
      </c>
      <c r="R194" s="35">
        <v>0.1</v>
      </c>
      <c r="S194" s="35">
        <v>0</v>
      </c>
      <c r="T194" s="4">
        <f t="shared" si="40"/>
        <v>0</v>
      </c>
      <c r="U194" s="11">
        <v>30</v>
      </c>
      <c r="V194" s="35">
        <v>0</v>
      </c>
      <c r="W194" s="35">
        <v>0</v>
      </c>
      <c r="X194" s="4">
        <f t="shared" si="41"/>
        <v>1</v>
      </c>
      <c r="Y194" s="11">
        <v>20</v>
      </c>
      <c r="Z194" s="44">
        <f t="shared" si="48"/>
        <v>0.65714285714285714</v>
      </c>
      <c r="AA194" s="45">
        <v>733</v>
      </c>
      <c r="AB194" s="35">
        <f t="shared" si="42"/>
        <v>66.63636363636364</v>
      </c>
      <c r="AC194" s="35">
        <f t="shared" si="43"/>
        <v>43.8</v>
      </c>
      <c r="AD194" s="35">
        <f t="shared" si="44"/>
        <v>-22.836363636363643</v>
      </c>
      <c r="AE194" s="35">
        <v>0</v>
      </c>
      <c r="AF194" s="35">
        <f t="shared" si="45"/>
        <v>43.8</v>
      </c>
      <c r="AG194" s="35"/>
      <c r="AH194" s="35">
        <f t="shared" si="46"/>
        <v>43.8</v>
      </c>
      <c r="AI194" s="35">
        <v>43.8</v>
      </c>
      <c r="AJ194" s="35">
        <f t="shared" si="49"/>
        <v>0</v>
      </c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10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10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10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10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10"/>
      <c r="GC194" s="9"/>
      <c r="GD194" s="9"/>
    </row>
    <row r="195" spans="1:186" s="2" customFormat="1" ht="17.149999999999999" customHeight="1">
      <c r="A195" s="14" t="s">
        <v>192</v>
      </c>
      <c r="B195" s="35">
        <v>0</v>
      </c>
      <c r="C195" s="35">
        <v>0</v>
      </c>
      <c r="D195" s="4">
        <f t="shared" si="39"/>
        <v>0</v>
      </c>
      <c r="E195" s="11">
        <v>0</v>
      </c>
      <c r="F195" s="5" t="s">
        <v>362</v>
      </c>
      <c r="G195" s="5" t="s">
        <v>362</v>
      </c>
      <c r="H195" s="5" t="s">
        <v>362</v>
      </c>
      <c r="I195" s="5" t="s">
        <v>362</v>
      </c>
      <c r="J195" s="5" t="s">
        <v>362</v>
      </c>
      <c r="K195" s="5" t="s">
        <v>362</v>
      </c>
      <c r="L195" s="5" t="s">
        <v>362</v>
      </c>
      <c r="M195" s="5" t="s">
        <v>362</v>
      </c>
      <c r="N195" s="35">
        <v>134.69999999999999</v>
      </c>
      <c r="O195" s="35">
        <v>316.2</v>
      </c>
      <c r="P195" s="4">
        <f t="shared" si="47"/>
        <v>1.3</v>
      </c>
      <c r="Q195" s="11">
        <v>20</v>
      </c>
      <c r="R195" s="35">
        <v>65</v>
      </c>
      <c r="S195" s="35">
        <v>87.9</v>
      </c>
      <c r="T195" s="4">
        <f t="shared" si="40"/>
        <v>1.2152307692307691</v>
      </c>
      <c r="U195" s="11">
        <v>30</v>
      </c>
      <c r="V195" s="35">
        <v>7.1</v>
      </c>
      <c r="W195" s="35">
        <v>7.4</v>
      </c>
      <c r="X195" s="4">
        <f t="shared" si="41"/>
        <v>1.0422535211267607</v>
      </c>
      <c r="Y195" s="11">
        <v>20</v>
      </c>
      <c r="Z195" s="44">
        <f t="shared" si="48"/>
        <v>1.1900284785636899</v>
      </c>
      <c r="AA195" s="45">
        <v>1939</v>
      </c>
      <c r="AB195" s="35">
        <f t="shared" si="42"/>
        <v>176.27272727272728</v>
      </c>
      <c r="AC195" s="35">
        <f t="shared" si="43"/>
        <v>209.8</v>
      </c>
      <c r="AD195" s="35">
        <f t="shared" si="44"/>
        <v>33.527272727272731</v>
      </c>
      <c r="AE195" s="35">
        <v>-21.7</v>
      </c>
      <c r="AF195" s="35">
        <f t="shared" si="45"/>
        <v>188.10000000000002</v>
      </c>
      <c r="AG195" s="35"/>
      <c r="AH195" s="35">
        <f t="shared" si="46"/>
        <v>188.10000000000002</v>
      </c>
      <c r="AI195" s="35">
        <v>188.10000000000002</v>
      </c>
      <c r="AJ195" s="35">
        <f t="shared" si="49"/>
        <v>0</v>
      </c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10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10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10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10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10"/>
      <c r="GC195" s="9"/>
      <c r="GD195" s="9"/>
    </row>
    <row r="196" spans="1:186" s="2" customFormat="1" ht="17.149999999999999" customHeight="1">
      <c r="A196" s="14" t="s">
        <v>193</v>
      </c>
      <c r="B196" s="35">
        <v>0</v>
      </c>
      <c r="C196" s="35">
        <v>0</v>
      </c>
      <c r="D196" s="4">
        <f t="shared" si="39"/>
        <v>0</v>
      </c>
      <c r="E196" s="11">
        <v>0</v>
      </c>
      <c r="F196" s="5" t="s">
        <v>362</v>
      </c>
      <c r="G196" s="5" t="s">
        <v>362</v>
      </c>
      <c r="H196" s="5" t="s">
        <v>362</v>
      </c>
      <c r="I196" s="5" t="s">
        <v>362</v>
      </c>
      <c r="J196" s="5" t="s">
        <v>362</v>
      </c>
      <c r="K196" s="5" t="s">
        <v>362</v>
      </c>
      <c r="L196" s="5" t="s">
        <v>362</v>
      </c>
      <c r="M196" s="5" t="s">
        <v>362</v>
      </c>
      <c r="N196" s="35">
        <v>43.8</v>
      </c>
      <c r="O196" s="35">
        <v>106.3</v>
      </c>
      <c r="P196" s="4">
        <f t="shared" si="47"/>
        <v>1.3</v>
      </c>
      <c r="Q196" s="11">
        <v>20</v>
      </c>
      <c r="R196" s="35">
        <v>0.1</v>
      </c>
      <c r="S196" s="35">
        <v>0</v>
      </c>
      <c r="T196" s="4">
        <f t="shared" si="40"/>
        <v>0</v>
      </c>
      <c r="U196" s="11">
        <v>30</v>
      </c>
      <c r="V196" s="35">
        <v>0</v>
      </c>
      <c r="W196" s="35">
        <v>0.4</v>
      </c>
      <c r="X196" s="4">
        <f t="shared" si="41"/>
        <v>1</v>
      </c>
      <c r="Y196" s="11">
        <v>20</v>
      </c>
      <c r="Z196" s="44">
        <f t="shared" si="48"/>
        <v>0.65714285714285714</v>
      </c>
      <c r="AA196" s="45">
        <v>472</v>
      </c>
      <c r="AB196" s="35">
        <f t="shared" si="42"/>
        <v>42.909090909090907</v>
      </c>
      <c r="AC196" s="35">
        <f t="shared" si="43"/>
        <v>28.2</v>
      </c>
      <c r="AD196" s="35">
        <f t="shared" si="44"/>
        <v>-14.709090909090907</v>
      </c>
      <c r="AE196" s="35">
        <v>-1.6</v>
      </c>
      <c r="AF196" s="35">
        <f t="shared" si="45"/>
        <v>26.599999999999998</v>
      </c>
      <c r="AG196" s="35"/>
      <c r="AH196" s="35">
        <f t="shared" si="46"/>
        <v>26.599999999999998</v>
      </c>
      <c r="AI196" s="35">
        <v>26.599999999999998</v>
      </c>
      <c r="AJ196" s="35">
        <f t="shared" si="49"/>
        <v>0</v>
      </c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10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10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10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10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10"/>
      <c r="GC196" s="9"/>
      <c r="GD196" s="9"/>
    </row>
    <row r="197" spans="1:186" s="2" customFormat="1" ht="17.149999999999999" customHeight="1">
      <c r="A197" s="14" t="s">
        <v>194</v>
      </c>
      <c r="B197" s="35">
        <v>0</v>
      </c>
      <c r="C197" s="35">
        <v>0</v>
      </c>
      <c r="D197" s="4">
        <f t="shared" si="39"/>
        <v>0</v>
      </c>
      <c r="E197" s="11">
        <v>0</v>
      </c>
      <c r="F197" s="5" t="s">
        <v>362</v>
      </c>
      <c r="G197" s="5" t="s">
        <v>362</v>
      </c>
      <c r="H197" s="5" t="s">
        <v>362</v>
      </c>
      <c r="I197" s="5" t="s">
        <v>362</v>
      </c>
      <c r="J197" s="5" t="s">
        <v>362</v>
      </c>
      <c r="K197" s="5" t="s">
        <v>362</v>
      </c>
      <c r="L197" s="5" t="s">
        <v>362</v>
      </c>
      <c r="M197" s="5" t="s">
        <v>362</v>
      </c>
      <c r="N197" s="35">
        <v>275.2</v>
      </c>
      <c r="O197" s="35">
        <v>454.2</v>
      </c>
      <c r="P197" s="4">
        <f t="shared" si="47"/>
        <v>1.2450436046511628</v>
      </c>
      <c r="Q197" s="11">
        <v>20</v>
      </c>
      <c r="R197" s="35">
        <v>3</v>
      </c>
      <c r="S197" s="35">
        <v>13.8</v>
      </c>
      <c r="T197" s="4">
        <f t="shared" si="40"/>
        <v>1.3</v>
      </c>
      <c r="U197" s="11">
        <v>5</v>
      </c>
      <c r="V197" s="35">
        <v>2</v>
      </c>
      <c r="W197" s="35">
        <v>2</v>
      </c>
      <c r="X197" s="4">
        <f t="shared" si="41"/>
        <v>1</v>
      </c>
      <c r="Y197" s="11">
        <v>45</v>
      </c>
      <c r="Z197" s="44">
        <f t="shared" si="48"/>
        <v>1.0914410299003321</v>
      </c>
      <c r="AA197" s="45">
        <v>913</v>
      </c>
      <c r="AB197" s="35">
        <f t="shared" si="42"/>
        <v>83</v>
      </c>
      <c r="AC197" s="35">
        <f t="shared" si="43"/>
        <v>90.6</v>
      </c>
      <c r="AD197" s="35">
        <f t="shared" si="44"/>
        <v>7.5999999999999943</v>
      </c>
      <c r="AE197" s="35">
        <v>-12.1</v>
      </c>
      <c r="AF197" s="35">
        <f t="shared" si="45"/>
        <v>78.5</v>
      </c>
      <c r="AG197" s="35"/>
      <c r="AH197" s="35">
        <f t="shared" si="46"/>
        <v>78.5</v>
      </c>
      <c r="AI197" s="35">
        <v>78.5</v>
      </c>
      <c r="AJ197" s="35">
        <f t="shared" si="49"/>
        <v>0</v>
      </c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10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10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10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10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10"/>
      <c r="GC197" s="9"/>
      <c r="GD197" s="9"/>
    </row>
    <row r="198" spans="1:186" s="2" customFormat="1" ht="17.149999999999999" customHeight="1">
      <c r="A198" s="14" t="s">
        <v>195</v>
      </c>
      <c r="B198" s="35">
        <v>303</v>
      </c>
      <c r="C198" s="35">
        <v>188.4</v>
      </c>
      <c r="D198" s="4">
        <f t="shared" si="39"/>
        <v>0.62178217821782178</v>
      </c>
      <c r="E198" s="11">
        <v>10</v>
      </c>
      <c r="F198" s="5" t="s">
        <v>362</v>
      </c>
      <c r="G198" s="5" t="s">
        <v>362</v>
      </c>
      <c r="H198" s="5" t="s">
        <v>362</v>
      </c>
      <c r="I198" s="5" t="s">
        <v>362</v>
      </c>
      <c r="J198" s="5" t="s">
        <v>362</v>
      </c>
      <c r="K198" s="5" t="s">
        <v>362</v>
      </c>
      <c r="L198" s="5" t="s">
        <v>362</v>
      </c>
      <c r="M198" s="5" t="s">
        <v>362</v>
      </c>
      <c r="N198" s="35">
        <v>104.5</v>
      </c>
      <c r="O198" s="35">
        <v>395</v>
      </c>
      <c r="P198" s="4">
        <f t="shared" si="47"/>
        <v>1.3</v>
      </c>
      <c r="Q198" s="11">
        <v>20</v>
      </c>
      <c r="R198" s="35">
        <v>11</v>
      </c>
      <c r="S198" s="35">
        <v>11.4</v>
      </c>
      <c r="T198" s="4">
        <f t="shared" si="40"/>
        <v>1.0363636363636364</v>
      </c>
      <c r="U198" s="11">
        <v>35</v>
      </c>
      <c r="V198" s="35">
        <v>5</v>
      </c>
      <c r="W198" s="35">
        <v>5.0999999999999996</v>
      </c>
      <c r="X198" s="4">
        <f t="shared" si="41"/>
        <v>1.02</v>
      </c>
      <c r="Y198" s="11">
        <v>15</v>
      </c>
      <c r="Z198" s="44">
        <f t="shared" si="48"/>
        <v>1.0473818631863188</v>
      </c>
      <c r="AA198" s="45">
        <v>1319</v>
      </c>
      <c r="AB198" s="35">
        <f t="shared" si="42"/>
        <v>119.90909090909091</v>
      </c>
      <c r="AC198" s="35">
        <f t="shared" si="43"/>
        <v>125.6</v>
      </c>
      <c r="AD198" s="35">
        <f t="shared" si="44"/>
        <v>5.6909090909090878</v>
      </c>
      <c r="AE198" s="35">
        <v>-3.3</v>
      </c>
      <c r="AF198" s="35">
        <f t="shared" si="45"/>
        <v>122.3</v>
      </c>
      <c r="AG198" s="35"/>
      <c r="AH198" s="35">
        <f t="shared" si="46"/>
        <v>122.3</v>
      </c>
      <c r="AI198" s="35">
        <v>122.3</v>
      </c>
      <c r="AJ198" s="35">
        <f t="shared" si="49"/>
        <v>0</v>
      </c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10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10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10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10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10"/>
      <c r="GC198" s="9"/>
      <c r="GD198" s="9"/>
    </row>
    <row r="199" spans="1:186" s="2" customFormat="1" ht="17.149999999999999" customHeight="1">
      <c r="A199" s="14" t="s">
        <v>196</v>
      </c>
      <c r="B199" s="35">
        <v>14261</v>
      </c>
      <c r="C199" s="35">
        <v>13548.9</v>
      </c>
      <c r="D199" s="4">
        <f t="shared" si="39"/>
        <v>0.95006661524437275</v>
      </c>
      <c r="E199" s="11">
        <v>10</v>
      </c>
      <c r="F199" s="5" t="s">
        <v>362</v>
      </c>
      <c r="G199" s="5" t="s">
        <v>362</v>
      </c>
      <c r="H199" s="5" t="s">
        <v>362</v>
      </c>
      <c r="I199" s="5" t="s">
        <v>362</v>
      </c>
      <c r="J199" s="5" t="s">
        <v>362</v>
      </c>
      <c r="K199" s="5" t="s">
        <v>362</v>
      </c>
      <c r="L199" s="5" t="s">
        <v>362</v>
      </c>
      <c r="M199" s="5" t="s">
        <v>362</v>
      </c>
      <c r="N199" s="35">
        <v>832.4</v>
      </c>
      <c r="O199" s="35">
        <v>1078.0999999999999</v>
      </c>
      <c r="P199" s="4">
        <f t="shared" si="47"/>
        <v>1.209517059106199</v>
      </c>
      <c r="Q199" s="11">
        <v>20</v>
      </c>
      <c r="R199" s="35">
        <v>46</v>
      </c>
      <c r="S199" s="35">
        <v>46.5</v>
      </c>
      <c r="T199" s="4">
        <f t="shared" si="40"/>
        <v>1.0108695652173914</v>
      </c>
      <c r="U199" s="11">
        <v>30</v>
      </c>
      <c r="V199" s="35">
        <v>5</v>
      </c>
      <c r="W199" s="35">
        <v>4.9000000000000004</v>
      </c>
      <c r="X199" s="4">
        <f t="shared" si="41"/>
        <v>0.98000000000000009</v>
      </c>
      <c r="Y199" s="11">
        <v>20</v>
      </c>
      <c r="Z199" s="44">
        <f t="shared" si="48"/>
        <v>1.0452136786386181</v>
      </c>
      <c r="AA199" s="45">
        <v>1033</v>
      </c>
      <c r="AB199" s="35">
        <f t="shared" si="42"/>
        <v>93.909090909090907</v>
      </c>
      <c r="AC199" s="35">
        <f t="shared" si="43"/>
        <v>98.2</v>
      </c>
      <c r="AD199" s="35">
        <f t="shared" si="44"/>
        <v>4.2909090909090963</v>
      </c>
      <c r="AE199" s="35">
        <v>-2.1</v>
      </c>
      <c r="AF199" s="35">
        <f t="shared" si="45"/>
        <v>96.100000000000009</v>
      </c>
      <c r="AG199" s="35"/>
      <c r="AH199" s="35">
        <f t="shared" si="46"/>
        <v>96.100000000000009</v>
      </c>
      <c r="AI199" s="35">
        <v>96.100000000000009</v>
      </c>
      <c r="AJ199" s="35">
        <f t="shared" si="49"/>
        <v>0</v>
      </c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10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10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10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10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10"/>
      <c r="GC199" s="9"/>
      <c r="GD199" s="9"/>
    </row>
    <row r="200" spans="1:186" s="2" customFormat="1" ht="17.149999999999999" customHeight="1">
      <c r="A200" s="14" t="s">
        <v>197</v>
      </c>
      <c r="B200" s="35">
        <v>0</v>
      </c>
      <c r="C200" s="35">
        <v>0</v>
      </c>
      <c r="D200" s="4">
        <f t="shared" si="39"/>
        <v>0</v>
      </c>
      <c r="E200" s="11">
        <v>0</v>
      </c>
      <c r="F200" s="5" t="s">
        <v>362</v>
      </c>
      <c r="G200" s="5" t="s">
        <v>362</v>
      </c>
      <c r="H200" s="5" t="s">
        <v>362</v>
      </c>
      <c r="I200" s="5" t="s">
        <v>362</v>
      </c>
      <c r="J200" s="5" t="s">
        <v>362</v>
      </c>
      <c r="K200" s="5" t="s">
        <v>362</v>
      </c>
      <c r="L200" s="5" t="s">
        <v>362</v>
      </c>
      <c r="M200" s="5" t="s">
        <v>362</v>
      </c>
      <c r="N200" s="35">
        <v>248</v>
      </c>
      <c r="O200" s="35">
        <v>124.6</v>
      </c>
      <c r="P200" s="4">
        <f t="shared" si="47"/>
        <v>0.5024193548387097</v>
      </c>
      <c r="Q200" s="11">
        <v>20</v>
      </c>
      <c r="R200" s="35">
        <v>13</v>
      </c>
      <c r="S200" s="35">
        <v>23.6</v>
      </c>
      <c r="T200" s="4">
        <f t="shared" si="40"/>
        <v>1.2615384615384615</v>
      </c>
      <c r="U200" s="11">
        <v>30</v>
      </c>
      <c r="V200" s="35">
        <v>2.9</v>
      </c>
      <c r="W200" s="35">
        <v>2.1</v>
      </c>
      <c r="X200" s="4">
        <f t="shared" si="41"/>
        <v>0.72413793103448276</v>
      </c>
      <c r="Y200" s="11">
        <v>20</v>
      </c>
      <c r="Z200" s="44">
        <f t="shared" si="48"/>
        <v>0.89110427948025284</v>
      </c>
      <c r="AA200" s="45">
        <v>786</v>
      </c>
      <c r="AB200" s="35">
        <f t="shared" si="42"/>
        <v>71.454545454545453</v>
      </c>
      <c r="AC200" s="35">
        <f t="shared" si="43"/>
        <v>63.7</v>
      </c>
      <c r="AD200" s="35">
        <f t="shared" si="44"/>
        <v>-7.7545454545454504</v>
      </c>
      <c r="AE200" s="35">
        <v>5.9</v>
      </c>
      <c r="AF200" s="35">
        <f t="shared" si="45"/>
        <v>69.600000000000009</v>
      </c>
      <c r="AG200" s="35"/>
      <c r="AH200" s="35">
        <f t="shared" si="46"/>
        <v>69.600000000000009</v>
      </c>
      <c r="AI200" s="35">
        <v>69.600000000000009</v>
      </c>
      <c r="AJ200" s="35">
        <f t="shared" si="49"/>
        <v>0</v>
      </c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10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10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10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10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10"/>
      <c r="GC200" s="9"/>
      <c r="GD200" s="9"/>
    </row>
    <row r="201" spans="1:186" s="2" customFormat="1" ht="17.149999999999999" customHeight="1">
      <c r="A201" s="14" t="s">
        <v>198</v>
      </c>
      <c r="B201" s="35">
        <v>0</v>
      </c>
      <c r="C201" s="35">
        <v>0</v>
      </c>
      <c r="D201" s="4">
        <f t="shared" si="39"/>
        <v>0</v>
      </c>
      <c r="E201" s="11">
        <v>0</v>
      </c>
      <c r="F201" s="5" t="s">
        <v>362</v>
      </c>
      <c r="G201" s="5" t="s">
        <v>362</v>
      </c>
      <c r="H201" s="5" t="s">
        <v>362</v>
      </c>
      <c r="I201" s="5" t="s">
        <v>362</v>
      </c>
      <c r="J201" s="5" t="s">
        <v>362</v>
      </c>
      <c r="K201" s="5" t="s">
        <v>362</v>
      </c>
      <c r="L201" s="5" t="s">
        <v>362</v>
      </c>
      <c r="M201" s="5" t="s">
        <v>362</v>
      </c>
      <c r="N201" s="35">
        <v>111.9</v>
      </c>
      <c r="O201" s="35">
        <v>51.8</v>
      </c>
      <c r="P201" s="4">
        <f t="shared" si="47"/>
        <v>0.46291331546023229</v>
      </c>
      <c r="Q201" s="11">
        <v>20</v>
      </c>
      <c r="R201" s="35">
        <v>0.5</v>
      </c>
      <c r="S201" s="35">
        <v>0.5</v>
      </c>
      <c r="T201" s="4">
        <f t="shared" si="40"/>
        <v>1</v>
      </c>
      <c r="U201" s="11">
        <v>30</v>
      </c>
      <c r="V201" s="35">
        <v>0.1</v>
      </c>
      <c r="W201" s="35">
        <v>0.4</v>
      </c>
      <c r="X201" s="4">
        <f t="shared" si="41"/>
        <v>1.3</v>
      </c>
      <c r="Y201" s="11">
        <v>20</v>
      </c>
      <c r="Z201" s="44">
        <f t="shared" si="48"/>
        <v>0.93226094727435205</v>
      </c>
      <c r="AA201" s="45">
        <v>516</v>
      </c>
      <c r="AB201" s="35">
        <f t="shared" si="42"/>
        <v>46.909090909090907</v>
      </c>
      <c r="AC201" s="35">
        <f t="shared" si="43"/>
        <v>43.7</v>
      </c>
      <c r="AD201" s="35">
        <f t="shared" si="44"/>
        <v>-3.2090909090909037</v>
      </c>
      <c r="AE201" s="35">
        <v>-2.1</v>
      </c>
      <c r="AF201" s="35">
        <f t="shared" si="45"/>
        <v>41.6</v>
      </c>
      <c r="AG201" s="35"/>
      <c r="AH201" s="35">
        <f t="shared" si="46"/>
        <v>41.6</v>
      </c>
      <c r="AI201" s="35">
        <v>41.6</v>
      </c>
      <c r="AJ201" s="35">
        <f t="shared" si="49"/>
        <v>0</v>
      </c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10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10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10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10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10"/>
      <c r="GC201" s="9"/>
      <c r="GD201" s="9"/>
    </row>
    <row r="202" spans="1:186" s="2" customFormat="1" ht="17.149999999999999" customHeight="1">
      <c r="A202" s="14" t="s">
        <v>199</v>
      </c>
      <c r="B202" s="35">
        <v>0</v>
      </c>
      <c r="C202" s="35">
        <v>0</v>
      </c>
      <c r="D202" s="4">
        <f t="shared" si="39"/>
        <v>0</v>
      </c>
      <c r="E202" s="11">
        <v>0</v>
      </c>
      <c r="F202" s="5" t="s">
        <v>362</v>
      </c>
      <c r="G202" s="5" t="s">
        <v>362</v>
      </c>
      <c r="H202" s="5" t="s">
        <v>362</v>
      </c>
      <c r="I202" s="5" t="s">
        <v>362</v>
      </c>
      <c r="J202" s="5" t="s">
        <v>362</v>
      </c>
      <c r="K202" s="5" t="s">
        <v>362</v>
      </c>
      <c r="L202" s="5" t="s">
        <v>362</v>
      </c>
      <c r="M202" s="5" t="s">
        <v>362</v>
      </c>
      <c r="N202" s="35">
        <v>263.89999999999998</v>
      </c>
      <c r="O202" s="35">
        <v>217.3</v>
      </c>
      <c r="P202" s="4">
        <f>IF(Q202=0,0,IF(N202=0,1,IF(O202&lt;0,0,IF(O202/N202&gt;1.2,IF((O202/N202-1.2)*0.1+1.2&gt;1.3,1.3,(O202/N202-1.2)*0.1+1.2),O202/N202))))</f>
        <v>0.82341796134899592</v>
      </c>
      <c r="Q202" s="11">
        <v>20</v>
      </c>
      <c r="R202" s="35">
        <v>99</v>
      </c>
      <c r="S202" s="35">
        <v>77.900000000000006</v>
      </c>
      <c r="T202" s="4">
        <f t="shared" si="40"/>
        <v>0.78686868686868694</v>
      </c>
      <c r="U202" s="11">
        <v>35</v>
      </c>
      <c r="V202" s="35">
        <v>4</v>
      </c>
      <c r="W202" s="35">
        <v>2.8</v>
      </c>
      <c r="X202" s="4">
        <f t="shared" si="41"/>
        <v>0.7</v>
      </c>
      <c r="Y202" s="11">
        <v>15</v>
      </c>
      <c r="Z202" s="44">
        <f t="shared" si="48"/>
        <v>0.77869661810548507</v>
      </c>
      <c r="AA202" s="45">
        <v>1433</v>
      </c>
      <c r="AB202" s="35">
        <f t="shared" si="42"/>
        <v>130.27272727272728</v>
      </c>
      <c r="AC202" s="35">
        <f t="shared" si="43"/>
        <v>101.4</v>
      </c>
      <c r="AD202" s="35">
        <f t="shared" si="44"/>
        <v>-28.872727272727275</v>
      </c>
      <c r="AE202" s="35">
        <v>3.9</v>
      </c>
      <c r="AF202" s="35">
        <f t="shared" si="45"/>
        <v>105.30000000000001</v>
      </c>
      <c r="AG202" s="35"/>
      <c r="AH202" s="35">
        <f t="shared" si="46"/>
        <v>105.30000000000001</v>
      </c>
      <c r="AI202" s="35">
        <v>105.30000000000001</v>
      </c>
      <c r="AJ202" s="35">
        <f t="shared" si="49"/>
        <v>0</v>
      </c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10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10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10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10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10"/>
      <c r="GC202" s="9"/>
      <c r="GD202" s="9"/>
    </row>
    <row r="203" spans="1:186" s="2" customFormat="1" ht="17.149999999999999" customHeight="1">
      <c r="A203" s="14" t="s">
        <v>200</v>
      </c>
      <c r="B203" s="35">
        <v>0</v>
      </c>
      <c r="C203" s="35">
        <v>0</v>
      </c>
      <c r="D203" s="4">
        <f t="shared" si="39"/>
        <v>0</v>
      </c>
      <c r="E203" s="11">
        <v>0</v>
      </c>
      <c r="F203" s="5" t="s">
        <v>362</v>
      </c>
      <c r="G203" s="5" t="s">
        <v>362</v>
      </c>
      <c r="H203" s="5" t="s">
        <v>362</v>
      </c>
      <c r="I203" s="5" t="s">
        <v>362</v>
      </c>
      <c r="J203" s="5" t="s">
        <v>362</v>
      </c>
      <c r="K203" s="5" t="s">
        <v>362</v>
      </c>
      <c r="L203" s="5" t="s">
        <v>362</v>
      </c>
      <c r="M203" s="5" t="s">
        <v>362</v>
      </c>
      <c r="N203" s="35">
        <v>22.2</v>
      </c>
      <c r="O203" s="35">
        <v>66.5</v>
      </c>
      <c r="P203" s="4">
        <f t="shared" si="47"/>
        <v>1.3</v>
      </c>
      <c r="Q203" s="11">
        <v>20</v>
      </c>
      <c r="R203" s="35">
        <v>5</v>
      </c>
      <c r="S203" s="35">
        <v>7.7</v>
      </c>
      <c r="T203" s="4">
        <f t="shared" si="40"/>
        <v>1.234</v>
      </c>
      <c r="U203" s="11">
        <v>35</v>
      </c>
      <c r="V203" s="35">
        <v>0.1</v>
      </c>
      <c r="W203" s="35">
        <v>0</v>
      </c>
      <c r="X203" s="4">
        <f t="shared" si="41"/>
        <v>0</v>
      </c>
      <c r="Y203" s="11">
        <v>15</v>
      </c>
      <c r="Z203" s="44">
        <f t="shared" si="48"/>
        <v>0.98842857142857143</v>
      </c>
      <c r="AA203" s="45">
        <v>449</v>
      </c>
      <c r="AB203" s="35">
        <f t="shared" si="42"/>
        <v>40.81818181818182</v>
      </c>
      <c r="AC203" s="35">
        <f t="shared" si="43"/>
        <v>40.299999999999997</v>
      </c>
      <c r="AD203" s="35">
        <f t="shared" si="44"/>
        <v>-0.51818181818182296</v>
      </c>
      <c r="AE203" s="35">
        <v>5.5</v>
      </c>
      <c r="AF203" s="35">
        <f t="shared" si="45"/>
        <v>45.8</v>
      </c>
      <c r="AG203" s="35"/>
      <c r="AH203" s="35">
        <f t="shared" si="46"/>
        <v>45.8</v>
      </c>
      <c r="AI203" s="35">
        <v>45.8</v>
      </c>
      <c r="AJ203" s="35">
        <f t="shared" si="49"/>
        <v>0</v>
      </c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10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10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10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10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10"/>
      <c r="GC203" s="9"/>
      <c r="GD203" s="9"/>
    </row>
    <row r="204" spans="1:186" s="2" customFormat="1" ht="17.149999999999999" customHeight="1">
      <c r="A204" s="14" t="s">
        <v>201</v>
      </c>
      <c r="B204" s="35">
        <v>0</v>
      </c>
      <c r="C204" s="35">
        <v>0</v>
      </c>
      <c r="D204" s="4">
        <f t="shared" si="39"/>
        <v>0</v>
      </c>
      <c r="E204" s="11">
        <v>0</v>
      </c>
      <c r="F204" s="5" t="s">
        <v>362</v>
      </c>
      <c r="G204" s="5" t="s">
        <v>362</v>
      </c>
      <c r="H204" s="5" t="s">
        <v>362</v>
      </c>
      <c r="I204" s="5" t="s">
        <v>362</v>
      </c>
      <c r="J204" s="5" t="s">
        <v>362</v>
      </c>
      <c r="K204" s="5" t="s">
        <v>362</v>
      </c>
      <c r="L204" s="5" t="s">
        <v>362</v>
      </c>
      <c r="M204" s="5" t="s">
        <v>362</v>
      </c>
      <c r="N204" s="35">
        <v>111.6</v>
      </c>
      <c r="O204" s="35">
        <v>79.3</v>
      </c>
      <c r="P204" s="4">
        <f t="shared" si="47"/>
        <v>0.71057347670250892</v>
      </c>
      <c r="Q204" s="11">
        <v>20</v>
      </c>
      <c r="R204" s="35">
        <v>0.1</v>
      </c>
      <c r="S204" s="35">
        <v>0.1</v>
      </c>
      <c r="T204" s="4">
        <f t="shared" si="40"/>
        <v>1</v>
      </c>
      <c r="U204" s="11">
        <v>35</v>
      </c>
      <c r="V204" s="35">
        <v>0.1</v>
      </c>
      <c r="W204" s="35">
        <v>0.2</v>
      </c>
      <c r="X204" s="4">
        <f t="shared" si="41"/>
        <v>1.28</v>
      </c>
      <c r="Y204" s="11">
        <v>15</v>
      </c>
      <c r="Z204" s="44">
        <f t="shared" si="48"/>
        <v>0.9773067076292884</v>
      </c>
      <c r="AA204" s="45">
        <v>676</v>
      </c>
      <c r="AB204" s="35">
        <f t="shared" si="42"/>
        <v>61.454545454545453</v>
      </c>
      <c r="AC204" s="35">
        <f t="shared" si="43"/>
        <v>60.1</v>
      </c>
      <c r="AD204" s="35">
        <f t="shared" si="44"/>
        <v>-1.3545454545454518</v>
      </c>
      <c r="AE204" s="35">
        <v>5.2</v>
      </c>
      <c r="AF204" s="35">
        <f t="shared" si="45"/>
        <v>65.3</v>
      </c>
      <c r="AG204" s="35"/>
      <c r="AH204" s="35">
        <f t="shared" si="46"/>
        <v>65.3</v>
      </c>
      <c r="AI204" s="35">
        <v>65.3</v>
      </c>
      <c r="AJ204" s="35">
        <f t="shared" si="49"/>
        <v>0</v>
      </c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10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10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10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10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10"/>
      <c r="GC204" s="9"/>
      <c r="GD204" s="9"/>
    </row>
    <row r="205" spans="1:186" s="2" customFormat="1" ht="17.149999999999999" customHeight="1">
      <c r="A205" s="18" t="s">
        <v>202</v>
      </c>
      <c r="B205" s="60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35"/>
      <c r="AF205" s="35"/>
      <c r="AG205" s="35"/>
      <c r="AH205" s="35"/>
      <c r="AI205" s="35"/>
      <c r="AJ205" s="35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10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10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10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10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10"/>
      <c r="GC205" s="9"/>
      <c r="GD205" s="9"/>
    </row>
    <row r="206" spans="1:186" s="2" customFormat="1" ht="16.7" customHeight="1">
      <c r="A206" s="46" t="s">
        <v>203</v>
      </c>
      <c r="B206" s="35">
        <v>76</v>
      </c>
      <c r="C206" s="35">
        <v>0</v>
      </c>
      <c r="D206" s="4">
        <f t="shared" si="39"/>
        <v>0</v>
      </c>
      <c r="E206" s="11">
        <v>10</v>
      </c>
      <c r="F206" s="5" t="s">
        <v>362</v>
      </c>
      <c r="G206" s="5" t="s">
        <v>362</v>
      </c>
      <c r="H206" s="5" t="s">
        <v>362</v>
      </c>
      <c r="I206" s="5" t="s">
        <v>362</v>
      </c>
      <c r="J206" s="5" t="s">
        <v>362</v>
      </c>
      <c r="K206" s="5" t="s">
        <v>362</v>
      </c>
      <c r="L206" s="5" t="s">
        <v>362</v>
      </c>
      <c r="M206" s="5" t="s">
        <v>362</v>
      </c>
      <c r="N206" s="35">
        <v>332.6</v>
      </c>
      <c r="O206" s="35">
        <v>257.60000000000002</v>
      </c>
      <c r="P206" s="4">
        <f t="shared" si="47"/>
        <v>0.7745039085989176</v>
      </c>
      <c r="Q206" s="11">
        <v>20</v>
      </c>
      <c r="R206" s="35">
        <v>83</v>
      </c>
      <c r="S206" s="35">
        <v>95</v>
      </c>
      <c r="T206" s="4">
        <f t="shared" si="40"/>
        <v>1.1445783132530121</v>
      </c>
      <c r="U206" s="11">
        <v>15</v>
      </c>
      <c r="V206" s="35">
        <v>0.2</v>
      </c>
      <c r="W206" s="35">
        <v>0.2</v>
      </c>
      <c r="X206" s="4">
        <f t="shared" si="41"/>
        <v>1</v>
      </c>
      <c r="Y206" s="11">
        <v>35</v>
      </c>
      <c r="Z206" s="44">
        <f t="shared" si="48"/>
        <v>0.84573441088466905</v>
      </c>
      <c r="AA206" s="45">
        <v>904</v>
      </c>
      <c r="AB206" s="35">
        <f t="shared" si="42"/>
        <v>82.181818181818187</v>
      </c>
      <c r="AC206" s="35">
        <f t="shared" si="43"/>
        <v>69.5</v>
      </c>
      <c r="AD206" s="35">
        <f t="shared" si="44"/>
        <v>-12.681818181818187</v>
      </c>
      <c r="AE206" s="35">
        <v>1.9</v>
      </c>
      <c r="AF206" s="35">
        <f t="shared" si="45"/>
        <v>71.400000000000006</v>
      </c>
      <c r="AG206" s="35"/>
      <c r="AH206" s="35">
        <f t="shared" si="46"/>
        <v>71.400000000000006</v>
      </c>
      <c r="AI206" s="35">
        <v>71.400000000000006</v>
      </c>
      <c r="AJ206" s="35">
        <f t="shared" si="49"/>
        <v>0</v>
      </c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10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10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10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10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10"/>
      <c r="GC206" s="9"/>
      <c r="GD206" s="9"/>
    </row>
    <row r="207" spans="1:186" s="2" customFormat="1" ht="17.149999999999999" customHeight="1">
      <c r="A207" s="46" t="s">
        <v>204</v>
      </c>
      <c r="B207" s="35">
        <v>0</v>
      </c>
      <c r="C207" s="35">
        <v>0</v>
      </c>
      <c r="D207" s="4">
        <f t="shared" si="39"/>
        <v>0</v>
      </c>
      <c r="E207" s="11">
        <v>0</v>
      </c>
      <c r="F207" s="5" t="s">
        <v>362</v>
      </c>
      <c r="G207" s="5" t="s">
        <v>362</v>
      </c>
      <c r="H207" s="5" t="s">
        <v>362</v>
      </c>
      <c r="I207" s="5" t="s">
        <v>362</v>
      </c>
      <c r="J207" s="5" t="s">
        <v>362</v>
      </c>
      <c r="K207" s="5" t="s">
        <v>362</v>
      </c>
      <c r="L207" s="5" t="s">
        <v>362</v>
      </c>
      <c r="M207" s="5" t="s">
        <v>362</v>
      </c>
      <c r="N207" s="35">
        <v>207</v>
      </c>
      <c r="O207" s="35">
        <v>346.4</v>
      </c>
      <c r="P207" s="4">
        <f t="shared" si="47"/>
        <v>1.247342995169082</v>
      </c>
      <c r="Q207" s="11">
        <v>20</v>
      </c>
      <c r="R207" s="35">
        <v>6</v>
      </c>
      <c r="S207" s="35">
        <v>9.9</v>
      </c>
      <c r="T207" s="4">
        <f t="shared" si="40"/>
        <v>1.2449999999999999</v>
      </c>
      <c r="U207" s="11">
        <v>20</v>
      </c>
      <c r="V207" s="35">
        <v>0.2</v>
      </c>
      <c r="W207" s="35">
        <v>0.4</v>
      </c>
      <c r="X207" s="4">
        <f t="shared" si="41"/>
        <v>1.28</v>
      </c>
      <c r="Y207" s="11">
        <v>30</v>
      </c>
      <c r="Z207" s="44">
        <f t="shared" si="48"/>
        <v>1.2606694271911665</v>
      </c>
      <c r="AA207" s="45">
        <v>1867</v>
      </c>
      <c r="AB207" s="35">
        <f t="shared" si="42"/>
        <v>169.72727272727272</v>
      </c>
      <c r="AC207" s="35">
        <f t="shared" si="43"/>
        <v>214</v>
      </c>
      <c r="AD207" s="35">
        <f t="shared" si="44"/>
        <v>44.27272727272728</v>
      </c>
      <c r="AE207" s="35">
        <v>-22.4</v>
      </c>
      <c r="AF207" s="35">
        <f t="shared" si="45"/>
        <v>191.6</v>
      </c>
      <c r="AG207" s="35"/>
      <c r="AH207" s="35">
        <f t="shared" si="46"/>
        <v>191.6</v>
      </c>
      <c r="AI207" s="35">
        <v>191.6</v>
      </c>
      <c r="AJ207" s="35">
        <f t="shared" si="49"/>
        <v>0</v>
      </c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10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10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10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10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10"/>
      <c r="GC207" s="9"/>
      <c r="GD207" s="9"/>
    </row>
    <row r="208" spans="1:186" s="2" customFormat="1" ht="17.149999999999999" customHeight="1">
      <c r="A208" s="46" t="s">
        <v>205</v>
      </c>
      <c r="B208" s="35">
        <v>36264</v>
      </c>
      <c r="C208" s="35">
        <v>175632.9</v>
      </c>
      <c r="D208" s="4">
        <f t="shared" si="39"/>
        <v>1.3</v>
      </c>
      <c r="E208" s="11">
        <v>10</v>
      </c>
      <c r="F208" s="5" t="s">
        <v>362</v>
      </c>
      <c r="G208" s="5" t="s">
        <v>362</v>
      </c>
      <c r="H208" s="5" t="s">
        <v>362</v>
      </c>
      <c r="I208" s="5" t="s">
        <v>362</v>
      </c>
      <c r="J208" s="5" t="s">
        <v>362</v>
      </c>
      <c r="K208" s="5" t="s">
        <v>362</v>
      </c>
      <c r="L208" s="5" t="s">
        <v>362</v>
      </c>
      <c r="M208" s="5" t="s">
        <v>362</v>
      </c>
      <c r="N208" s="35">
        <v>2168.6999999999998</v>
      </c>
      <c r="O208" s="35">
        <v>2469</v>
      </c>
      <c r="P208" s="4">
        <f t="shared" si="47"/>
        <v>1.1384700511827364</v>
      </c>
      <c r="Q208" s="11">
        <v>20</v>
      </c>
      <c r="R208" s="35">
        <v>0.1</v>
      </c>
      <c r="S208" s="35">
        <v>0.1</v>
      </c>
      <c r="T208" s="4">
        <f t="shared" si="40"/>
        <v>1</v>
      </c>
      <c r="U208" s="11">
        <v>5</v>
      </c>
      <c r="V208" s="35">
        <v>0.5</v>
      </c>
      <c r="W208" s="35">
        <v>0.6</v>
      </c>
      <c r="X208" s="4">
        <f t="shared" si="41"/>
        <v>1.2</v>
      </c>
      <c r="Y208" s="11">
        <v>45</v>
      </c>
      <c r="Z208" s="44">
        <f t="shared" si="48"/>
        <v>1.1846175127956839</v>
      </c>
      <c r="AA208" s="45">
        <v>12</v>
      </c>
      <c r="AB208" s="35">
        <f t="shared" si="42"/>
        <v>1.0909090909090908</v>
      </c>
      <c r="AC208" s="35">
        <f t="shared" si="43"/>
        <v>1.3</v>
      </c>
      <c r="AD208" s="35">
        <f t="shared" si="44"/>
        <v>0.20909090909090922</v>
      </c>
      <c r="AE208" s="35">
        <v>0.1</v>
      </c>
      <c r="AF208" s="35">
        <f t="shared" si="45"/>
        <v>1.4000000000000001</v>
      </c>
      <c r="AG208" s="35"/>
      <c r="AH208" s="35">
        <f t="shared" si="46"/>
        <v>1.4000000000000001</v>
      </c>
      <c r="AI208" s="35">
        <v>1.4000000000000001</v>
      </c>
      <c r="AJ208" s="35">
        <f t="shared" si="49"/>
        <v>0</v>
      </c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10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10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10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10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10"/>
      <c r="GC208" s="9"/>
      <c r="GD208" s="9"/>
    </row>
    <row r="209" spans="1:186" s="2" customFormat="1" ht="17.149999999999999" customHeight="1">
      <c r="A209" s="46" t="s">
        <v>206</v>
      </c>
      <c r="B209" s="35">
        <v>2940</v>
      </c>
      <c r="C209" s="35">
        <v>4891</v>
      </c>
      <c r="D209" s="4">
        <f t="shared" si="39"/>
        <v>1.246360544217687</v>
      </c>
      <c r="E209" s="11">
        <v>10</v>
      </c>
      <c r="F209" s="5" t="s">
        <v>362</v>
      </c>
      <c r="G209" s="5" t="s">
        <v>362</v>
      </c>
      <c r="H209" s="5" t="s">
        <v>362</v>
      </c>
      <c r="I209" s="5" t="s">
        <v>362</v>
      </c>
      <c r="J209" s="5" t="s">
        <v>362</v>
      </c>
      <c r="K209" s="5" t="s">
        <v>362</v>
      </c>
      <c r="L209" s="5" t="s">
        <v>362</v>
      </c>
      <c r="M209" s="5" t="s">
        <v>362</v>
      </c>
      <c r="N209" s="35">
        <v>253.4</v>
      </c>
      <c r="O209" s="35">
        <v>443.9</v>
      </c>
      <c r="P209" s="4">
        <f t="shared" si="47"/>
        <v>1.2551775848460931</v>
      </c>
      <c r="Q209" s="11">
        <v>20</v>
      </c>
      <c r="R209" s="35">
        <v>8</v>
      </c>
      <c r="S209" s="35">
        <v>11</v>
      </c>
      <c r="T209" s="4">
        <f t="shared" si="40"/>
        <v>1.2175</v>
      </c>
      <c r="U209" s="11">
        <v>30</v>
      </c>
      <c r="V209" s="35">
        <v>0.5</v>
      </c>
      <c r="W209" s="35">
        <v>0.5</v>
      </c>
      <c r="X209" s="4">
        <f t="shared" si="41"/>
        <v>1</v>
      </c>
      <c r="Y209" s="11">
        <v>20</v>
      </c>
      <c r="Z209" s="44">
        <f t="shared" si="48"/>
        <v>1.1761519642387341</v>
      </c>
      <c r="AA209" s="45">
        <v>1220</v>
      </c>
      <c r="AB209" s="35">
        <f t="shared" si="42"/>
        <v>110.90909090909091</v>
      </c>
      <c r="AC209" s="35">
        <f t="shared" si="43"/>
        <v>130.4</v>
      </c>
      <c r="AD209" s="35">
        <f t="shared" si="44"/>
        <v>19.490909090909099</v>
      </c>
      <c r="AE209" s="35">
        <v>-29.2</v>
      </c>
      <c r="AF209" s="35">
        <f t="shared" si="45"/>
        <v>101.2</v>
      </c>
      <c r="AG209" s="35"/>
      <c r="AH209" s="35">
        <f t="shared" si="46"/>
        <v>101.2</v>
      </c>
      <c r="AI209" s="35">
        <v>101.2</v>
      </c>
      <c r="AJ209" s="35">
        <f t="shared" si="49"/>
        <v>0</v>
      </c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10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10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10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10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10"/>
      <c r="GC209" s="9"/>
      <c r="GD209" s="9"/>
    </row>
    <row r="210" spans="1:186" s="2" customFormat="1" ht="17.149999999999999" customHeight="1">
      <c r="A210" s="46" t="s">
        <v>207</v>
      </c>
      <c r="B210" s="35">
        <v>40160</v>
      </c>
      <c r="C210" s="35">
        <v>44705.7</v>
      </c>
      <c r="D210" s="4">
        <f t="shared" si="39"/>
        <v>1.1131897410358564</v>
      </c>
      <c r="E210" s="11">
        <v>10</v>
      </c>
      <c r="F210" s="5" t="s">
        <v>362</v>
      </c>
      <c r="G210" s="5" t="s">
        <v>362</v>
      </c>
      <c r="H210" s="5" t="s">
        <v>362</v>
      </c>
      <c r="I210" s="5" t="s">
        <v>362</v>
      </c>
      <c r="J210" s="5" t="s">
        <v>362</v>
      </c>
      <c r="K210" s="5" t="s">
        <v>362</v>
      </c>
      <c r="L210" s="5" t="s">
        <v>362</v>
      </c>
      <c r="M210" s="5" t="s">
        <v>362</v>
      </c>
      <c r="N210" s="35">
        <v>7252.6</v>
      </c>
      <c r="O210" s="35">
        <v>5503.1</v>
      </c>
      <c r="P210" s="4">
        <f t="shared" si="47"/>
        <v>0.75877616303118878</v>
      </c>
      <c r="Q210" s="11">
        <v>20</v>
      </c>
      <c r="R210" s="35">
        <v>140</v>
      </c>
      <c r="S210" s="35">
        <v>159.1</v>
      </c>
      <c r="T210" s="4">
        <f t="shared" si="40"/>
        <v>1.1364285714285713</v>
      </c>
      <c r="U210" s="11">
        <v>40</v>
      </c>
      <c r="V210" s="35">
        <v>10</v>
      </c>
      <c r="W210" s="35">
        <v>11.7</v>
      </c>
      <c r="X210" s="4">
        <f t="shared" si="41"/>
        <v>1.17</v>
      </c>
      <c r="Y210" s="11">
        <v>10</v>
      </c>
      <c r="Z210" s="44">
        <f t="shared" si="48"/>
        <v>1.0433070441015651</v>
      </c>
      <c r="AA210" s="45">
        <v>2132</v>
      </c>
      <c r="AB210" s="35">
        <f t="shared" si="42"/>
        <v>193.81818181818181</v>
      </c>
      <c r="AC210" s="35">
        <f t="shared" si="43"/>
        <v>202.2</v>
      </c>
      <c r="AD210" s="35">
        <f t="shared" si="44"/>
        <v>8.3818181818181756</v>
      </c>
      <c r="AE210" s="35">
        <v>1.3</v>
      </c>
      <c r="AF210" s="35">
        <f t="shared" si="45"/>
        <v>203.5</v>
      </c>
      <c r="AG210" s="35"/>
      <c r="AH210" s="35">
        <f t="shared" si="46"/>
        <v>203.5</v>
      </c>
      <c r="AI210" s="35">
        <v>203.5</v>
      </c>
      <c r="AJ210" s="35">
        <f t="shared" si="49"/>
        <v>0</v>
      </c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10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10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10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10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10"/>
      <c r="GC210" s="9"/>
      <c r="GD210" s="9"/>
    </row>
    <row r="211" spans="1:186" s="2" customFormat="1" ht="17.149999999999999" customHeight="1">
      <c r="A211" s="46" t="s">
        <v>208</v>
      </c>
      <c r="B211" s="35">
        <v>7388</v>
      </c>
      <c r="C211" s="35">
        <v>8417</v>
      </c>
      <c r="D211" s="4">
        <f t="shared" si="39"/>
        <v>1.1392799133730374</v>
      </c>
      <c r="E211" s="11">
        <v>10</v>
      </c>
      <c r="F211" s="5" t="s">
        <v>362</v>
      </c>
      <c r="G211" s="5" t="s">
        <v>362</v>
      </c>
      <c r="H211" s="5" t="s">
        <v>362</v>
      </c>
      <c r="I211" s="5" t="s">
        <v>362</v>
      </c>
      <c r="J211" s="5" t="s">
        <v>362</v>
      </c>
      <c r="K211" s="5" t="s">
        <v>362</v>
      </c>
      <c r="L211" s="5" t="s">
        <v>362</v>
      </c>
      <c r="M211" s="5" t="s">
        <v>362</v>
      </c>
      <c r="N211" s="35">
        <v>1140.7</v>
      </c>
      <c r="O211" s="35">
        <v>1256</v>
      </c>
      <c r="P211" s="4">
        <f t="shared" si="47"/>
        <v>1.1010782852634347</v>
      </c>
      <c r="Q211" s="11">
        <v>20</v>
      </c>
      <c r="R211" s="35">
        <v>0.1</v>
      </c>
      <c r="S211" s="35">
        <v>0.1</v>
      </c>
      <c r="T211" s="4">
        <f t="shared" si="40"/>
        <v>1</v>
      </c>
      <c r="U211" s="11">
        <v>15</v>
      </c>
      <c r="V211" s="35">
        <v>0.2</v>
      </c>
      <c r="W211" s="35">
        <v>0.2</v>
      </c>
      <c r="X211" s="4">
        <f t="shared" si="41"/>
        <v>1</v>
      </c>
      <c r="Y211" s="11">
        <v>35</v>
      </c>
      <c r="Z211" s="44">
        <f t="shared" si="48"/>
        <v>1.0426795604874883</v>
      </c>
      <c r="AA211" s="45">
        <v>532</v>
      </c>
      <c r="AB211" s="35">
        <f t="shared" si="42"/>
        <v>48.363636363636367</v>
      </c>
      <c r="AC211" s="35">
        <f t="shared" si="43"/>
        <v>50.4</v>
      </c>
      <c r="AD211" s="35">
        <f t="shared" si="44"/>
        <v>2.0363636363636317</v>
      </c>
      <c r="AE211" s="35">
        <v>-0.3</v>
      </c>
      <c r="AF211" s="35">
        <f t="shared" si="45"/>
        <v>50.1</v>
      </c>
      <c r="AG211" s="35"/>
      <c r="AH211" s="35">
        <f t="shared" si="46"/>
        <v>50.1</v>
      </c>
      <c r="AI211" s="35">
        <v>50.1</v>
      </c>
      <c r="AJ211" s="35">
        <f t="shared" si="49"/>
        <v>0</v>
      </c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10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10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10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10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10"/>
      <c r="GC211" s="9"/>
      <c r="GD211" s="9"/>
    </row>
    <row r="212" spans="1:186" s="2" customFormat="1" ht="17.149999999999999" customHeight="1">
      <c r="A212" s="46" t="s">
        <v>209</v>
      </c>
      <c r="B212" s="35">
        <v>281200</v>
      </c>
      <c r="C212" s="35">
        <v>283963.3</v>
      </c>
      <c r="D212" s="4">
        <f t="shared" si="39"/>
        <v>1.0098268136557609</v>
      </c>
      <c r="E212" s="11">
        <v>10</v>
      </c>
      <c r="F212" s="5" t="s">
        <v>362</v>
      </c>
      <c r="G212" s="5" t="s">
        <v>362</v>
      </c>
      <c r="H212" s="5" t="s">
        <v>362</v>
      </c>
      <c r="I212" s="5" t="s">
        <v>362</v>
      </c>
      <c r="J212" s="5" t="s">
        <v>362</v>
      </c>
      <c r="K212" s="5" t="s">
        <v>362</v>
      </c>
      <c r="L212" s="5" t="s">
        <v>362</v>
      </c>
      <c r="M212" s="5" t="s">
        <v>362</v>
      </c>
      <c r="N212" s="35">
        <v>2967.3</v>
      </c>
      <c r="O212" s="35">
        <v>5652.6</v>
      </c>
      <c r="P212" s="4">
        <f t="shared" si="47"/>
        <v>1.2704964108785766</v>
      </c>
      <c r="Q212" s="11">
        <v>20</v>
      </c>
      <c r="R212" s="35">
        <v>2</v>
      </c>
      <c r="S212" s="35">
        <v>2.6</v>
      </c>
      <c r="T212" s="4">
        <f t="shared" si="40"/>
        <v>1.21</v>
      </c>
      <c r="U212" s="11">
        <v>30</v>
      </c>
      <c r="V212" s="35">
        <v>4</v>
      </c>
      <c r="W212" s="35">
        <v>4.5</v>
      </c>
      <c r="X212" s="4">
        <f t="shared" si="41"/>
        <v>1.125</v>
      </c>
      <c r="Y212" s="11">
        <v>20</v>
      </c>
      <c r="Z212" s="44">
        <f t="shared" si="48"/>
        <v>1.1788524544266141</v>
      </c>
      <c r="AA212" s="45">
        <v>47</v>
      </c>
      <c r="AB212" s="35">
        <f t="shared" si="42"/>
        <v>4.2727272727272725</v>
      </c>
      <c r="AC212" s="35">
        <f t="shared" si="43"/>
        <v>5</v>
      </c>
      <c r="AD212" s="35">
        <f t="shared" si="44"/>
        <v>0.72727272727272751</v>
      </c>
      <c r="AE212" s="35">
        <v>0.3</v>
      </c>
      <c r="AF212" s="35">
        <f t="shared" si="45"/>
        <v>5.3</v>
      </c>
      <c r="AG212" s="35"/>
      <c r="AH212" s="35">
        <f t="shared" si="46"/>
        <v>5.3</v>
      </c>
      <c r="AI212" s="35">
        <v>5.3</v>
      </c>
      <c r="AJ212" s="35">
        <f t="shared" si="49"/>
        <v>0</v>
      </c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10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10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10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10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10"/>
      <c r="GC212" s="9"/>
      <c r="GD212" s="9"/>
    </row>
    <row r="213" spans="1:186" s="2" customFormat="1" ht="17.149999999999999" customHeight="1">
      <c r="A213" s="46" t="s">
        <v>210</v>
      </c>
      <c r="B213" s="35">
        <v>10166</v>
      </c>
      <c r="C213" s="35">
        <v>4316.8</v>
      </c>
      <c r="D213" s="4">
        <f t="shared" si="39"/>
        <v>0.42463112335235098</v>
      </c>
      <c r="E213" s="11">
        <v>10</v>
      </c>
      <c r="F213" s="5" t="s">
        <v>362</v>
      </c>
      <c r="G213" s="5" t="s">
        <v>362</v>
      </c>
      <c r="H213" s="5" t="s">
        <v>362</v>
      </c>
      <c r="I213" s="5" t="s">
        <v>362</v>
      </c>
      <c r="J213" s="5" t="s">
        <v>362</v>
      </c>
      <c r="K213" s="5" t="s">
        <v>362</v>
      </c>
      <c r="L213" s="5" t="s">
        <v>362</v>
      </c>
      <c r="M213" s="5" t="s">
        <v>362</v>
      </c>
      <c r="N213" s="35">
        <v>410.1</v>
      </c>
      <c r="O213" s="35">
        <v>947.9</v>
      </c>
      <c r="P213" s="4">
        <f t="shared" si="47"/>
        <v>1.3</v>
      </c>
      <c r="Q213" s="11">
        <v>20</v>
      </c>
      <c r="R213" s="35">
        <v>10</v>
      </c>
      <c r="S213" s="35">
        <v>29.6</v>
      </c>
      <c r="T213" s="4">
        <f t="shared" si="40"/>
        <v>1.3</v>
      </c>
      <c r="U213" s="11">
        <v>30</v>
      </c>
      <c r="V213" s="35">
        <v>1</v>
      </c>
      <c r="W213" s="35">
        <v>1.2</v>
      </c>
      <c r="X213" s="4">
        <f t="shared" si="41"/>
        <v>1.2</v>
      </c>
      <c r="Y213" s="11">
        <v>20</v>
      </c>
      <c r="Z213" s="44">
        <f t="shared" si="48"/>
        <v>1.1655788904190438</v>
      </c>
      <c r="AA213" s="45">
        <v>2797</v>
      </c>
      <c r="AB213" s="35">
        <f t="shared" si="42"/>
        <v>254.27272727272728</v>
      </c>
      <c r="AC213" s="35">
        <f t="shared" si="43"/>
        <v>296.39999999999998</v>
      </c>
      <c r="AD213" s="35">
        <f t="shared" si="44"/>
        <v>42.127272727272697</v>
      </c>
      <c r="AE213" s="35">
        <v>15.9</v>
      </c>
      <c r="AF213" s="35">
        <f t="shared" si="45"/>
        <v>312.29999999999995</v>
      </c>
      <c r="AG213" s="35"/>
      <c r="AH213" s="35">
        <f t="shared" si="46"/>
        <v>312.29999999999995</v>
      </c>
      <c r="AI213" s="35">
        <v>312.29999999999995</v>
      </c>
      <c r="AJ213" s="35">
        <f t="shared" si="49"/>
        <v>0</v>
      </c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10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10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10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10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10"/>
      <c r="GC213" s="9"/>
      <c r="GD213" s="9"/>
    </row>
    <row r="214" spans="1:186" s="2" customFormat="1" ht="17.149999999999999" customHeight="1">
      <c r="A214" s="46" t="s">
        <v>211</v>
      </c>
      <c r="B214" s="35">
        <v>98260</v>
      </c>
      <c r="C214" s="35">
        <v>78682.899999999994</v>
      </c>
      <c r="D214" s="4">
        <f t="shared" si="39"/>
        <v>0.80076226338286172</v>
      </c>
      <c r="E214" s="11">
        <v>10</v>
      </c>
      <c r="F214" s="5" t="s">
        <v>362</v>
      </c>
      <c r="G214" s="5" t="s">
        <v>362</v>
      </c>
      <c r="H214" s="5" t="s">
        <v>362</v>
      </c>
      <c r="I214" s="5" t="s">
        <v>362</v>
      </c>
      <c r="J214" s="5" t="s">
        <v>362</v>
      </c>
      <c r="K214" s="5" t="s">
        <v>362</v>
      </c>
      <c r="L214" s="5" t="s">
        <v>362</v>
      </c>
      <c r="M214" s="5" t="s">
        <v>362</v>
      </c>
      <c r="N214" s="35">
        <v>2202.1</v>
      </c>
      <c r="O214" s="35">
        <v>2900.8</v>
      </c>
      <c r="P214" s="4">
        <f t="shared" si="47"/>
        <v>1.211728804323146</v>
      </c>
      <c r="Q214" s="11">
        <v>20</v>
      </c>
      <c r="R214" s="35">
        <v>183</v>
      </c>
      <c r="S214" s="35">
        <v>123.8</v>
      </c>
      <c r="T214" s="4">
        <f t="shared" si="40"/>
        <v>0.67650273224043711</v>
      </c>
      <c r="U214" s="11">
        <v>10</v>
      </c>
      <c r="V214" s="35">
        <v>375</v>
      </c>
      <c r="W214" s="35">
        <v>69.7</v>
      </c>
      <c r="X214" s="4">
        <f t="shared" si="41"/>
        <v>0.18586666666666668</v>
      </c>
      <c r="Y214" s="11">
        <v>40</v>
      </c>
      <c r="Z214" s="44">
        <f t="shared" si="48"/>
        <v>0.58052365886703217</v>
      </c>
      <c r="AA214" s="45">
        <v>147</v>
      </c>
      <c r="AB214" s="35">
        <f t="shared" si="42"/>
        <v>13.363636363636363</v>
      </c>
      <c r="AC214" s="35">
        <f t="shared" si="43"/>
        <v>7.8</v>
      </c>
      <c r="AD214" s="35">
        <f t="shared" si="44"/>
        <v>-5.5636363636363635</v>
      </c>
      <c r="AE214" s="35">
        <v>0.3</v>
      </c>
      <c r="AF214" s="35">
        <f t="shared" si="45"/>
        <v>8.1</v>
      </c>
      <c r="AG214" s="35"/>
      <c r="AH214" s="35">
        <f t="shared" si="46"/>
        <v>8.1</v>
      </c>
      <c r="AI214" s="35">
        <v>8.1</v>
      </c>
      <c r="AJ214" s="35">
        <f t="shared" si="49"/>
        <v>0</v>
      </c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10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10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10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10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10"/>
      <c r="GC214" s="9"/>
      <c r="GD214" s="9"/>
    </row>
    <row r="215" spans="1:186" s="2" customFormat="1" ht="17.149999999999999" customHeight="1">
      <c r="A215" s="46" t="s">
        <v>212</v>
      </c>
      <c r="B215" s="35">
        <v>0</v>
      </c>
      <c r="C215" s="35">
        <v>0</v>
      </c>
      <c r="D215" s="4">
        <f t="shared" si="39"/>
        <v>0</v>
      </c>
      <c r="E215" s="11">
        <v>0</v>
      </c>
      <c r="F215" s="5" t="s">
        <v>362</v>
      </c>
      <c r="G215" s="5" t="s">
        <v>362</v>
      </c>
      <c r="H215" s="5" t="s">
        <v>362</v>
      </c>
      <c r="I215" s="5" t="s">
        <v>362</v>
      </c>
      <c r="J215" s="5" t="s">
        <v>362</v>
      </c>
      <c r="K215" s="5" t="s">
        <v>362</v>
      </c>
      <c r="L215" s="5" t="s">
        <v>362</v>
      </c>
      <c r="M215" s="5" t="s">
        <v>362</v>
      </c>
      <c r="N215" s="35">
        <v>96.1</v>
      </c>
      <c r="O215" s="35">
        <v>363.5</v>
      </c>
      <c r="P215" s="4">
        <f t="shared" si="47"/>
        <v>1.3</v>
      </c>
      <c r="Q215" s="11">
        <v>20</v>
      </c>
      <c r="R215" s="35">
        <v>4</v>
      </c>
      <c r="S215" s="35">
        <v>10.8</v>
      </c>
      <c r="T215" s="4">
        <f t="shared" si="40"/>
        <v>1.3</v>
      </c>
      <c r="U215" s="11">
        <v>25</v>
      </c>
      <c r="V215" s="35">
        <v>0.4</v>
      </c>
      <c r="W215" s="35">
        <v>0.4</v>
      </c>
      <c r="X215" s="4">
        <f t="shared" si="41"/>
        <v>1</v>
      </c>
      <c r="Y215" s="11">
        <v>25</v>
      </c>
      <c r="Z215" s="44">
        <f t="shared" si="48"/>
        <v>1.1928571428571428</v>
      </c>
      <c r="AA215" s="45">
        <v>991</v>
      </c>
      <c r="AB215" s="35">
        <f t="shared" si="42"/>
        <v>90.090909090909093</v>
      </c>
      <c r="AC215" s="35">
        <f t="shared" si="43"/>
        <v>107.5</v>
      </c>
      <c r="AD215" s="35">
        <f t="shared" si="44"/>
        <v>17.409090909090907</v>
      </c>
      <c r="AE215" s="35">
        <v>11.2</v>
      </c>
      <c r="AF215" s="35">
        <f t="shared" si="45"/>
        <v>118.7</v>
      </c>
      <c r="AG215" s="35"/>
      <c r="AH215" s="35">
        <f t="shared" si="46"/>
        <v>118.7</v>
      </c>
      <c r="AI215" s="35">
        <v>118.7</v>
      </c>
      <c r="AJ215" s="35">
        <f t="shared" si="49"/>
        <v>0</v>
      </c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10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10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10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10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10"/>
      <c r="GC215" s="9"/>
      <c r="GD215" s="9"/>
    </row>
    <row r="216" spans="1:186" s="2" customFormat="1" ht="17.149999999999999" customHeight="1">
      <c r="A216" s="46" t="s">
        <v>213</v>
      </c>
      <c r="B216" s="35">
        <v>1251</v>
      </c>
      <c r="C216" s="35">
        <v>1468.4</v>
      </c>
      <c r="D216" s="4">
        <f t="shared" si="39"/>
        <v>1.1737809752198243</v>
      </c>
      <c r="E216" s="11">
        <v>10</v>
      </c>
      <c r="F216" s="5" t="s">
        <v>362</v>
      </c>
      <c r="G216" s="5" t="s">
        <v>362</v>
      </c>
      <c r="H216" s="5" t="s">
        <v>362</v>
      </c>
      <c r="I216" s="5" t="s">
        <v>362</v>
      </c>
      <c r="J216" s="5" t="s">
        <v>362</v>
      </c>
      <c r="K216" s="5" t="s">
        <v>362</v>
      </c>
      <c r="L216" s="5" t="s">
        <v>362</v>
      </c>
      <c r="M216" s="5" t="s">
        <v>362</v>
      </c>
      <c r="N216" s="35">
        <v>141.9</v>
      </c>
      <c r="O216" s="35">
        <v>179.3</v>
      </c>
      <c r="P216" s="4">
        <f t="shared" si="47"/>
        <v>1.2063565891472867</v>
      </c>
      <c r="Q216" s="11">
        <v>20</v>
      </c>
      <c r="R216" s="35">
        <v>60</v>
      </c>
      <c r="S216" s="35">
        <v>60.9</v>
      </c>
      <c r="T216" s="4">
        <f t="shared" si="40"/>
        <v>1.0149999999999999</v>
      </c>
      <c r="U216" s="11">
        <v>15</v>
      </c>
      <c r="V216" s="35">
        <v>90</v>
      </c>
      <c r="W216" s="35">
        <v>157.9</v>
      </c>
      <c r="X216" s="4">
        <f t="shared" si="41"/>
        <v>1.2554444444444444</v>
      </c>
      <c r="Y216" s="11">
        <v>35</v>
      </c>
      <c r="Z216" s="44">
        <f t="shared" si="48"/>
        <v>1.187881213633744</v>
      </c>
      <c r="AA216" s="45">
        <v>2207</v>
      </c>
      <c r="AB216" s="35">
        <f t="shared" si="42"/>
        <v>200.63636363636363</v>
      </c>
      <c r="AC216" s="35">
        <f t="shared" si="43"/>
        <v>238.3</v>
      </c>
      <c r="AD216" s="35">
        <f t="shared" si="44"/>
        <v>37.663636363636385</v>
      </c>
      <c r="AE216" s="35">
        <v>-10.9</v>
      </c>
      <c r="AF216" s="35">
        <f t="shared" si="45"/>
        <v>227.4</v>
      </c>
      <c r="AG216" s="35"/>
      <c r="AH216" s="35">
        <f t="shared" si="46"/>
        <v>227.4</v>
      </c>
      <c r="AI216" s="35">
        <v>227.4</v>
      </c>
      <c r="AJ216" s="35">
        <f t="shared" si="49"/>
        <v>0</v>
      </c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10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10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10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10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10"/>
      <c r="GC216" s="9"/>
      <c r="GD216" s="9"/>
    </row>
    <row r="217" spans="1:186" s="2" customFormat="1" ht="17.149999999999999" customHeight="1">
      <c r="A217" s="46" t="s">
        <v>214</v>
      </c>
      <c r="B217" s="35">
        <v>35182</v>
      </c>
      <c r="C217" s="35">
        <v>75184.5</v>
      </c>
      <c r="D217" s="4">
        <f t="shared" si="39"/>
        <v>1.2937016087772155</v>
      </c>
      <c r="E217" s="11">
        <v>10</v>
      </c>
      <c r="F217" s="5" t="s">
        <v>362</v>
      </c>
      <c r="G217" s="5" t="s">
        <v>362</v>
      </c>
      <c r="H217" s="5" t="s">
        <v>362</v>
      </c>
      <c r="I217" s="5" t="s">
        <v>362</v>
      </c>
      <c r="J217" s="5" t="s">
        <v>362</v>
      </c>
      <c r="K217" s="5" t="s">
        <v>362</v>
      </c>
      <c r="L217" s="5" t="s">
        <v>362</v>
      </c>
      <c r="M217" s="5" t="s">
        <v>362</v>
      </c>
      <c r="N217" s="35">
        <v>329.5</v>
      </c>
      <c r="O217" s="35">
        <v>1669.6</v>
      </c>
      <c r="P217" s="4">
        <f t="shared" si="47"/>
        <v>1.3</v>
      </c>
      <c r="Q217" s="11">
        <v>20</v>
      </c>
      <c r="R217" s="35">
        <v>58</v>
      </c>
      <c r="S217" s="35">
        <v>70.900000000000006</v>
      </c>
      <c r="T217" s="4">
        <f t="shared" si="40"/>
        <v>1.2022413793103448</v>
      </c>
      <c r="U217" s="11">
        <v>30</v>
      </c>
      <c r="V217" s="35">
        <v>5</v>
      </c>
      <c r="W217" s="35">
        <v>5.8</v>
      </c>
      <c r="X217" s="4">
        <f t="shared" si="41"/>
        <v>1.1599999999999999</v>
      </c>
      <c r="Y217" s="11">
        <v>20</v>
      </c>
      <c r="Z217" s="44">
        <f t="shared" si="48"/>
        <v>1.2275532183385314</v>
      </c>
      <c r="AA217" s="45">
        <v>641</v>
      </c>
      <c r="AB217" s="35">
        <f t="shared" si="42"/>
        <v>58.272727272727273</v>
      </c>
      <c r="AC217" s="35">
        <f t="shared" si="43"/>
        <v>71.5</v>
      </c>
      <c r="AD217" s="35">
        <f t="shared" si="44"/>
        <v>13.227272727272727</v>
      </c>
      <c r="AE217" s="35">
        <v>-3.7</v>
      </c>
      <c r="AF217" s="35">
        <f t="shared" si="45"/>
        <v>67.8</v>
      </c>
      <c r="AG217" s="35"/>
      <c r="AH217" s="35">
        <f t="shared" si="46"/>
        <v>67.8</v>
      </c>
      <c r="AI217" s="35">
        <v>67.8</v>
      </c>
      <c r="AJ217" s="35">
        <f t="shared" si="49"/>
        <v>0</v>
      </c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10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10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10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10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10"/>
      <c r="GC217" s="9"/>
      <c r="GD217" s="9"/>
    </row>
    <row r="218" spans="1:186" s="2" customFormat="1" ht="17.149999999999999" customHeight="1">
      <c r="A218" s="46" t="s">
        <v>215</v>
      </c>
      <c r="B218" s="35">
        <v>0</v>
      </c>
      <c r="C218" s="35">
        <v>0</v>
      </c>
      <c r="D218" s="4">
        <f t="shared" si="39"/>
        <v>0</v>
      </c>
      <c r="E218" s="11">
        <v>0</v>
      </c>
      <c r="F218" s="5" t="s">
        <v>362</v>
      </c>
      <c r="G218" s="5" t="s">
        <v>362</v>
      </c>
      <c r="H218" s="5" t="s">
        <v>362</v>
      </c>
      <c r="I218" s="5" t="s">
        <v>362</v>
      </c>
      <c r="J218" s="5" t="s">
        <v>362</v>
      </c>
      <c r="K218" s="5" t="s">
        <v>362</v>
      </c>
      <c r="L218" s="5" t="s">
        <v>362</v>
      </c>
      <c r="M218" s="5" t="s">
        <v>362</v>
      </c>
      <c r="N218" s="35">
        <v>164.4</v>
      </c>
      <c r="O218" s="35">
        <v>310.5</v>
      </c>
      <c r="P218" s="4">
        <f t="shared" si="47"/>
        <v>1.2688686131386862</v>
      </c>
      <c r="Q218" s="11">
        <v>20</v>
      </c>
      <c r="R218" s="35">
        <v>34</v>
      </c>
      <c r="S218" s="35">
        <v>33.4</v>
      </c>
      <c r="T218" s="4">
        <f t="shared" si="40"/>
        <v>0.98235294117647054</v>
      </c>
      <c r="U218" s="11">
        <v>40</v>
      </c>
      <c r="V218" s="35">
        <v>0.3</v>
      </c>
      <c r="W218" s="35">
        <v>0.4</v>
      </c>
      <c r="X218" s="4">
        <f t="shared" si="41"/>
        <v>1.2133333333333334</v>
      </c>
      <c r="Y218" s="11">
        <v>10</v>
      </c>
      <c r="Z218" s="44">
        <f t="shared" si="48"/>
        <v>1.0972117606166556</v>
      </c>
      <c r="AA218" s="45">
        <v>730</v>
      </c>
      <c r="AB218" s="35">
        <f t="shared" si="42"/>
        <v>66.36363636363636</v>
      </c>
      <c r="AC218" s="35">
        <f t="shared" si="43"/>
        <v>72.8</v>
      </c>
      <c r="AD218" s="35">
        <f t="shared" si="44"/>
        <v>6.4363636363636374</v>
      </c>
      <c r="AE218" s="35">
        <v>5.5</v>
      </c>
      <c r="AF218" s="35">
        <f t="shared" si="45"/>
        <v>78.3</v>
      </c>
      <c r="AG218" s="35"/>
      <c r="AH218" s="35">
        <f t="shared" si="46"/>
        <v>78.3</v>
      </c>
      <c r="AI218" s="35">
        <v>78.3</v>
      </c>
      <c r="AJ218" s="35">
        <f t="shared" si="49"/>
        <v>0</v>
      </c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10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10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10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10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10"/>
      <c r="GC218" s="9"/>
      <c r="GD218" s="9"/>
    </row>
    <row r="219" spans="1:186" s="2" customFormat="1" ht="17.149999999999999" customHeight="1">
      <c r="A219" s="18" t="s">
        <v>216</v>
      </c>
      <c r="B219" s="60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35"/>
      <c r="AF219" s="35"/>
      <c r="AG219" s="35"/>
      <c r="AH219" s="35"/>
      <c r="AI219" s="35"/>
      <c r="AJ219" s="35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10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10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10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10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10"/>
      <c r="GC219" s="9"/>
      <c r="GD219" s="9"/>
    </row>
    <row r="220" spans="1:186" s="2" customFormat="1" ht="17.149999999999999" customHeight="1">
      <c r="A220" s="14" t="s">
        <v>217</v>
      </c>
      <c r="B220" s="35">
        <v>0</v>
      </c>
      <c r="C220" s="35">
        <v>0</v>
      </c>
      <c r="D220" s="4">
        <f t="shared" si="39"/>
        <v>0</v>
      </c>
      <c r="E220" s="11">
        <v>0</v>
      </c>
      <c r="F220" s="5" t="s">
        <v>362</v>
      </c>
      <c r="G220" s="5" t="s">
        <v>362</v>
      </c>
      <c r="H220" s="5" t="s">
        <v>362</v>
      </c>
      <c r="I220" s="5" t="s">
        <v>362</v>
      </c>
      <c r="J220" s="5" t="s">
        <v>362</v>
      </c>
      <c r="K220" s="5" t="s">
        <v>362</v>
      </c>
      <c r="L220" s="5" t="s">
        <v>362</v>
      </c>
      <c r="M220" s="5" t="s">
        <v>362</v>
      </c>
      <c r="N220" s="35">
        <v>218.3</v>
      </c>
      <c r="O220" s="35">
        <v>162</v>
      </c>
      <c r="P220" s="4">
        <f t="shared" si="47"/>
        <v>0.74209803023362342</v>
      </c>
      <c r="Q220" s="11">
        <v>20</v>
      </c>
      <c r="R220" s="35">
        <v>0</v>
      </c>
      <c r="S220" s="35">
        <v>0.2</v>
      </c>
      <c r="T220" s="4">
        <f t="shared" si="40"/>
        <v>1</v>
      </c>
      <c r="U220" s="11">
        <v>20</v>
      </c>
      <c r="V220" s="35">
        <v>0</v>
      </c>
      <c r="W220" s="35">
        <v>0.6</v>
      </c>
      <c r="X220" s="4">
        <f t="shared" si="41"/>
        <v>1</v>
      </c>
      <c r="Y220" s="11">
        <v>30</v>
      </c>
      <c r="Z220" s="44">
        <f t="shared" si="48"/>
        <v>0.92631372292389236</v>
      </c>
      <c r="AA220" s="45">
        <v>874</v>
      </c>
      <c r="AB220" s="35">
        <f t="shared" si="42"/>
        <v>79.454545454545453</v>
      </c>
      <c r="AC220" s="35">
        <f t="shared" si="43"/>
        <v>73.599999999999994</v>
      </c>
      <c r="AD220" s="35">
        <f t="shared" si="44"/>
        <v>-5.8545454545454589</v>
      </c>
      <c r="AE220" s="35">
        <v>6</v>
      </c>
      <c r="AF220" s="35">
        <f t="shared" si="45"/>
        <v>79.599999999999994</v>
      </c>
      <c r="AG220" s="35"/>
      <c r="AH220" s="35">
        <f t="shared" si="46"/>
        <v>79.599999999999994</v>
      </c>
      <c r="AI220" s="35">
        <v>79.599999999999994</v>
      </c>
      <c r="AJ220" s="35">
        <f t="shared" si="49"/>
        <v>0</v>
      </c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10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10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10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10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10"/>
      <c r="GC220" s="9"/>
      <c r="GD220" s="9"/>
    </row>
    <row r="221" spans="1:186" s="2" customFormat="1" ht="17.149999999999999" customHeight="1">
      <c r="A221" s="14" t="s">
        <v>146</v>
      </c>
      <c r="B221" s="35">
        <v>0</v>
      </c>
      <c r="C221" s="35">
        <v>0</v>
      </c>
      <c r="D221" s="4">
        <f t="shared" si="39"/>
        <v>0</v>
      </c>
      <c r="E221" s="11">
        <v>0</v>
      </c>
      <c r="F221" s="5" t="s">
        <v>362</v>
      </c>
      <c r="G221" s="5" t="s">
        <v>362</v>
      </c>
      <c r="H221" s="5" t="s">
        <v>362</v>
      </c>
      <c r="I221" s="5" t="s">
        <v>362</v>
      </c>
      <c r="J221" s="5" t="s">
        <v>362</v>
      </c>
      <c r="K221" s="5" t="s">
        <v>362</v>
      </c>
      <c r="L221" s="5" t="s">
        <v>362</v>
      </c>
      <c r="M221" s="5" t="s">
        <v>362</v>
      </c>
      <c r="N221" s="35">
        <v>250.2</v>
      </c>
      <c r="O221" s="35">
        <v>189.9</v>
      </c>
      <c r="P221" s="4">
        <f t="shared" si="47"/>
        <v>0.75899280575539574</v>
      </c>
      <c r="Q221" s="11">
        <v>20</v>
      </c>
      <c r="R221" s="35">
        <v>17</v>
      </c>
      <c r="S221" s="35">
        <v>24</v>
      </c>
      <c r="T221" s="4">
        <f t="shared" si="40"/>
        <v>1.2211764705882353</v>
      </c>
      <c r="U221" s="11">
        <v>30</v>
      </c>
      <c r="V221" s="35">
        <v>2.5</v>
      </c>
      <c r="W221" s="35">
        <v>2.9</v>
      </c>
      <c r="X221" s="4">
        <f t="shared" si="41"/>
        <v>1.1599999999999999</v>
      </c>
      <c r="Y221" s="11">
        <v>20</v>
      </c>
      <c r="Z221" s="44">
        <f t="shared" si="48"/>
        <v>1.0716450033250711</v>
      </c>
      <c r="AA221" s="45">
        <v>613</v>
      </c>
      <c r="AB221" s="35">
        <f t="shared" si="42"/>
        <v>55.727272727272727</v>
      </c>
      <c r="AC221" s="35">
        <f t="shared" si="43"/>
        <v>59.7</v>
      </c>
      <c r="AD221" s="35">
        <f t="shared" si="44"/>
        <v>3.9727272727272762</v>
      </c>
      <c r="AE221" s="35">
        <v>-5.7</v>
      </c>
      <c r="AF221" s="35">
        <f t="shared" si="45"/>
        <v>54</v>
      </c>
      <c r="AG221" s="35"/>
      <c r="AH221" s="35">
        <f t="shared" si="46"/>
        <v>54</v>
      </c>
      <c r="AI221" s="35">
        <v>54</v>
      </c>
      <c r="AJ221" s="35">
        <f t="shared" si="49"/>
        <v>0</v>
      </c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10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10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10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10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10"/>
      <c r="GC221" s="9"/>
      <c r="GD221" s="9"/>
    </row>
    <row r="222" spans="1:186" s="2" customFormat="1" ht="17.149999999999999" customHeight="1">
      <c r="A222" s="14" t="s">
        <v>218</v>
      </c>
      <c r="B222" s="35">
        <v>0</v>
      </c>
      <c r="C222" s="35">
        <v>0</v>
      </c>
      <c r="D222" s="4">
        <f t="shared" si="39"/>
        <v>0</v>
      </c>
      <c r="E222" s="11">
        <v>0</v>
      </c>
      <c r="F222" s="5" t="s">
        <v>362</v>
      </c>
      <c r="G222" s="5" t="s">
        <v>362</v>
      </c>
      <c r="H222" s="5" t="s">
        <v>362</v>
      </c>
      <c r="I222" s="5" t="s">
        <v>362</v>
      </c>
      <c r="J222" s="5" t="s">
        <v>362</v>
      </c>
      <c r="K222" s="5" t="s">
        <v>362</v>
      </c>
      <c r="L222" s="5" t="s">
        <v>362</v>
      </c>
      <c r="M222" s="5" t="s">
        <v>362</v>
      </c>
      <c r="N222" s="35">
        <v>809.6</v>
      </c>
      <c r="O222" s="35">
        <v>101.8</v>
      </c>
      <c r="P222" s="4">
        <f t="shared" si="47"/>
        <v>0.12574110671936758</v>
      </c>
      <c r="Q222" s="11">
        <v>20</v>
      </c>
      <c r="R222" s="35">
        <v>25</v>
      </c>
      <c r="S222" s="35">
        <v>25.9</v>
      </c>
      <c r="T222" s="4">
        <f t="shared" si="40"/>
        <v>1.036</v>
      </c>
      <c r="U222" s="11">
        <v>15</v>
      </c>
      <c r="V222" s="35">
        <v>1</v>
      </c>
      <c r="W222" s="35">
        <v>1.1000000000000001</v>
      </c>
      <c r="X222" s="4">
        <f t="shared" si="41"/>
        <v>1.1000000000000001</v>
      </c>
      <c r="Y222" s="11">
        <v>35</v>
      </c>
      <c r="Z222" s="44">
        <f t="shared" si="48"/>
        <v>0.80792603049124789</v>
      </c>
      <c r="AA222" s="45">
        <v>983</v>
      </c>
      <c r="AB222" s="35">
        <f t="shared" si="42"/>
        <v>89.36363636363636</v>
      </c>
      <c r="AC222" s="35">
        <f t="shared" si="43"/>
        <v>72.2</v>
      </c>
      <c r="AD222" s="35">
        <f t="shared" si="44"/>
        <v>-17.163636363636357</v>
      </c>
      <c r="AE222" s="35">
        <v>6.3</v>
      </c>
      <c r="AF222" s="35">
        <f t="shared" si="45"/>
        <v>78.5</v>
      </c>
      <c r="AG222" s="35"/>
      <c r="AH222" s="35">
        <f t="shared" si="46"/>
        <v>78.5</v>
      </c>
      <c r="AI222" s="35">
        <v>78.5</v>
      </c>
      <c r="AJ222" s="35">
        <f t="shared" si="49"/>
        <v>0</v>
      </c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10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10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10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10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10"/>
      <c r="GC222" s="9"/>
      <c r="GD222" s="9"/>
    </row>
    <row r="223" spans="1:186" s="2" customFormat="1" ht="17.149999999999999" customHeight="1">
      <c r="A223" s="14" t="s">
        <v>219</v>
      </c>
      <c r="B223" s="35">
        <v>0</v>
      </c>
      <c r="C223" s="35">
        <v>0</v>
      </c>
      <c r="D223" s="4">
        <f t="shared" si="39"/>
        <v>0</v>
      </c>
      <c r="E223" s="11">
        <v>0</v>
      </c>
      <c r="F223" s="5" t="s">
        <v>362</v>
      </c>
      <c r="G223" s="5" t="s">
        <v>362</v>
      </c>
      <c r="H223" s="5" t="s">
        <v>362</v>
      </c>
      <c r="I223" s="5" t="s">
        <v>362</v>
      </c>
      <c r="J223" s="5" t="s">
        <v>362</v>
      </c>
      <c r="K223" s="5" t="s">
        <v>362</v>
      </c>
      <c r="L223" s="5" t="s">
        <v>362</v>
      </c>
      <c r="M223" s="5" t="s">
        <v>362</v>
      </c>
      <c r="N223" s="35">
        <v>671.2</v>
      </c>
      <c r="O223" s="35">
        <v>170.9</v>
      </c>
      <c r="P223" s="4">
        <f t="shared" si="47"/>
        <v>0.25461859356376637</v>
      </c>
      <c r="Q223" s="11">
        <v>20</v>
      </c>
      <c r="R223" s="35">
        <v>3</v>
      </c>
      <c r="S223" s="35">
        <v>3.6</v>
      </c>
      <c r="T223" s="4">
        <f t="shared" si="40"/>
        <v>1.2</v>
      </c>
      <c r="U223" s="11">
        <v>25</v>
      </c>
      <c r="V223" s="35">
        <v>0.5</v>
      </c>
      <c r="W223" s="35">
        <v>1.8</v>
      </c>
      <c r="X223" s="4">
        <f t="shared" si="41"/>
        <v>1.3</v>
      </c>
      <c r="Y223" s="11">
        <v>25</v>
      </c>
      <c r="Z223" s="44">
        <f t="shared" si="48"/>
        <v>0.96560531244679049</v>
      </c>
      <c r="AA223" s="45">
        <v>885</v>
      </c>
      <c r="AB223" s="35">
        <f t="shared" si="42"/>
        <v>80.454545454545453</v>
      </c>
      <c r="AC223" s="35">
        <f t="shared" si="43"/>
        <v>77.7</v>
      </c>
      <c r="AD223" s="35">
        <f t="shared" si="44"/>
        <v>-2.7545454545454504</v>
      </c>
      <c r="AE223" s="35">
        <v>8</v>
      </c>
      <c r="AF223" s="35">
        <f t="shared" si="45"/>
        <v>85.7</v>
      </c>
      <c r="AG223" s="35"/>
      <c r="AH223" s="35">
        <f t="shared" si="46"/>
        <v>85.7</v>
      </c>
      <c r="AI223" s="35">
        <v>85.7</v>
      </c>
      <c r="AJ223" s="35">
        <f t="shared" si="49"/>
        <v>0</v>
      </c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10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10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10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10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10"/>
      <c r="GC223" s="9"/>
      <c r="GD223" s="9"/>
    </row>
    <row r="224" spans="1:186" s="2" customFormat="1" ht="17.149999999999999" customHeight="1">
      <c r="A224" s="46" t="s">
        <v>220</v>
      </c>
      <c r="B224" s="35">
        <v>6500</v>
      </c>
      <c r="C224" s="35">
        <v>6324</v>
      </c>
      <c r="D224" s="4">
        <f t="shared" si="39"/>
        <v>0.97292307692307689</v>
      </c>
      <c r="E224" s="11">
        <v>10</v>
      </c>
      <c r="F224" s="5" t="s">
        <v>362</v>
      </c>
      <c r="G224" s="5" t="s">
        <v>362</v>
      </c>
      <c r="H224" s="5" t="s">
        <v>362</v>
      </c>
      <c r="I224" s="5" t="s">
        <v>362</v>
      </c>
      <c r="J224" s="5" t="s">
        <v>362</v>
      </c>
      <c r="K224" s="5" t="s">
        <v>362</v>
      </c>
      <c r="L224" s="5" t="s">
        <v>362</v>
      </c>
      <c r="M224" s="5" t="s">
        <v>362</v>
      </c>
      <c r="N224" s="35">
        <v>501</v>
      </c>
      <c r="O224" s="35">
        <v>315.7</v>
      </c>
      <c r="P224" s="4">
        <f t="shared" si="47"/>
        <v>0.63013972055888223</v>
      </c>
      <c r="Q224" s="11">
        <v>20</v>
      </c>
      <c r="R224" s="35">
        <v>0</v>
      </c>
      <c r="S224" s="35">
        <v>0.3</v>
      </c>
      <c r="T224" s="4">
        <f t="shared" si="40"/>
        <v>1</v>
      </c>
      <c r="U224" s="11">
        <v>15</v>
      </c>
      <c r="V224" s="35">
        <v>2</v>
      </c>
      <c r="W224" s="35">
        <v>0.9</v>
      </c>
      <c r="X224" s="4">
        <f t="shared" si="41"/>
        <v>0.45</v>
      </c>
      <c r="Y224" s="11">
        <v>35</v>
      </c>
      <c r="Z224" s="44">
        <f t="shared" si="48"/>
        <v>0.66352531475510523</v>
      </c>
      <c r="AA224" s="45">
        <v>263</v>
      </c>
      <c r="AB224" s="35">
        <f t="shared" si="42"/>
        <v>23.90909090909091</v>
      </c>
      <c r="AC224" s="35">
        <f t="shared" si="43"/>
        <v>15.9</v>
      </c>
      <c r="AD224" s="35">
        <f t="shared" si="44"/>
        <v>-8.0090909090909097</v>
      </c>
      <c r="AE224" s="35">
        <v>2.7</v>
      </c>
      <c r="AF224" s="35">
        <f t="shared" si="45"/>
        <v>18.600000000000001</v>
      </c>
      <c r="AG224" s="35"/>
      <c r="AH224" s="35">
        <f t="shared" si="46"/>
        <v>18.600000000000001</v>
      </c>
      <c r="AI224" s="35">
        <v>18.600000000000001</v>
      </c>
      <c r="AJ224" s="35">
        <f t="shared" si="49"/>
        <v>0</v>
      </c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10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10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10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10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10"/>
      <c r="GC224" s="9"/>
      <c r="GD224" s="9"/>
    </row>
    <row r="225" spans="1:186" s="2" customFormat="1" ht="17.149999999999999" customHeight="1">
      <c r="A225" s="14" t="s">
        <v>221</v>
      </c>
      <c r="B225" s="35">
        <v>895610</v>
      </c>
      <c r="C225" s="35">
        <v>1331872</v>
      </c>
      <c r="D225" s="4">
        <f t="shared" si="39"/>
        <v>1.2287111577583993</v>
      </c>
      <c r="E225" s="11">
        <v>10</v>
      </c>
      <c r="F225" s="5" t="s">
        <v>362</v>
      </c>
      <c r="G225" s="5" t="s">
        <v>362</v>
      </c>
      <c r="H225" s="5" t="s">
        <v>362</v>
      </c>
      <c r="I225" s="5" t="s">
        <v>362</v>
      </c>
      <c r="J225" s="5" t="s">
        <v>362</v>
      </c>
      <c r="K225" s="5" t="s">
        <v>362</v>
      </c>
      <c r="L225" s="5" t="s">
        <v>362</v>
      </c>
      <c r="M225" s="5" t="s">
        <v>362</v>
      </c>
      <c r="N225" s="35">
        <v>7853.6</v>
      </c>
      <c r="O225" s="35">
        <v>4047.1</v>
      </c>
      <c r="P225" s="4">
        <f t="shared" si="47"/>
        <v>0.51531781603341142</v>
      </c>
      <c r="Q225" s="11">
        <v>20</v>
      </c>
      <c r="R225" s="35">
        <v>0</v>
      </c>
      <c r="S225" s="35">
        <v>0</v>
      </c>
      <c r="T225" s="4">
        <f t="shared" si="40"/>
        <v>1</v>
      </c>
      <c r="U225" s="11">
        <v>15</v>
      </c>
      <c r="V225" s="35">
        <v>0</v>
      </c>
      <c r="W225" s="35">
        <v>0</v>
      </c>
      <c r="X225" s="4">
        <f t="shared" si="41"/>
        <v>1</v>
      </c>
      <c r="Y225" s="11">
        <v>35</v>
      </c>
      <c r="Z225" s="44">
        <f t="shared" si="48"/>
        <v>0.90741834872815264</v>
      </c>
      <c r="AA225" s="45">
        <v>0</v>
      </c>
      <c r="AB225" s="35">
        <f t="shared" si="42"/>
        <v>0</v>
      </c>
      <c r="AC225" s="35">
        <f t="shared" si="43"/>
        <v>0</v>
      </c>
      <c r="AD225" s="35">
        <f t="shared" si="44"/>
        <v>0</v>
      </c>
      <c r="AE225" s="35">
        <v>0</v>
      </c>
      <c r="AF225" s="35">
        <f t="shared" si="45"/>
        <v>0</v>
      </c>
      <c r="AG225" s="35"/>
      <c r="AH225" s="35">
        <f t="shared" si="46"/>
        <v>0</v>
      </c>
      <c r="AI225" s="35">
        <v>0</v>
      </c>
      <c r="AJ225" s="35">
        <f t="shared" si="49"/>
        <v>0</v>
      </c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10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10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10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10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10"/>
      <c r="GC225" s="9"/>
      <c r="GD225" s="9"/>
    </row>
    <row r="226" spans="1:186" s="2" customFormat="1" ht="17.149999999999999" customHeight="1">
      <c r="A226" s="14" t="s">
        <v>222</v>
      </c>
      <c r="B226" s="35">
        <v>0</v>
      </c>
      <c r="C226" s="35">
        <v>0</v>
      </c>
      <c r="D226" s="4">
        <f t="shared" si="39"/>
        <v>0</v>
      </c>
      <c r="E226" s="11">
        <v>0</v>
      </c>
      <c r="F226" s="5" t="s">
        <v>362</v>
      </c>
      <c r="G226" s="5" t="s">
        <v>362</v>
      </c>
      <c r="H226" s="5" t="s">
        <v>362</v>
      </c>
      <c r="I226" s="5" t="s">
        <v>362</v>
      </c>
      <c r="J226" s="5" t="s">
        <v>362</v>
      </c>
      <c r="K226" s="5" t="s">
        <v>362</v>
      </c>
      <c r="L226" s="5" t="s">
        <v>362</v>
      </c>
      <c r="M226" s="5" t="s">
        <v>362</v>
      </c>
      <c r="N226" s="35">
        <v>122.9</v>
      </c>
      <c r="O226" s="35">
        <v>159.5</v>
      </c>
      <c r="P226" s="4">
        <f t="shared" si="47"/>
        <v>1.209780309194467</v>
      </c>
      <c r="Q226" s="11">
        <v>20</v>
      </c>
      <c r="R226" s="35">
        <v>92</v>
      </c>
      <c r="S226" s="35">
        <v>93.5</v>
      </c>
      <c r="T226" s="4">
        <f t="shared" si="40"/>
        <v>1.0163043478260869</v>
      </c>
      <c r="U226" s="11">
        <v>30</v>
      </c>
      <c r="V226" s="35">
        <v>3</v>
      </c>
      <c r="W226" s="35">
        <v>10.8</v>
      </c>
      <c r="X226" s="4">
        <f t="shared" si="41"/>
        <v>1.3</v>
      </c>
      <c r="Y226" s="11">
        <v>20</v>
      </c>
      <c r="Z226" s="44">
        <f t="shared" si="48"/>
        <v>1.1526390945524565</v>
      </c>
      <c r="AA226" s="45">
        <v>1200</v>
      </c>
      <c r="AB226" s="35">
        <f t="shared" si="42"/>
        <v>109.09090909090909</v>
      </c>
      <c r="AC226" s="35">
        <f t="shared" si="43"/>
        <v>125.7</v>
      </c>
      <c r="AD226" s="35">
        <f t="shared" si="44"/>
        <v>16.609090909090909</v>
      </c>
      <c r="AE226" s="35">
        <v>11.7</v>
      </c>
      <c r="AF226" s="35">
        <f t="shared" si="45"/>
        <v>137.4</v>
      </c>
      <c r="AG226" s="35"/>
      <c r="AH226" s="35">
        <f t="shared" si="46"/>
        <v>137.4</v>
      </c>
      <c r="AI226" s="35">
        <v>137.4</v>
      </c>
      <c r="AJ226" s="35">
        <f t="shared" si="49"/>
        <v>0</v>
      </c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10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10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10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10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10"/>
      <c r="GC226" s="9"/>
      <c r="GD226" s="9"/>
    </row>
    <row r="227" spans="1:186" s="2" customFormat="1" ht="17.149999999999999" customHeight="1">
      <c r="A227" s="14" t="s">
        <v>223</v>
      </c>
      <c r="B227" s="35">
        <v>0</v>
      </c>
      <c r="C227" s="35">
        <v>0</v>
      </c>
      <c r="D227" s="4">
        <f t="shared" si="39"/>
        <v>0</v>
      </c>
      <c r="E227" s="11">
        <v>0</v>
      </c>
      <c r="F227" s="5" t="s">
        <v>362</v>
      </c>
      <c r="G227" s="5" t="s">
        <v>362</v>
      </c>
      <c r="H227" s="5" t="s">
        <v>362</v>
      </c>
      <c r="I227" s="5" t="s">
        <v>362</v>
      </c>
      <c r="J227" s="5" t="s">
        <v>362</v>
      </c>
      <c r="K227" s="5" t="s">
        <v>362</v>
      </c>
      <c r="L227" s="5" t="s">
        <v>362</v>
      </c>
      <c r="M227" s="5" t="s">
        <v>362</v>
      </c>
      <c r="N227" s="35">
        <v>1272.3</v>
      </c>
      <c r="O227" s="35">
        <v>761.3</v>
      </c>
      <c r="P227" s="4">
        <f t="shared" si="47"/>
        <v>0.59836516544840057</v>
      </c>
      <c r="Q227" s="11">
        <v>20</v>
      </c>
      <c r="R227" s="35">
        <v>0</v>
      </c>
      <c r="S227" s="35">
        <v>0.2</v>
      </c>
      <c r="T227" s="4">
        <f t="shared" si="40"/>
        <v>1</v>
      </c>
      <c r="U227" s="11">
        <v>25</v>
      </c>
      <c r="V227" s="35">
        <v>0</v>
      </c>
      <c r="W227" s="35">
        <v>0.1</v>
      </c>
      <c r="X227" s="4">
        <f t="shared" si="41"/>
        <v>1</v>
      </c>
      <c r="Y227" s="11">
        <v>25</v>
      </c>
      <c r="Z227" s="44">
        <f t="shared" si="48"/>
        <v>0.88524719012811448</v>
      </c>
      <c r="AA227" s="45">
        <v>1446</v>
      </c>
      <c r="AB227" s="35">
        <f t="shared" si="42"/>
        <v>131.45454545454547</v>
      </c>
      <c r="AC227" s="35">
        <f t="shared" si="43"/>
        <v>116.4</v>
      </c>
      <c r="AD227" s="35">
        <f t="shared" si="44"/>
        <v>-15.054545454545462</v>
      </c>
      <c r="AE227" s="35">
        <v>13.1</v>
      </c>
      <c r="AF227" s="35">
        <f t="shared" si="45"/>
        <v>129.5</v>
      </c>
      <c r="AG227" s="35"/>
      <c r="AH227" s="35">
        <f t="shared" si="46"/>
        <v>129.5</v>
      </c>
      <c r="AI227" s="35">
        <v>129.5</v>
      </c>
      <c r="AJ227" s="35">
        <f t="shared" si="49"/>
        <v>0</v>
      </c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10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10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10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10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10"/>
      <c r="GC227" s="9"/>
      <c r="GD227" s="9"/>
    </row>
    <row r="228" spans="1:186" s="2" customFormat="1" ht="17.149999999999999" customHeight="1">
      <c r="A228" s="14" t="s">
        <v>224</v>
      </c>
      <c r="B228" s="35">
        <v>38000</v>
      </c>
      <c r="C228" s="35">
        <v>48935</v>
      </c>
      <c r="D228" s="4">
        <f t="shared" si="39"/>
        <v>1.2087763157894735</v>
      </c>
      <c r="E228" s="11">
        <v>10</v>
      </c>
      <c r="F228" s="5" t="s">
        <v>362</v>
      </c>
      <c r="G228" s="5" t="s">
        <v>362</v>
      </c>
      <c r="H228" s="5" t="s">
        <v>362</v>
      </c>
      <c r="I228" s="5" t="s">
        <v>362</v>
      </c>
      <c r="J228" s="5" t="s">
        <v>362</v>
      </c>
      <c r="K228" s="5" t="s">
        <v>362</v>
      </c>
      <c r="L228" s="5" t="s">
        <v>362</v>
      </c>
      <c r="M228" s="5" t="s">
        <v>362</v>
      </c>
      <c r="N228" s="35">
        <v>1109.8</v>
      </c>
      <c r="O228" s="35">
        <v>935.9</v>
      </c>
      <c r="P228" s="4">
        <f t="shared" si="47"/>
        <v>0.84330510001802128</v>
      </c>
      <c r="Q228" s="11">
        <v>20</v>
      </c>
      <c r="R228" s="35">
        <v>3</v>
      </c>
      <c r="S228" s="35">
        <v>7.5</v>
      </c>
      <c r="T228" s="4">
        <f t="shared" si="40"/>
        <v>1.3</v>
      </c>
      <c r="U228" s="11">
        <v>20</v>
      </c>
      <c r="V228" s="35">
        <v>5</v>
      </c>
      <c r="W228" s="35">
        <v>5.0999999999999996</v>
      </c>
      <c r="X228" s="4">
        <f t="shared" si="41"/>
        <v>1.02</v>
      </c>
      <c r="Y228" s="11">
        <v>30</v>
      </c>
      <c r="Z228" s="44">
        <f t="shared" si="48"/>
        <v>1.0694233144781893</v>
      </c>
      <c r="AA228" s="45">
        <v>1740</v>
      </c>
      <c r="AB228" s="35">
        <f t="shared" si="42"/>
        <v>158.18181818181819</v>
      </c>
      <c r="AC228" s="35">
        <f t="shared" si="43"/>
        <v>169.2</v>
      </c>
      <c r="AD228" s="35">
        <f t="shared" si="44"/>
        <v>11.018181818181802</v>
      </c>
      <c r="AE228" s="35">
        <v>8.6999999999999993</v>
      </c>
      <c r="AF228" s="35">
        <f t="shared" si="45"/>
        <v>177.89999999999998</v>
      </c>
      <c r="AG228" s="35"/>
      <c r="AH228" s="35">
        <f t="shared" si="46"/>
        <v>177.89999999999998</v>
      </c>
      <c r="AI228" s="35">
        <v>177.89999999999998</v>
      </c>
      <c r="AJ228" s="35">
        <f t="shared" si="49"/>
        <v>0</v>
      </c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10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10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10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10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10"/>
      <c r="GC228" s="9"/>
      <c r="GD228" s="9"/>
    </row>
    <row r="229" spans="1:186" s="2" customFormat="1" ht="17.149999999999999" customHeight="1">
      <c r="A229" s="18" t="s">
        <v>225</v>
      </c>
      <c r="B229" s="60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35"/>
      <c r="AF229" s="35"/>
      <c r="AG229" s="35"/>
      <c r="AH229" s="35"/>
      <c r="AI229" s="35"/>
      <c r="AJ229" s="35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10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10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10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10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10"/>
      <c r="GC229" s="9"/>
      <c r="GD229" s="9"/>
    </row>
    <row r="230" spans="1:186" s="2" customFormat="1" ht="17.149999999999999" customHeight="1">
      <c r="A230" s="14" t="s">
        <v>226</v>
      </c>
      <c r="B230" s="35">
        <v>0</v>
      </c>
      <c r="C230" s="35">
        <v>0</v>
      </c>
      <c r="D230" s="4">
        <f t="shared" si="39"/>
        <v>0</v>
      </c>
      <c r="E230" s="11">
        <v>0</v>
      </c>
      <c r="F230" s="5" t="s">
        <v>362</v>
      </c>
      <c r="G230" s="5" t="s">
        <v>362</v>
      </c>
      <c r="H230" s="5" t="s">
        <v>362</v>
      </c>
      <c r="I230" s="5" t="s">
        <v>362</v>
      </c>
      <c r="J230" s="5" t="s">
        <v>362</v>
      </c>
      <c r="K230" s="5" t="s">
        <v>362</v>
      </c>
      <c r="L230" s="5" t="s">
        <v>362</v>
      </c>
      <c r="M230" s="5" t="s">
        <v>362</v>
      </c>
      <c r="N230" s="35">
        <v>189.3</v>
      </c>
      <c r="O230" s="35">
        <v>150.5</v>
      </c>
      <c r="P230" s="4">
        <f t="shared" si="47"/>
        <v>0.79503433703116744</v>
      </c>
      <c r="Q230" s="11">
        <v>20</v>
      </c>
      <c r="R230" s="35">
        <v>7</v>
      </c>
      <c r="S230" s="35">
        <v>8</v>
      </c>
      <c r="T230" s="4">
        <f t="shared" si="40"/>
        <v>1.1428571428571428</v>
      </c>
      <c r="U230" s="11">
        <v>20</v>
      </c>
      <c r="V230" s="35">
        <v>6</v>
      </c>
      <c r="W230" s="35">
        <v>4.5</v>
      </c>
      <c r="X230" s="4">
        <f t="shared" si="41"/>
        <v>0.75</v>
      </c>
      <c r="Y230" s="11">
        <v>30</v>
      </c>
      <c r="Z230" s="44">
        <f t="shared" si="48"/>
        <v>0.87511185139666003</v>
      </c>
      <c r="AA230" s="45">
        <v>1904</v>
      </c>
      <c r="AB230" s="35">
        <f t="shared" si="42"/>
        <v>173.09090909090909</v>
      </c>
      <c r="AC230" s="35">
        <f t="shared" si="43"/>
        <v>151.5</v>
      </c>
      <c r="AD230" s="35">
        <f t="shared" si="44"/>
        <v>-21.590909090909093</v>
      </c>
      <c r="AE230" s="35">
        <v>-12.5</v>
      </c>
      <c r="AF230" s="35">
        <f t="shared" si="45"/>
        <v>139</v>
      </c>
      <c r="AG230" s="35"/>
      <c r="AH230" s="35">
        <f t="shared" si="46"/>
        <v>139</v>
      </c>
      <c r="AI230" s="35">
        <v>139</v>
      </c>
      <c r="AJ230" s="35">
        <f t="shared" si="49"/>
        <v>0</v>
      </c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10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10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10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10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10"/>
      <c r="GC230" s="9"/>
      <c r="GD230" s="9"/>
    </row>
    <row r="231" spans="1:186" s="2" customFormat="1" ht="17.149999999999999" customHeight="1">
      <c r="A231" s="14" t="s">
        <v>227</v>
      </c>
      <c r="B231" s="35">
        <v>0</v>
      </c>
      <c r="C231" s="35">
        <v>0</v>
      </c>
      <c r="D231" s="4">
        <f t="shared" si="39"/>
        <v>0</v>
      </c>
      <c r="E231" s="11">
        <v>0</v>
      </c>
      <c r="F231" s="5" t="s">
        <v>362</v>
      </c>
      <c r="G231" s="5" t="s">
        <v>362</v>
      </c>
      <c r="H231" s="5" t="s">
        <v>362</v>
      </c>
      <c r="I231" s="5" t="s">
        <v>362</v>
      </c>
      <c r="J231" s="5" t="s">
        <v>362</v>
      </c>
      <c r="K231" s="5" t="s">
        <v>362</v>
      </c>
      <c r="L231" s="5" t="s">
        <v>362</v>
      </c>
      <c r="M231" s="5" t="s">
        <v>362</v>
      </c>
      <c r="N231" s="35">
        <v>155.80000000000001</v>
      </c>
      <c r="O231" s="35">
        <v>262.2</v>
      </c>
      <c r="P231" s="4">
        <f t="shared" si="47"/>
        <v>1.2482926829268293</v>
      </c>
      <c r="Q231" s="11">
        <v>20</v>
      </c>
      <c r="R231" s="35">
        <v>15</v>
      </c>
      <c r="S231" s="35">
        <v>37.299999999999997</v>
      </c>
      <c r="T231" s="4">
        <f t="shared" si="40"/>
        <v>1.3</v>
      </c>
      <c r="U231" s="11">
        <v>25</v>
      </c>
      <c r="V231" s="35">
        <v>7</v>
      </c>
      <c r="W231" s="35">
        <v>9.1999999999999993</v>
      </c>
      <c r="X231" s="4">
        <f t="shared" si="41"/>
        <v>1.2114285714285713</v>
      </c>
      <c r="Y231" s="11">
        <v>25</v>
      </c>
      <c r="Z231" s="44">
        <f t="shared" si="48"/>
        <v>1.2535938277750123</v>
      </c>
      <c r="AA231" s="45">
        <v>1216</v>
      </c>
      <c r="AB231" s="35">
        <f t="shared" si="42"/>
        <v>110.54545454545455</v>
      </c>
      <c r="AC231" s="35">
        <f t="shared" si="43"/>
        <v>138.6</v>
      </c>
      <c r="AD231" s="35">
        <f t="shared" si="44"/>
        <v>28.054545454545448</v>
      </c>
      <c r="AE231" s="35">
        <v>-25.3</v>
      </c>
      <c r="AF231" s="35">
        <f t="shared" si="45"/>
        <v>113.3</v>
      </c>
      <c r="AG231" s="35"/>
      <c r="AH231" s="35">
        <f t="shared" si="46"/>
        <v>113.3</v>
      </c>
      <c r="AI231" s="35">
        <v>113.3</v>
      </c>
      <c r="AJ231" s="35">
        <f t="shared" si="49"/>
        <v>0</v>
      </c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10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10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10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10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10"/>
      <c r="GC231" s="9"/>
      <c r="GD231" s="9"/>
    </row>
    <row r="232" spans="1:186" s="2" customFormat="1" ht="17.149999999999999" customHeight="1">
      <c r="A232" s="14" t="s">
        <v>228</v>
      </c>
      <c r="B232" s="35">
        <v>0</v>
      </c>
      <c r="C232" s="35">
        <v>0</v>
      </c>
      <c r="D232" s="4">
        <f t="shared" si="39"/>
        <v>0</v>
      </c>
      <c r="E232" s="11">
        <v>0</v>
      </c>
      <c r="F232" s="5" t="s">
        <v>362</v>
      </c>
      <c r="G232" s="5" t="s">
        <v>362</v>
      </c>
      <c r="H232" s="5" t="s">
        <v>362</v>
      </c>
      <c r="I232" s="5" t="s">
        <v>362</v>
      </c>
      <c r="J232" s="5" t="s">
        <v>362</v>
      </c>
      <c r="K232" s="5" t="s">
        <v>362</v>
      </c>
      <c r="L232" s="5" t="s">
        <v>362</v>
      </c>
      <c r="M232" s="5" t="s">
        <v>362</v>
      </c>
      <c r="N232" s="35">
        <v>383.1</v>
      </c>
      <c r="O232" s="35">
        <v>545.4</v>
      </c>
      <c r="P232" s="4">
        <f t="shared" si="47"/>
        <v>1.2223649177760376</v>
      </c>
      <c r="Q232" s="11">
        <v>20</v>
      </c>
      <c r="R232" s="35">
        <v>25</v>
      </c>
      <c r="S232" s="35">
        <v>40.4</v>
      </c>
      <c r="T232" s="4">
        <f t="shared" si="40"/>
        <v>1.2416</v>
      </c>
      <c r="U232" s="11">
        <v>15</v>
      </c>
      <c r="V232" s="35">
        <v>6</v>
      </c>
      <c r="W232" s="35">
        <v>3.6</v>
      </c>
      <c r="X232" s="4">
        <f t="shared" si="41"/>
        <v>0.6</v>
      </c>
      <c r="Y232" s="11">
        <v>35</v>
      </c>
      <c r="Z232" s="44">
        <f t="shared" si="48"/>
        <v>0.91530426222172501</v>
      </c>
      <c r="AA232" s="45">
        <v>3117</v>
      </c>
      <c r="AB232" s="35">
        <f t="shared" si="42"/>
        <v>283.36363636363637</v>
      </c>
      <c r="AC232" s="35">
        <f t="shared" si="43"/>
        <v>259.39999999999998</v>
      </c>
      <c r="AD232" s="35">
        <f t="shared" si="44"/>
        <v>-23.963636363636397</v>
      </c>
      <c r="AE232" s="35">
        <v>-35</v>
      </c>
      <c r="AF232" s="35">
        <f t="shared" si="45"/>
        <v>224.39999999999998</v>
      </c>
      <c r="AG232" s="35"/>
      <c r="AH232" s="35">
        <f t="shared" si="46"/>
        <v>224.39999999999998</v>
      </c>
      <c r="AI232" s="35">
        <v>224.39999999999998</v>
      </c>
      <c r="AJ232" s="35">
        <f t="shared" si="49"/>
        <v>0</v>
      </c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10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10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10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10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10"/>
      <c r="GC232" s="9"/>
      <c r="GD232" s="9"/>
    </row>
    <row r="233" spans="1:186" s="2" customFormat="1" ht="17.149999999999999" customHeight="1">
      <c r="A233" s="14" t="s">
        <v>229</v>
      </c>
      <c r="B233" s="35">
        <v>1007</v>
      </c>
      <c r="C233" s="35">
        <v>119.4</v>
      </c>
      <c r="D233" s="4">
        <f t="shared" si="39"/>
        <v>0.11857000993048659</v>
      </c>
      <c r="E233" s="11">
        <v>10</v>
      </c>
      <c r="F233" s="5" t="s">
        <v>362</v>
      </c>
      <c r="G233" s="5" t="s">
        <v>362</v>
      </c>
      <c r="H233" s="5" t="s">
        <v>362</v>
      </c>
      <c r="I233" s="5" t="s">
        <v>362</v>
      </c>
      <c r="J233" s="5" t="s">
        <v>362</v>
      </c>
      <c r="K233" s="5" t="s">
        <v>362</v>
      </c>
      <c r="L233" s="5" t="s">
        <v>362</v>
      </c>
      <c r="M233" s="5" t="s">
        <v>362</v>
      </c>
      <c r="N233" s="35">
        <v>339.1</v>
      </c>
      <c r="O233" s="35">
        <v>490.5</v>
      </c>
      <c r="P233" s="4">
        <f t="shared" si="47"/>
        <v>1.2246475965791801</v>
      </c>
      <c r="Q233" s="11">
        <v>20</v>
      </c>
      <c r="R233" s="35">
        <v>12</v>
      </c>
      <c r="S233" s="35">
        <v>18.399999999999999</v>
      </c>
      <c r="T233" s="4">
        <f t="shared" si="40"/>
        <v>1.2333333333333334</v>
      </c>
      <c r="U233" s="11">
        <v>15</v>
      </c>
      <c r="V233" s="35">
        <v>6</v>
      </c>
      <c r="W233" s="35">
        <v>6.1</v>
      </c>
      <c r="X233" s="4">
        <f t="shared" si="41"/>
        <v>1.0166666666666666</v>
      </c>
      <c r="Y233" s="11">
        <v>35</v>
      </c>
      <c r="Z233" s="44">
        <f t="shared" si="48"/>
        <v>0.99702481705277246</v>
      </c>
      <c r="AA233" s="45">
        <v>2200</v>
      </c>
      <c r="AB233" s="35">
        <f t="shared" si="42"/>
        <v>200</v>
      </c>
      <c r="AC233" s="35">
        <f t="shared" si="43"/>
        <v>199.4</v>
      </c>
      <c r="AD233" s="35">
        <f t="shared" si="44"/>
        <v>-0.59999999999999432</v>
      </c>
      <c r="AE233" s="35">
        <v>23.7</v>
      </c>
      <c r="AF233" s="35">
        <f t="shared" si="45"/>
        <v>223.1</v>
      </c>
      <c r="AG233" s="35"/>
      <c r="AH233" s="35">
        <f t="shared" si="46"/>
        <v>223.1</v>
      </c>
      <c r="AI233" s="35">
        <v>223.1</v>
      </c>
      <c r="AJ233" s="35">
        <f t="shared" si="49"/>
        <v>0</v>
      </c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10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10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10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10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10"/>
      <c r="GC233" s="9"/>
      <c r="GD233" s="9"/>
    </row>
    <row r="234" spans="1:186" s="2" customFormat="1" ht="17.149999999999999" customHeight="1">
      <c r="A234" s="14" t="s">
        <v>230</v>
      </c>
      <c r="B234" s="35">
        <v>0</v>
      </c>
      <c r="C234" s="35">
        <v>0</v>
      </c>
      <c r="D234" s="4">
        <f t="shared" si="39"/>
        <v>0</v>
      </c>
      <c r="E234" s="11">
        <v>0</v>
      </c>
      <c r="F234" s="5" t="s">
        <v>362</v>
      </c>
      <c r="G234" s="5" t="s">
        <v>362</v>
      </c>
      <c r="H234" s="5" t="s">
        <v>362</v>
      </c>
      <c r="I234" s="5" t="s">
        <v>362</v>
      </c>
      <c r="J234" s="5" t="s">
        <v>362</v>
      </c>
      <c r="K234" s="5" t="s">
        <v>362</v>
      </c>
      <c r="L234" s="5" t="s">
        <v>362</v>
      </c>
      <c r="M234" s="5" t="s">
        <v>362</v>
      </c>
      <c r="N234" s="35">
        <v>123.8</v>
      </c>
      <c r="O234" s="35">
        <v>104.3</v>
      </c>
      <c r="P234" s="4">
        <f t="shared" si="47"/>
        <v>0.84248788368336025</v>
      </c>
      <c r="Q234" s="11">
        <v>20</v>
      </c>
      <c r="R234" s="35">
        <v>10</v>
      </c>
      <c r="S234" s="35">
        <v>6.2</v>
      </c>
      <c r="T234" s="4">
        <f t="shared" si="40"/>
        <v>0.62</v>
      </c>
      <c r="U234" s="11">
        <v>20</v>
      </c>
      <c r="V234" s="35">
        <v>6</v>
      </c>
      <c r="W234" s="35">
        <v>0.4</v>
      </c>
      <c r="X234" s="4">
        <f t="shared" si="41"/>
        <v>6.6666666666666666E-2</v>
      </c>
      <c r="Y234" s="11">
        <v>30</v>
      </c>
      <c r="Z234" s="44">
        <f t="shared" si="48"/>
        <v>0.44642510962381721</v>
      </c>
      <c r="AA234" s="45">
        <v>870</v>
      </c>
      <c r="AB234" s="35">
        <f t="shared" si="42"/>
        <v>79.090909090909093</v>
      </c>
      <c r="AC234" s="35">
        <f t="shared" si="43"/>
        <v>35.299999999999997</v>
      </c>
      <c r="AD234" s="35">
        <f t="shared" si="44"/>
        <v>-43.790909090909096</v>
      </c>
      <c r="AE234" s="35">
        <v>-4.5</v>
      </c>
      <c r="AF234" s="35">
        <f t="shared" si="45"/>
        <v>30.799999999999997</v>
      </c>
      <c r="AG234" s="35"/>
      <c r="AH234" s="35">
        <f t="shared" si="46"/>
        <v>30.799999999999997</v>
      </c>
      <c r="AI234" s="35">
        <v>30.799999999999997</v>
      </c>
      <c r="AJ234" s="35">
        <f t="shared" si="49"/>
        <v>0</v>
      </c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10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10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10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10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10"/>
      <c r="GC234" s="9"/>
      <c r="GD234" s="9"/>
    </row>
    <row r="235" spans="1:186" s="2" customFormat="1" ht="17.149999999999999" customHeight="1">
      <c r="A235" s="14" t="s">
        <v>231</v>
      </c>
      <c r="B235" s="35">
        <v>0</v>
      </c>
      <c r="C235" s="35">
        <v>0</v>
      </c>
      <c r="D235" s="4">
        <f t="shared" si="39"/>
        <v>0</v>
      </c>
      <c r="E235" s="11">
        <v>0</v>
      </c>
      <c r="F235" s="5" t="s">
        <v>362</v>
      </c>
      <c r="G235" s="5" t="s">
        <v>362</v>
      </c>
      <c r="H235" s="5" t="s">
        <v>362</v>
      </c>
      <c r="I235" s="5" t="s">
        <v>362</v>
      </c>
      <c r="J235" s="5" t="s">
        <v>362</v>
      </c>
      <c r="K235" s="5" t="s">
        <v>362</v>
      </c>
      <c r="L235" s="5" t="s">
        <v>362</v>
      </c>
      <c r="M235" s="5" t="s">
        <v>362</v>
      </c>
      <c r="N235" s="35">
        <v>242.3</v>
      </c>
      <c r="O235" s="35">
        <v>251.8</v>
      </c>
      <c r="P235" s="4">
        <f t="shared" si="47"/>
        <v>1.0392075938918697</v>
      </c>
      <c r="Q235" s="11">
        <v>20</v>
      </c>
      <c r="R235" s="35">
        <v>20</v>
      </c>
      <c r="S235" s="35">
        <v>31.8</v>
      </c>
      <c r="T235" s="4">
        <f t="shared" si="40"/>
        <v>1.2389999999999999</v>
      </c>
      <c r="U235" s="11">
        <v>20</v>
      </c>
      <c r="V235" s="35">
        <v>7</v>
      </c>
      <c r="W235" s="35">
        <v>7.1</v>
      </c>
      <c r="X235" s="4">
        <f t="shared" si="41"/>
        <v>1.0142857142857142</v>
      </c>
      <c r="Y235" s="11">
        <v>30</v>
      </c>
      <c r="Z235" s="44">
        <f t="shared" si="48"/>
        <v>1.0856103329486975</v>
      </c>
      <c r="AA235" s="45">
        <v>2098</v>
      </c>
      <c r="AB235" s="35">
        <f t="shared" si="42"/>
        <v>190.72727272727272</v>
      </c>
      <c r="AC235" s="35">
        <f t="shared" si="43"/>
        <v>207.1</v>
      </c>
      <c r="AD235" s="35">
        <f t="shared" si="44"/>
        <v>16.372727272727275</v>
      </c>
      <c r="AE235" s="35">
        <v>3.3</v>
      </c>
      <c r="AF235" s="35">
        <f t="shared" si="45"/>
        <v>210.4</v>
      </c>
      <c r="AG235" s="35"/>
      <c r="AH235" s="35">
        <f t="shared" si="46"/>
        <v>210.4</v>
      </c>
      <c r="AI235" s="35">
        <v>210.4</v>
      </c>
      <c r="AJ235" s="35">
        <f t="shared" si="49"/>
        <v>0</v>
      </c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10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10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10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10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10"/>
      <c r="GC235" s="9"/>
      <c r="GD235" s="9"/>
    </row>
    <row r="236" spans="1:186" s="2" customFormat="1" ht="17.149999999999999" customHeight="1">
      <c r="A236" s="14" t="s">
        <v>232</v>
      </c>
      <c r="B236" s="35">
        <v>2697</v>
      </c>
      <c r="C236" s="35">
        <v>4022</v>
      </c>
      <c r="D236" s="4">
        <f t="shared" si="39"/>
        <v>1.2291286614757138</v>
      </c>
      <c r="E236" s="11">
        <v>10</v>
      </c>
      <c r="F236" s="5" t="s">
        <v>362</v>
      </c>
      <c r="G236" s="5" t="s">
        <v>362</v>
      </c>
      <c r="H236" s="5" t="s">
        <v>362</v>
      </c>
      <c r="I236" s="5" t="s">
        <v>362</v>
      </c>
      <c r="J236" s="5" t="s">
        <v>362</v>
      </c>
      <c r="K236" s="5" t="s">
        <v>362</v>
      </c>
      <c r="L236" s="5" t="s">
        <v>362</v>
      </c>
      <c r="M236" s="5" t="s">
        <v>362</v>
      </c>
      <c r="N236" s="35">
        <v>549.5</v>
      </c>
      <c r="O236" s="35">
        <v>272.60000000000002</v>
      </c>
      <c r="P236" s="4">
        <f t="shared" si="47"/>
        <v>0.49608735213830757</v>
      </c>
      <c r="Q236" s="11">
        <v>20</v>
      </c>
      <c r="R236" s="35">
        <v>18</v>
      </c>
      <c r="S236" s="35">
        <v>21.2</v>
      </c>
      <c r="T236" s="4">
        <f t="shared" si="40"/>
        <v>1.1777777777777778</v>
      </c>
      <c r="U236" s="11">
        <v>15</v>
      </c>
      <c r="V236" s="35">
        <v>7</v>
      </c>
      <c r="W236" s="35">
        <v>7</v>
      </c>
      <c r="X236" s="4">
        <f t="shared" si="41"/>
        <v>1</v>
      </c>
      <c r="Y236" s="11">
        <v>35</v>
      </c>
      <c r="Z236" s="44">
        <f t="shared" si="48"/>
        <v>0.93599625405237441</v>
      </c>
      <c r="AA236" s="45">
        <v>4903</v>
      </c>
      <c r="AB236" s="35">
        <f t="shared" si="42"/>
        <v>445.72727272727275</v>
      </c>
      <c r="AC236" s="35">
        <f t="shared" si="43"/>
        <v>417.2</v>
      </c>
      <c r="AD236" s="35">
        <f t="shared" si="44"/>
        <v>-28.527272727272759</v>
      </c>
      <c r="AE236" s="35">
        <v>-29.5</v>
      </c>
      <c r="AF236" s="35">
        <f t="shared" si="45"/>
        <v>387.7</v>
      </c>
      <c r="AG236" s="35"/>
      <c r="AH236" s="35">
        <f t="shared" si="46"/>
        <v>387.7</v>
      </c>
      <c r="AI236" s="35">
        <v>387.7</v>
      </c>
      <c r="AJ236" s="35">
        <f t="shared" si="49"/>
        <v>0</v>
      </c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10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10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10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10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10"/>
      <c r="GC236" s="9"/>
      <c r="GD236" s="9"/>
    </row>
    <row r="237" spans="1:186" s="2" customFormat="1" ht="17.149999999999999" customHeight="1">
      <c r="A237" s="14" t="s">
        <v>233</v>
      </c>
      <c r="B237" s="35">
        <v>131333</v>
      </c>
      <c r="C237" s="35">
        <v>114022.5</v>
      </c>
      <c r="D237" s="4">
        <f t="shared" si="39"/>
        <v>0.8681938279031165</v>
      </c>
      <c r="E237" s="11">
        <v>10</v>
      </c>
      <c r="F237" s="5" t="s">
        <v>362</v>
      </c>
      <c r="G237" s="5" t="s">
        <v>362</v>
      </c>
      <c r="H237" s="5" t="s">
        <v>362</v>
      </c>
      <c r="I237" s="5" t="s">
        <v>362</v>
      </c>
      <c r="J237" s="5" t="s">
        <v>362</v>
      </c>
      <c r="K237" s="5" t="s">
        <v>362</v>
      </c>
      <c r="L237" s="5" t="s">
        <v>362</v>
      </c>
      <c r="M237" s="5" t="s">
        <v>362</v>
      </c>
      <c r="N237" s="35">
        <v>1689.4</v>
      </c>
      <c r="O237" s="35">
        <v>1451.6</v>
      </c>
      <c r="P237" s="4">
        <f t="shared" si="47"/>
        <v>0.85923996685213677</v>
      </c>
      <c r="Q237" s="11">
        <v>20</v>
      </c>
      <c r="R237" s="35">
        <v>10</v>
      </c>
      <c r="S237" s="35">
        <v>10.7</v>
      </c>
      <c r="T237" s="4">
        <f t="shared" si="40"/>
        <v>1.0699999999999998</v>
      </c>
      <c r="U237" s="11">
        <v>10</v>
      </c>
      <c r="V237" s="35">
        <v>6</v>
      </c>
      <c r="W237" s="35">
        <v>6</v>
      </c>
      <c r="X237" s="4">
        <f t="shared" si="41"/>
        <v>1</v>
      </c>
      <c r="Y237" s="11">
        <v>40</v>
      </c>
      <c r="Z237" s="44">
        <f t="shared" si="48"/>
        <v>0.95708422020092387</v>
      </c>
      <c r="AA237" s="45">
        <v>2218</v>
      </c>
      <c r="AB237" s="35">
        <f t="shared" si="42"/>
        <v>201.63636363636363</v>
      </c>
      <c r="AC237" s="35">
        <f t="shared" si="43"/>
        <v>193</v>
      </c>
      <c r="AD237" s="35">
        <f t="shared" si="44"/>
        <v>-8.636363636363626</v>
      </c>
      <c r="AE237" s="35">
        <v>-3.6</v>
      </c>
      <c r="AF237" s="35">
        <f t="shared" si="45"/>
        <v>189.4</v>
      </c>
      <c r="AG237" s="35"/>
      <c r="AH237" s="35">
        <f t="shared" si="46"/>
        <v>189.4</v>
      </c>
      <c r="AI237" s="35">
        <v>189.4</v>
      </c>
      <c r="AJ237" s="35">
        <f t="shared" si="49"/>
        <v>0</v>
      </c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10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10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10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10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10"/>
      <c r="GC237" s="9"/>
      <c r="GD237" s="9"/>
    </row>
    <row r="238" spans="1:186" s="2" customFormat="1" ht="17.149999999999999" customHeight="1">
      <c r="A238" s="18" t="s">
        <v>234</v>
      </c>
      <c r="B238" s="60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35"/>
      <c r="AF238" s="35"/>
      <c r="AG238" s="35"/>
      <c r="AH238" s="35"/>
      <c r="AI238" s="35"/>
      <c r="AJ238" s="35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10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10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10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10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10"/>
      <c r="GC238" s="9"/>
      <c r="GD238" s="9"/>
    </row>
    <row r="239" spans="1:186" s="2" customFormat="1" ht="17.149999999999999" customHeight="1">
      <c r="A239" s="14" t="s">
        <v>235</v>
      </c>
      <c r="B239" s="35">
        <v>2472</v>
      </c>
      <c r="C239" s="35">
        <v>2485</v>
      </c>
      <c r="D239" s="4">
        <f t="shared" ref="D239:D302" si="50">IF(E239=0,0,IF(B239=0,1,IF(C239&lt;0,0,IF(C239/B239&gt;1.2,IF((C239/B239-1.2)*0.1+1.2&gt;1.3,1.3,(C239/B239-1.2)*0.1+1.2),C239/B239))))</f>
        <v>1.0052588996763754</v>
      </c>
      <c r="E239" s="11">
        <v>10</v>
      </c>
      <c r="F239" s="5" t="s">
        <v>362</v>
      </c>
      <c r="G239" s="5" t="s">
        <v>362</v>
      </c>
      <c r="H239" s="5" t="s">
        <v>362</v>
      </c>
      <c r="I239" s="5" t="s">
        <v>362</v>
      </c>
      <c r="J239" s="5" t="s">
        <v>362</v>
      </c>
      <c r="K239" s="5" t="s">
        <v>362</v>
      </c>
      <c r="L239" s="5" t="s">
        <v>362</v>
      </c>
      <c r="M239" s="5" t="s">
        <v>362</v>
      </c>
      <c r="N239" s="35">
        <v>91.3</v>
      </c>
      <c r="O239" s="35">
        <v>370.4</v>
      </c>
      <c r="P239" s="4">
        <f t="shared" si="47"/>
        <v>1.3</v>
      </c>
      <c r="Q239" s="11">
        <v>20</v>
      </c>
      <c r="R239" s="35">
        <v>74.2</v>
      </c>
      <c r="S239" s="35">
        <v>144.69999999999999</v>
      </c>
      <c r="T239" s="4">
        <f t="shared" ref="T239:T302" si="51">IF(U239=0,0,IF(R239=0,1,IF(S239&lt;0,0,IF(S239/R239&gt;1.2,IF((S239/R239-1.2)*0.1+1.2&gt;1.3,1.3,(S239/R239-1.2)*0.1+1.2),S239/R239))))</f>
        <v>1.2750134770889487</v>
      </c>
      <c r="U239" s="11">
        <v>20</v>
      </c>
      <c r="V239" s="35">
        <v>6.6</v>
      </c>
      <c r="W239" s="35">
        <v>14.5</v>
      </c>
      <c r="X239" s="4">
        <f t="shared" ref="X239:X302" si="52">IF(Y239=0,0,IF(V239=0,1,IF(W239&lt;0,0,IF(W239/V239&gt;1.2,IF((W239/V239-1.2)*0.1+1.2&gt;1.3,1.3,(W239/V239-1.2)*0.1+1.2),W239/V239))))</f>
        <v>1.2996969696969698</v>
      </c>
      <c r="Y239" s="11">
        <v>30</v>
      </c>
      <c r="Z239" s="44">
        <f t="shared" si="48"/>
        <v>1.2567970953681478</v>
      </c>
      <c r="AA239" s="45">
        <v>985</v>
      </c>
      <c r="AB239" s="35">
        <f t="shared" ref="AB239:AB302" si="53">AA239/11</f>
        <v>89.545454545454547</v>
      </c>
      <c r="AC239" s="35">
        <f t="shared" ref="AC239:AC302" si="54">ROUND(Z239*AB239,1)</f>
        <v>112.5</v>
      </c>
      <c r="AD239" s="35">
        <f t="shared" ref="AD239:AD302" si="55">AC239-AB239</f>
        <v>22.954545454545453</v>
      </c>
      <c r="AE239" s="35">
        <v>-2.7</v>
      </c>
      <c r="AF239" s="35">
        <f t="shared" ref="AF239:AF302" si="56">AC239+AE239</f>
        <v>109.8</v>
      </c>
      <c r="AG239" s="35"/>
      <c r="AH239" s="35">
        <f t="shared" ref="AH239:AH302" si="57">AF239-AG239</f>
        <v>109.8</v>
      </c>
      <c r="AI239" s="35">
        <v>109.8</v>
      </c>
      <c r="AJ239" s="35">
        <f t="shared" si="49"/>
        <v>0</v>
      </c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10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10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10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10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10"/>
      <c r="GC239" s="9"/>
      <c r="GD239" s="9"/>
    </row>
    <row r="240" spans="1:186" s="2" customFormat="1" ht="17.149999999999999" customHeight="1">
      <c r="A240" s="14" t="s">
        <v>236</v>
      </c>
      <c r="B240" s="35">
        <v>0</v>
      </c>
      <c r="C240" s="35">
        <v>0</v>
      </c>
      <c r="D240" s="4">
        <f t="shared" si="50"/>
        <v>0</v>
      </c>
      <c r="E240" s="11">
        <v>0</v>
      </c>
      <c r="F240" s="5" t="s">
        <v>362</v>
      </c>
      <c r="G240" s="5" t="s">
        <v>362</v>
      </c>
      <c r="H240" s="5" t="s">
        <v>362</v>
      </c>
      <c r="I240" s="5" t="s">
        <v>362</v>
      </c>
      <c r="J240" s="5" t="s">
        <v>362</v>
      </c>
      <c r="K240" s="5" t="s">
        <v>362</v>
      </c>
      <c r="L240" s="5" t="s">
        <v>362</v>
      </c>
      <c r="M240" s="5" t="s">
        <v>362</v>
      </c>
      <c r="N240" s="35">
        <v>406.6</v>
      </c>
      <c r="O240" s="35">
        <v>512.9</v>
      </c>
      <c r="P240" s="4">
        <f t="shared" ref="P240:P303" si="58">IF(Q240=0,0,IF(N240=0,1,IF(O240&lt;0,0,IF(O240/N240&gt;1.2,IF((O240/N240-1.2)*0.1+1.2&gt;1.3,1.3,(O240/N240-1.2)*0.1+1.2),O240/N240))))</f>
        <v>1.2061436301032955</v>
      </c>
      <c r="Q240" s="11">
        <v>20</v>
      </c>
      <c r="R240" s="35">
        <v>6.9</v>
      </c>
      <c r="S240" s="35">
        <v>7.2</v>
      </c>
      <c r="T240" s="4">
        <f t="shared" si="51"/>
        <v>1.0434782608695652</v>
      </c>
      <c r="U240" s="11">
        <v>10</v>
      </c>
      <c r="V240" s="35">
        <v>0.4</v>
      </c>
      <c r="W240" s="35">
        <v>0.5</v>
      </c>
      <c r="X240" s="4">
        <f t="shared" si="52"/>
        <v>1.2050000000000001</v>
      </c>
      <c r="Y240" s="11">
        <v>40</v>
      </c>
      <c r="Z240" s="44">
        <f t="shared" ref="Z240:Z303" si="59">(D240*E240+P240*Q240+T240*U240+X240*Y240)/(E240+Q240+U240+Y240)</f>
        <v>1.1822522172965939</v>
      </c>
      <c r="AA240" s="45">
        <v>1413</v>
      </c>
      <c r="AB240" s="35">
        <f t="shared" si="53"/>
        <v>128.45454545454547</v>
      </c>
      <c r="AC240" s="35">
        <f t="shared" si="54"/>
        <v>151.9</v>
      </c>
      <c r="AD240" s="35">
        <f t="shared" si="55"/>
        <v>23.445454545454538</v>
      </c>
      <c r="AE240" s="35">
        <v>14.8</v>
      </c>
      <c r="AF240" s="35">
        <f t="shared" si="56"/>
        <v>166.70000000000002</v>
      </c>
      <c r="AG240" s="35"/>
      <c r="AH240" s="35">
        <f t="shared" si="57"/>
        <v>166.70000000000002</v>
      </c>
      <c r="AI240" s="35">
        <v>166.70000000000002</v>
      </c>
      <c r="AJ240" s="35">
        <f t="shared" ref="AJ240:AJ303" si="60">ROUND(AH240-AI240,1)</f>
        <v>0</v>
      </c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10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10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10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10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10"/>
      <c r="GC240" s="9"/>
      <c r="GD240" s="9"/>
    </row>
    <row r="241" spans="1:186" s="2" customFormat="1" ht="17.149999999999999" customHeight="1">
      <c r="A241" s="14" t="s">
        <v>237</v>
      </c>
      <c r="B241" s="35">
        <v>1080</v>
      </c>
      <c r="C241" s="35">
        <v>980.4</v>
      </c>
      <c r="D241" s="4">
        <f t="shared" si="50"/>
        <v>0.90777777777777779</v>
      </c>
      <c r="E241" s="11">
        <v>10</v>
      </c>
      <c r="F241" s="5" t="s">
        <v>362</v>
      </c>
      <c r="G241" s="5" t="s">
        <v>362</v>
      </c>
      <c r="H241" s="5" t="s">
        <v>362</v>
      </c>
      <c r="I241" s="5" t="s">
        <v>362</v>
      </c>
      <c r="J241" s="5" t="s">
        <v>362</v>
      </c>
      <c r="K241" s="5" t="s">
        <v>362</v>
      </c>
      <c r="L241" s="5" t="s">
        <v>362</v>
      </c>
      <c r="M241" s="5" t="s">
        <v>362</v>
      </c>
      <c r="N241" s="35">
        <v>307.8</v>
      </c>
      <c r="O241" s="35">
        <v>502.2</v>
      </c>
      <c r="P241" s="4">
        <f t="shared" si="58"/>
        <v>1.243157894736842</v>
      </c>
      <c r="Q241" s="11">
        <v>20</v>
      </c>
      <c r="R241" s="35">
        <v>35.700000000000003</v>
      </c>
      <c r="S241" s="35">
        <v>35.9</v>
      </c>
      <c r="T241" s="4">
        <f t="shared" si="51"/>
        <v>1.0056022408963585</v>
      </c>
      <c r="U241" s="11">
        <v>25</v>
      </c>
      <c r="V241" s="35">
        <v>2.6</v>
      </c>
      <c r="W241" s="35">
        <v>2.8</v>
      </c>
      <c r="X241" s="4">
        <f t="shared" si="52"/>
        <v>1.0769230769230769</v>
      </c>
      <c r="Y241" s="11">
        <v>25</v>
      </c>
      <c r="Z241" s="44">
        <f t="shared" si="59"/>
        <v>1.0750508577250062</v>
      </c>
      <c r="AA241" s="45">
        <v>1091</v>
      </c>
      <c r="AB241" s="35">
        <f t="shared" si="53"/>
        <v>99.181818181818187</v>
      </c>
      <c r="AC241" s="35">
        <f t="shared" si="54"/>
        <v>106.6</v>
      </c>
      <c r="AD241" s="35">
        <f t="shared" si="55"/>
        <v>7.4181818181818073</v>
      </c>
      <c r="AE241" s="35">
        <v>1.8</v>
      </c>
      <c r="AF241" s="35">
        <f t="shared" si="56"/>
        <v>108.39999999999999</v>
      </c>
      <c r="AG241" s="35"/>
      <c r="AH241" s="35">
        <f t="shared" si="57"/>
        <v>108.39999999999999</v>
      </c>
      <c r="AI241" s="35">
        <v>108.39999999999999</v>
      </c>
      <c r="AJ241" s="35">
        <f t="shared" si="60"/>
        <v>0</v>
      </c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10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10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10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10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10"/>
      <c r="GC241" s="9"/>
      <c r="GD241" s="9"/>
    </row>
    <row r="242" spans="1:186" s="2" customFormat="1" ht="17.149999999999999" customHeight="1">
      <c r="A242" s="14" t="s">
        <v>238</v>
      </c>
      <c r="B242" s="35">
        <v>0</v>
      </c>
      <c r="C242" s="35">
        <v>0</v>
      </c>
      <c r="D242" s="4">
        <f t="shared" si="50"/>
        <v>0</v>
      </c>
      <c r="E242" s="11">
        <v>0</v>
      </c>
      <c r="F242" s="5" t="s">
        <v>362</v>
      </c>
      <c r="G242" s="5" t="s">
        <v>362</v>
      </c>
      <c r="H242" s="5" t="s">
        <v>362</v>
      </c>
      <c r="I242" s="5" t="s">
        <v>362</v>
      </c>
      <c r="J242" s="5" t="s">
        <v>362</v>
      </c>
      <c r="K242" s="5" t="s">
        <v>362</v>
      </c>
      <c r="L242" s="5" t="s">
        <v>362</v>
      </c>
      <c r="M242" s="5" t="s">
        <v>362</v>
      </c>
      <c r="N242" s="35">
        <v>176.1</v>
      </c>
      <c r="O242" s="35">
        <v>343.8</v>
      </c>
      <c r="P242" s="4">
        <f t="shared" si="58"/>
        <v>1.2752299829642249</v>
      </c>
      <c r="Q242" s="11">
        <v>20</v>
      </c>
      <c r="R242" s="35">
        <v>23.8</v>
      </c>
      <c r="S242" s="35">
        <v>24</v>
      </c>
      <c r="T242" s="4">
        <f t="shared" si="51"/>
        <v>1.0084033613445378</v>
      </c>
      <c r="U242" s="11">
        <v>20</v>
      </c>
      <c r="V242" s="35">
        <v>2.7</v>
      </c>
      <c r="W242" s="35">
        <v>2.7</v>
      </c>
      <c r="X242" s="4">
        <f t="shared" si="52"/>
        <v>1</v>
      </c>
      <c r="Y242" s="11">
        <v>30</v>
      </c>
      <c r="Z242" s="44">
        <f t="shared" si="59"/>
        <v>1.0810380983739321</v>
      </c>
      <c r="AA242" s="45">
        <v>1348</v>
      </c>
      <c r="AB242" s="35">
        <f t="shared" si="53"/>
        <v>122.54545454545455</v>
      </c>
      <c r="AC242" s="35">
        <f t="shared" si="54"/>
        <v>132.5</v>
      </c>
      <c r="AD242" s="35">
        <f t="shared" si="55"/>
        <v>9.9545454545454533</v>
      </c>
      <c r="AE242" s="35">
        <v>2.1</v>
      </c>
      <c r="AF242" s="35">
        <f t="shared" si="56"/>
        <v>134.6</v>
      </c>
      <c r="AG242" s="35"/>
      <c r="AH242" s="35">
        <f t="shared" si="57"/>
        <v>134.6</v>
      </c>
      <c r="AI242" s="35">
        <v>134.6</v>
      </c>
      <c r="AJ242" s="35">
        <f t="shared" si="60"/>
        <v>0</v>
      </c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10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10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10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10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10"/>
      <c r="GC242" s="9"/>
      <c r="GD242" s="9"/>
    </row>
    <row r="243" spans="1:186" s="2" customFormat="1" ht="17.149999999999999" customHeight="1">
      <c r="A243" s="14" t="s">
        <v>239</v>
      </c>
      <c r="B243" s="35">
        <v>0</v>
      </c>
      <c r="C243" s="35">
        <v>0</v>
      </c>
      <c r="D243" s="4">
        <f t="shared" si="50"/>
        <v>0</v>
      </c>
      <c r="E243" s="11">
        <v>0</v>
      </c>
      <c r="F243" s="5" t="s">
        <v>362</v>
      </c>
      <c r="G243" s="5" t="s">
        <v>362</v>
      </c>
      <c r="H243" s="5" t="s">
        <v>362</v>
      </c>
      <c r="I243" s="5" t="s">
        <v>362</v>
      </c>
      <c r="J243" s="5" t="s">
        <v>362</v>
      </c>
      <c r="K243" s="5" t="s">
        <v>362</v>
      </c>
      <c r="L243" s="5" t="s">
        <v>362</v>
      </c>
      <c r="M243" s="5" t="s">
        <v>362</v>
      </c>
      <c r="N243" s="35">
        <v>135</v>
      </c>
      <c r="O243" s="35">
        <v>260.5</v>
      </c>
      <c r="P243" s="4">
        <f t="shared" si="58"/>
        <v>1.2729629629629629</v>
      </c>
      <c r="Q243" s="11">
        <v>20</v>
      </c>
      <c r="R243" s="35">
        <v>3.3</v>
      </c>
      <c r="S243" s="35">
        <v>3.6</v>
      </c>
      <c r="T243" s="4">
        <f t="shared" si="51"/>
        <v>1.0909090909090911</v>
      </c>
      <c r="U243" s="11">
        <v>25</v>
      </c>
      <c r="V243" s="35">
        <v>0.4</v>
      </c>
      <c r="W243" s="35">
        <v>0.4</v>
      </c>
      <c r="X243" s="4">
        <f t="shared" si="52"/>
        <v>1</v>
      </c>
      <c r="Y243" s="11">
        <v>25</v>
      </c>
      <c r="Z243" s="44">
        <f t="shared" si="59"/>
        <v>1.1104569504569506</v>
      </c>
      <c r="AA243" s="45">
        <v>819</v>
      </c>
      <c r="AB243" s="35">
        <f t="shared" si="53"/>
        <v>74.454545454545453</v>
      </c>
      <c r="AC243" s="35">
        <f t="shared" si="54"/>
        <v>82.7</v>
      </c>
      <c r="AD243" s="35">
        <f t="shared" si="55"/>
        <v>8.2454545454545496</v>
      </c>
      <c r="AE243" s="35">
        <v>-9.9</v>
      </c>
      <c r="AF243" s="35">
        <f t="shared" si="56"/>
        <v>72.8</v>
      </c>
      <c r="AG243" s="35"/>
      <c r="AH243" s="35">
        <f t="shared" si="57"/>
        <v>72.8</v>
      </c>
      <c r="AI243" s="35">
        <v>72.8</v>
      </c>
      <c r="AJ243" s="35">
        <f t="shared" si="60"/>
        <v>0</v>
      </c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10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10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10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10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10"/>
      <c r="GC243" s="9"/>
      <c r="GD243" s="9"/>
    </row>
    <row r="244" spans="1:186" s="2" customFormat="1" ht="17.149999999999999" customHeight="1">
      <c r="A244" s="14" t="s">
        <v>240</v>
      </c>
      <c r="B244" s="35">
        <v>0</v>
      </c>
      <c r="C244" s="35">
        <v>0</v>
      </c>
      <c r="D244" s="4">
        <f t="shared" si="50"/>
        <v>0</v>
      </c>
      <c r="E244" s="11">
        <v>0</v>
      </c>
      <c r="F244" s="5" t="s">
        <v>362</v>
      </c>
      <c r="G244" s="5" t="s">
        <v>362</v>
      </c>
      <c r="H244" s="5" t="s">
        <v>362</v>
      </c>
      <c r="I244" s="5" t="s">
        <v>362</v>
      </c>
      <c r="J244" s="5" t="s">
        <v>362</v>
      </c>
      <c r="K244" s="5" t="s">
        <v>362</v>
      </c>
      <c r="L244" s="5" t="s">
        <v>362</v>
      </c>
      <c r="M244" s="5" t="s">
        <v>362</v>
      </c>
      <c r="N244" s="35">
        <v>123</v>
      </c>
      <c r="O244" s="35">
        <v>316.60000000000002</v>
      </c>
      <c r="P244" s="4">
        <f t="shared" si="58"/>
        <v>1.3</v>
      </c>
      <c r="Q244" s="11">
        <v>20</v>
      </c>
      <c r="R244" s="35">
        <v>42.2</v>
      </c>
      <c r="S244" s="35">
        <v>38.799999999999997</v>
      </c>
      <c r="T244" s="4">
        <f t="shared" si="51"/>
        <v>0.91943127962085291</v>
      </c>
      <c r="U244" s="11">
        <v>40</v>
      </c>
      <c r="V244" s="35">
        <v>0.8</v>
      </c>
      <c r="W244" s="35">
        <v>0.9</v>
      </c>
      <c r="X244" s="4">
        <f t="shared" si="52"/>
        <v>1.125</v>
      </c>
      <c r="Y244" s="11">
        <v>10</v>
      </c>
      <c r="Z244" s="44">
        <f t="shared" si="59"/>
        <v>1.0575321597833445</v>
      </c>
      <c r="AA244" s="45">
        <v>1098</v>
      </c>
      <c r="AB244" s="35">
        <f t="shared" si="53"/>
        <v>99.818181818181813</v>
      </c>
      <c r="AC244" s="35">
        <f t="shared" si="54"/>
        <v>105.6</v>
      </c>
      <c r="AD244" s="35">
        <f t="shared" si="55"/>
        <v>5.7818181818181813</v>
      </c>
      <c r="AE244" s="35">
        <v>-25.1</v>
      </c>
      <c r="AF244" s="35">
        <f t="shared" si="56"/>
        <v>80.5</v>
      </c>
      <c r="AG244" s="35"/>
      <c r="AH244" s="35">
        <f t="shared" si="57"/>
        <v>80.5</v>
      </c>
      <c r="AI244" s="35">
        <v>80.5</v>
      </c>
      <c r="AJ244" s="35">
        <f t="shared" si="60"/>
        <v>0</v>
      </c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10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10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10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10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10"/>
      <c r="GC244" s="9"/>
      <c r="GD244" s="9"/>
    </row>
    <row r="245" spans="1:186" s="2" customFormat="1" ht="17.149999999999999" customHeight="1">
      <c r="A245" s="14" t="s">
        <v>241</v>
      </c>
      <c r="B245" s="35">
        <v>0</v>
      </c>
      <c r="C245" s="35">
        <v>0</v>
      </c>
      <c r="D245" s="4">
        <f t="shared" si="50"/>
        <v>0</v>
      </c>
      <c r="E245" s="11">
        <v>0</v>
      </c>
      <c r="F245" s="5" t="s">
        <v>362</v>
      </c>
      <c r="G245" s="5" t="s">
        <v>362</v>
      </c>
      <c r="H245" s="5" t="s">
        <v>362</v>
      </c>
      <c r="I245" s="5" t="s">
        <v>362</v>
      </c>
      <c r="J245" s="5" t="s">
        <v>362</v>
      </c>
      <c r="K245" s="5" t="s">
        <v>362</v>
      </c>
      <c r="L245" s="5" t="s">
        <v>362</v>
      </c>
      <c r="M245" s="5" t="s">
        <v>362</v>
      </c>
      <c r="N245" s="35">
        <v>130.80000000000001</v>
      </c>
      <c r="O245" s="35">
        <v>477.4</v>
      </c>
      <c r="P245" s="4">
        <f t="shared" si="58"/>
        <v>1.3</v>
      </c>
      <c r="Q245" s="11">
        <v>20</v>
      </c>
      <c r="R245" s="35">
        <v>21.9</v>
      </c>
      <c r="S245" s="35">
        <v>22.7</v>
      </c>
      <c r="T245" s="4">
        <f t="shared" si="51"/>
        <v>1.0365296803652968</v>
      </c>
      <c r="U245" s="11">
        <v>25</v>
      </c>
      <c r="V245" s="35">
        <v>1.5</v>
      </c>
      <c r="W245" s="35">
        <v>8.6999999999999993</v>
      </c>
      <c r="X245" s="4">
        <f t="shared" si="52"/>
        <v>1.3</v>
      </c>
      <c r="Y245" s="11">
        <v>25</v>
      </c>
      <c r="Z245" s="44">
        <f t="shared" si="59"/>
        <v>1.2059034572733203</v>
      </c>
      <c r="AA245" s="45">
        <v>1336</v>
      </c>
      <c r="AB245" s="35">
        <f t="shared" si="53"/>
        <v>121.45454545454545</v>
      </c>
      <c r="AC245" s="35">
        <f t="shared" si="54"/>
        <v>146.5</v>
      </c>
      <c r="AD245" s="35">
        <f t="shared" si="55"/>
        <v>25.045454545454547</v>
      </c>
      <c r="AE245" s="35">
        <v>-14.5</v>
      </c>
      <c r="AF245" s="35">
        <f t="shared" si="56"/>
        <v>132</v>
      </c>
      <c r="AG245" s="35"/>
      <c r="AH245" s="35">
        <f t="shared" si="57"/>
        <v>132</v>
      </c>
      <c r="AI245" s="35">
        <v>132</v>
      </c>
      <c r="AJ245" s="35">
        <f t="shared" si="60"/>
        <v>0</v>
      </c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10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10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10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10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10"/>
      <c r="GC245" s="9"/>
      <c r="GD245" s="9"/>
    </row>
    <row r="246" spans="1:186" s="2" customFormat="1" ht="17.149999999999999" customHeight="1">
      <c r="A246" s="14" t="s">
        <v>242</v>
      </c>
      <c r="B246" s="35">
        <v>0</v>
      </c>
      <c r="C246" s="35">
        <v>0</v>
      </c>
      <c r="D246" s="4">
        <f t="shared" si="50"/>
        <v>0</v>
      </c>
      <c r="E246" s="11">
        <v>0</v>
      </c>
      <c r="F246" s="5" t="s">
        <v>362</v>
      </c>
      <c r="G246" s="5" t="s">
        <v>362</v>
      </c>
      <c r="H246" s="5" t="s">
        <v>362</v>
      </c>
      <c r="I246" s="5" t="s">
        <v>362</v>
      </c>
      <c r="J246" s="5" t="s">
        <v>362</v>
      </c>
      <c r="K246" s="5" t="s">
        <v>362</v>
      </c>
      <c r="L246" s="5" t="s">
        <v>362</v>
      </c>
      <c r="M246" s="5" t="s">
        <v>362</v>
      </c>
      <c r="N246" s="35">
        <v>213.5</v>
      </c>
      <c r="O246" s="35">
        <v>399.4</v>
      </c>
      <c r="P246" s="4">
        <f t="shared" si="58"/>
        <v>1.2670725995316159</v>
      </c>
      <c r="Q246" s="11">
        <v>20</v>
      </c>
      <c r="R246" s="35">
        <v>185.4</v>
      </c>
      <c r="S246" s="35">
        <v>201.8</v>
      </c>
      <c r="T246" s="4">
        <f t="shared" si="51"/>
        <v>1.0884573894282632</v>
      </c>
      <c r="U246" s="11">
        <v>20</v>
      </c>
      <c r="V246" s="35">
        <v>1.6</v>
      </c>
      <c r="W246" s="35">
        <v>2.1</v>
      </c>
      <c r="X246" s="4">
        <f t="shared" si="52"/>
        <v>1.2112499999999999</v>
      </c>
      <c r="Y246" s="11">
        <v>30</v>
      </c>
      <c r="Z246" s="44">
        <f t="shared" si="59"/>
        <v>1.192115711131394</v>
      </c>
      <c r="AA246" s="45">
        <v>1194</v>
      </c>
      <c r="AB246" s="35">
        <f t="shared" si="53"/>
        <v>108.54545454545455</v>
      </c>
      <c r="AC246" s="35">
        <f t="shared" si="54"/>
        <v>129.4</v>
      </c>
      <c r="AD246" s="35">
        <f t="shared" si="55"/>
        <v>20.854545454545459</v>
      </c>
      <c r="AE246" s="35">
        <v>-7.6</v>
      </c>
      <c r="AF246" s="35">
        <f t="shared" si="56"/>
        <v>121.80000000000001</v>
      </c>
      <c r="AG246" s="35"/>
      <c r="AH246" s="35">
        <f t="shared" si="57"/>
        <v>121.80000000000001</v>
      </c>
      <c r="AI246" s="35">
        <v>121.80000000000001</v>
      </c>
      <c r="AJ246" s="35">
        <f t="shared" si="60"/>
        <v>0</v>
      </c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10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10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10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10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10"/>
      <c r="GC246" s="9"/>
      <c r="GD246" s="9"/>
    </row>
    <row r="247" spans="1:186" s="2" customFormat="1" ht="17.149999999999999" customHeight="1">
      <c r="A247" s="14" t="s">
        <v>243</v>
      </c>
      <c r="B247" s="35">
        <v>6836</v>
      </c>
      <c r="C247" s="35">
        <v>7610</v>
      </c>
      <c r="D247" s="4">
        <f t="shared" si="50"/>
        <v>1.1132241076653013</v>
      </c>
      <c r="E247" s="11">
        <v>10</v>
      </c>
      <c r="F247" s="5" t="s">
        <v>362</v>
      </c>
      <c r="G247" s="5" t="s">
        <v>362</v>
      </c>
      <c r="H247" s="5" t="s">
        <v>362</v>
      </c>
      <c r="I247" s="5" t="s">
        <v>362</v>
      </c>
      <c r="J247" s="5" t="s">
        <v>362</v>
      </c>
      <c r="K247" s="5" t="s">
        <v>362</v>
      </c>
      <c r="L247" s="5" t="s">
        <v>362</v>
      </c>
      <c r="M247" s="5" t="s">
        <v>362</v>
      </c>
      <c r="N247" s="35">
        <v>336.4</v>
      </c>
      <c r="O247" s="35">
        <v>572.5</v>
      </c>
      <c r="P247" s="4">
        <f t="shared" si="58"/>
        <v>1.2501843043995244</v>
      </c>
      <c r="Q247" s="11">
        <v>20</v>
      </c>
      <c r="R247" s="35">
        <v>22</v>
      </c>
      <c r="S247" s="35">
        <v>8.5</v>
      </c>
      <c r="T247" s="4">
        <f t="shared" si="51"/>
        <v>0.38636363636363635</v>
      </c>
      <c r="U247" s="11">
        <v>25</v>
      </c>
      <c r="V247" s="35">
        <v>0.5</v>
      </c>
      <c r="W247" s="35">
        <v>0.5</v>
      </c>
      <c r="X247" s="4">
        <f t="shared" si="52"/>
        <v>1</v>
      </c>
      <c r="Y247" s="11">
        <v>25</v>
      </c>
      <c r="Z247" s="44">
        <f t="shared" si="59"/>
        <v>0.88493772592168018</v>
      </c>
      <c r="AA247" s="45">
        <v>1325</v>
      </c>
      <c r="AB247" s="35">
        <f t="shared" si="53"/>
        <v>120.45454545454545</v>
      </c>
      <c r="AC247" s="35">
        <f t="shared" si="54"/>
        <v>106.6</v>
      </c>
      <c r="AD247" s="35">
        <f t="shared" si="55"/>
        <v>-13.854545454545459</v>
      </c>
      <c r="AE247" s="35">
        <v>14</v>
      </c>
      <c r="AF247" s="35">
        <f t="shared" si="56"/>
        <v>120.6</v>
      </c>
      <c r="AG247" s="35"/>
      <c r="AH247" s="35">
        <f t="shared" si="57"/>
        <v>120.6</v>
      </c>
      <c r="AI247" s="35">
        <v>120.6</v>
      </c>
      <c r="AJ247" s="35">
        <f t="shared" si="60"/>
        <v>0</v>
      </c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10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10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10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10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10"/>
      <c r="GC247" s="9"/>
      <c r="GD247" s="9"/>
    </row>
    <row r="248" spans="1:186" s="2" customFormat="1" ht="17.149999999999999" customHeight="1">
      <c r="A248" s="14" t="s">
        <v>244</v>
      </c>
      <c r="B248" s="35">
        <v>0</v>
      </c>
      <c r="C248" s="35">
        <v>0</v>
      </c>
      <c r="D248" s="4">
        <f t="shared" si="50"/>
        <v>0</v>
      </c>
      <c r="E248" s="11">
        <v>0</v>
      </c>
      <c r="F248" s="5" t="s">
        <v>362</v>
      </c>
      <c r="G248" s="5" t="s">
        <v>362</v>
      </c>
      <c r="H248" s="5" t="s">
        <v>362</v>
      </c>
      <c r="I248" s="5" t="s">
        <v>362</v>
      </c>
      <c r="J248" s="5" t="s">
        <v>362</v>
      </c>
      <c r="K248" s="5" t="s">
        <v>362</v>
      </c>
      <c r="L248" s="5" t="s">
        <v>362</v>
      </c>
      <c r="M248" s="5" t="s">
        <v>362</v>
      </c>
      <c r="N248" s="35">
        <v>129.80000000000001</v>
      </c>
      <c r="O248" s="35">
        <v>399.3</v>
      </c>
      <c r="P248" s="4">
        <f t="shared" si="58"/>
        <v>1.3</v>
      </c>
      <c r="Q248" s="11">
        <v>20</v>
      </c>
      <c r="R248" s="35">
        <v>11.8</v>
      </c>
      <c r="S248" s="35">
        <v>12.2</v>
      </c>
      <c r="T248" s="4">
        <f t="shared" si="51"/>
        <v>1.0338983050847457</v>
      </c>
      <c r="U248" s="11">
        <v>20</v>
      </c>
      <c r="V248" s="35">
        <v>0.9</v>
      </c>
      <c r="W248" s="35">
        <v>1</v>
      </c>
      <c r="X248" s="4">
        <f t="shared" si="52"/>
        <v>1.1111111111111112</v>
      </c>
      <c r="Y248" s="11">
        <v>30</v>
      </c>
      <c r="Z248" s="44">
        <f t="shared" si="59"/>
        <v>1.1430185633575465</v>
      </c>
      <c r="AA248" s="45">
        <v>966</v>
      </c>
      <c r="AB248" s="35">
        <f t="shared" si="53"/>
        <v>87.818181818181813</v>
      </c>
      <c r="AC248" s="35">
        <f t="shared" si="54"/>
        <v>100.4</v>
      </c>
      <c r="AD248" s="35">
        <f t="shared" si="55"/>
        <v>12.581818181818193</v>
      </c>
      <c r="AE248" s="35">
        <v>5.0999999999999996</v>
      </c>
      <c r="AF248" s="35">
        <f t="shared" si="56"/>
        <v>105.5</v>
      </c>
      <c r="AG248" s="35"/>
      <c r="AH248" s="35">
        <f t="shared" si="57"/>
        <v>105.5</v>
      </c>
      <c r="AI248" s="35">
        <v>105.5</v>
      </c>
      <c r="AJ248" s="35">
        <f t="shared" si="60"/>
        <v>0</v>
      </c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10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10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10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10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10"/>
      <c r="GC248" s="9"/>
      <c r="GD248" s="9"/>
    </row>
    <row r="249" spans="1:186" s="2" customFormat="1" ht="17.149999999999999" customHeight="1">
      <c r="A249" s="14" t="s">
        <v>245</v>
      </c>
      <c r="B249" s="35">
        <v>1610</v>
      </c>
      <c r="C249" s="35">
        <v>1513</v>
      </c>
      <c r="D249" s="4">
        <f t="shared" si="50"/>
        <v>0.93975155279503109</v>
      </c>
      <c r="E249" s="11">
        <v>10</v>
      </c>
      <c r="F249" s="5" t="s">
        <v>362</v>
      </c>
      <c r="G249" s="5" t="s">
        <v>362</v>
      </c>
      <c r="H249" s="5" t="s">
        <v>362</v>
      </c>
      <c r="I249" s="5" t="s">
        <v>362</v>
      </c>
      <c r="J249" s="5" t="s">
        <v>362</v>
      </c>
      <c r="K249" s="5" t="s">
        <v>362</v>
      </c>
      <c r="L249" s="5" t="s">
        <v>362</v>
      </c>
      <c r="M249" s="5" t="s">
        <v>362</v>
      </c>
      <c r="N249" s="35">
        <v>449.1</v>
      </c>
      <c r="O249" s="35">
        <v>1114.0999999999999</v>
      </c>
      <c r="P249" s="4">
        <f t="shared" si="58"/>
        <v>1.3</v>
      </c>
      <c r="Q249" s="11">
        <v>20</v>
      </c>
      <c r="R249" s="35">
        <v>474</v>
      </c>
      <c r="S249" s="35">
        <v>432.1</v>
      </c>
      <c r="T249" s="4">
        <f t="shared" si="51"/>
        <v>0.91160337552742621</v>
      </c>
      <c r="U249" s="11">
        <v>10</v>
      </c>
      <c r="V249" s="35">
        <v>324.5</v>
      </c>
      <c r="W249" s="35">
        <v>403.5</v>
      </c>
      <c r="X249" s="4">
        <f t="shared" si="52"/>
        <v>1.2043451463790447</v>
      </c>
      <c r="Y249" s="11">
        <v>40</v>
      </c>
      <c r="Z249" s="44">
        <f t="shared" si="59"/>
        <v>1.1585919392298296</v>
      </c>
      <c r="AA249" s="45">
        <v>1522</v>
      </c>
      <c r="AB249" s="35">
        <f t="shared" si="53"/>
        <v>138.36363636363637</v>
      </c>
      <c r="AC249" s="35">
        <f t="shared" si="54"/>
        <v>160.30000000000001</v>
      </c>
      <c r="AD249" s="35">
        <f t="shared" si="55"/>
        <v>21.936363636363637</v>
      </c>
      <c r="AE249" s="35">
        <v>-28.5</v>
      </c>
      <c r="AF249" s="35">
        <f t="shared" si="56"/>
        <v>131.80000000000001</v>
      </c>
      <c r="AG249" s="35"/>
      <c r="AH249" s="35">
        <f t="shared" si="57"/>
        <v>131.80000000000001</v>
      </c>
      <c r="AI249" s="35">
        <v>131.80000000000001</v>
      </c>
      <c r="AJ249" s="35">
        <f t="shared" si="60"/>
        <v>0</v>
      </c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10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10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10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10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10"/>
      <c r="GC249" s="9"/>
      <c r="GD249" s="9"/>
    </row>
    <row r="250" spans="1:186" s="2" customFormat="1" ht="17.149999999999999" customHeight="1">
      <c r="A250" s="14" t="s">
        <v>246</v>
      </c>
      <c r="B250" s="35">
        <v>0</v>
      </c>
      <c r="C250" s="35">
        <v>0</v>
      </c>
      <c r="D250" s="4">
        <f t="shared" si="50"/>
        <v>0</v>
      </c>
      <c r="E250" s="11">
        <v>0</v>
      </c>
      <c r="F250" s="5" t="s">
        <v>362</v>
      </c>
      <c r="G250" s="5" t="s">
        <v>362</v>
      </c>
      <c r="H250" s="5" t="s">
        <v>362</v>
      </c>
      <c r="I250" s="5" t="s">
        <v>362</v>
      </c>
      <c r="J250" s="5" t="s">
        <v>362</v>
      </c>
      <c r="K250" s="5" t="s">
        <v>362</v>
      </c>
      <c r="L250" s="5" t="s">
        <v>362</v>
      </c>
      <c r="M250" s="5" t="s">
        <v>362</v>
      </c>
      <c r="N250" s="35">
        <v>407.5</v>
      </c>
      <c r="O250" s="35">
        <v>733.4</v>
      </c>
      <c r="P250" s="4">
        <f t="shared" si="58"/>
        <v>1.2599754601226993</v>
      </c>
      <c r="Q250" s="11">
        <v>20</v>
      </c>
      <c r="R250" s="35">
        <v>87.6</v>
      </c>
      <c r="S250" s="35">
        <v>87.7</v>
      </c>
      <c r="T250" s="4">
        <f t="shared" si="51"/>
        <v>1.0011415525114156</v>
      </c>
      <c r="U250" s="11">
        <v>30</v>
      </c>
      <c r="V250" s="35">
        <v>8.9</v>
      </c>
      <c r="W250" s="35">
        <v>10.7</v>
      </c>
      <c r="X250" s="4">
        <f t="shared" si="52"/>
        <v>1.2002247191011235</v>
      </c>
      <c r="Y250" s="11">
        <v>20</v>
      </c>
      <c r="Z250" s="44">
        <f t="shared" si="59"/>
        <v>1.1319750022831276</v>
      </c>
      <c r="AA250" s="45">
        <v>1776</v>
      </c>
      <c r="AB250" s="35">
        <f t="shared" si="53"/>
        <v>161.45454545454547</v>
      </c>
      <c r="AC250" s="35">
        <f t="shared" si="54"/>
        <v>182.8</v>
      </c>
      <c r="AD250" s="35">
        <f t="shared" si="55"/>
        <v>21.345454545454544</v>
      </c>
      <c r="AE250" s="35">
        <v>17.899999999999999</v>
      </c>
      <c r="AF250" s="35">
        <f t="shared" si="56"/>
        <v>200.70000000000002</v>
      </c>
      <c r="AG250" s="35"/>
      <c r="AH250" s="35">
        <f t="shared" si="57"/>
        <v>200.70000000000002</v>
      </c>
      <c r="AI250" s="35">
        <v>200.70000000000002</v>
      </c>
      <c r="AJ250" s="35">
        <f t="shared" si="60"/>
        <v>0</v>
      </c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10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10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10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10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10"/>
      <c r="GC250" s="9"/>
      <c r="GD250" s="9"/>
    </row>
    <row r="251" spans="1:186" s="2" customFormat="1" ht="17.149999999999999" customHeight="1">
      <c r="A251" s="14" t="s">
        <v>247</v>
      </c>
      <c r="B251" s="35">
        <v>0</v>
      </c>
      <c r="C251" s="35">
        <v>0</v>
      </c>
      <c r="D251" s="4">
        <f t="shared" si="50"/>
        <v>0</v>
      </c>
      <c r="E251" s="11">
        <v>0</v>
      </c>
      <c r="F251" s="5" t="s">
        <v>362</v>
      </c>
      <c r="G251" s="5" t="s">
        <v>362</v>
      </c>
      <c r="H251" s="5" t="s">
        <v>362</v>
      </c>
      <c r="I251" s="5" t="s">
        <v>362</v>
      </c>
      <c r="J251" s="5" t="s">
        <v>362</v>
      </c>
      <c r="K251" s="5" t="s">
        <v>362</v>
      </c>
      <c r="L251" s="5" t="s">
        <v>362</v>
      </c>
      <c r="M251" s="5" t="s">
        <v>362</v>
      </c>
      <c r="N251" s="35">
        <v>248.2</v>
      </c>
      <c r="O251" s="35">
        <v>360.6</v>
      </c>
      <c r="P251" s="4">
        <f t="shared" si="58"/>
        <v>1.2252860596293311</v>
      </c>
      <c r="Q251" s="11">
        <v>20</v>
      </c>
      <c r="R251" s="35">
        <v>16.7</v>
      </c>
      <c r="S251" s="35">
        <v>18.399999999999999</v>
      </c>
      <c r="T251" s="4">
        <f t="shared" si="51"/>
        <v>1.1017964071856288</v>
      </c>
      <c r="U251" s="11">
        <v>20</v>
      </c>
      <c r="V251" s="35">
        <v>3.3</v>
      </c>
      <c r="W251" s="35">
        <v>3.5</v>
      </c>
      <c r="X251" s="4">
        <f t="shared" si="52"/>
        <v>1.0606060606060606</v>
      </c>
      <c r="Y251" s="11">
        <v>30</v>
      </c>
      <c r="Z251" s="44">
        <f t="shared" si="59"/>
        <v>1.1194261593497288</v>
      </c>
      <c r="AA251" s="45">
        <v>869</v>
      </c>
      <c r="AB251" s="35">
        <f t="shared" si="53"/>
        <v>79</v>
      </c>
      <c r="AC251" s="35">
        <f t="shared" si="54"/>
        <v>88.4</v>
      </c>
      <c r="AD251" s="35">
        <f t="shared" si="55"/>
        <v>9.4000000000000057</v>
      </c>
      <c r="AE251" s="35">
        <v>7.5</v>
      </c>
      <c r="AF251" s="35">
        <f t="shared" si="56"/>
        <v>95.9</v>
      </c>
      <c r="AG251" s="35"/>
      <c r="AH251" s="35">
        <f t="shared" si="57"/>
        <v>95.9</v>
      </c>
      <c r="AI251" s="35">
        <v>95.9</v>
      </c>
      <c r="AJ251" s="35">
        <f t="shared" si="60"/>
        <v>0</v>
      </c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10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10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10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10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10"/>
      <c r="GC251" s="9"/>
      <c r="GD251" s="9"/>
    </row>
    <row r="252" spans="1:186" s="2" customFormat="1" ht="17.149999999999999" customHeight="1">
      <c r="A252" s="14" t="s">
        <v>248</v>
      </c>
      <c r="B252" s="35">
        <v>0</v>
      </c>
      <c r="C252" s="35">
        <v>0</v>
      </c>
      <c r="D252" s="4">
        <f t="shared" si="50"/>
        <v>0</v>
      </c>
      <c r="E252" s="11">
        <v>0</v>
      </c>
      <c r="F252" s="5" t="s">
        <v>362</v>
      </c>
      <c r="G252" s="5" t="s">
        <v>362</v>
      </c>
      <c r="H252" s="5" t="s">
        <v>362</v>
      </c>
      <c r="I252" s="5" t="s">
        <v>362</v>
      </c>
      <c r="J252" s="5" t="s">
        <v>362</v>
      </c>
      <c r="K252" s="5" t="s">
        <v>362</v>
      </c>
      <c r="L252" s="5" t="s">
        <v>362</v>
      </c>
      <c r="M252" s="5" t="s">
        <v>362</v>
      </c>
      <c r="N252" s="35">
        <v>233.7</v>
      </c>
      <c r="O252" s="35">
        <v>305</v>
      </c>
      <c r="P252" s="4">
        <f t="shared" si="58"/>
        <v>1.2105091998288404</v>
      </c>
      <c r="Q252" s="11">
        <v>20</v>
      </c>
      <c r="R252" s="35">
        <v>3.9</v>
      </c>
      <c r="S252" s="35">
        <v>4</v>
      </c>
      <c r="T252" s="4">
        <f t="shared" si="51"/>
        <v>1.0256410256410258</v>
      </c>
      <c r="U252" s="11">
        <v>25</v>
      </c>
      <c r="V252" s="35">
        <v>0.6</v>
      </c>
      <c r="W252" s="35">
        <v>0.6</v>
      </c>
      <c r="X252" s="4">
        <f t="shared" si="52"/>
        <v>1</v>
      </c>
      <c r="Y252" s="11">
        <v>25</v>
      </c>
      <c r="Z252" s="44">
        <f t="shared" si="59"/>
        <v>1.0693029948228923</v>
      </c>
      <c r="AA252" s="45">
        <v>863</v>
      </c>
      <c r="AB252" s="35">
        <f t="shared" si="53"/>
        <v>78.454545454545453</v>
      </c>
      <c r="AC252" s="35">
        <f t="shared" si="54"/>
        <v>83.9</v>
      </c>
      <c r="AD252" s="35">
        <f t="shared" si="55"/>
        <v>5.4454545454545524</v>
      </c>
      <c r="AE252" s="35">
        <v>-17.3</v>
      </c>
      <c r="AF252" s="35">
        <f t="shared" si="56"/>
        <v>66.600000000000009</v>
      </c>
      <c r="AG252" s="35"/>
      <c r="AH252" s="35">
        <f t="shared" si="57"/>
        <v>66.600000000000009</v>
      </c>
      <c r="AI252" s="35">
        <v>66.600000000000009</v>
      </c>
      <c r="AJ252" s="35">
        <f t="shared" si="60"/>
        <v>0</v>
      </c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10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10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10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10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10"/>
      <c r="GC252" s="9"/>
      <c r="GD252" s="9"/>
    </row>
    <row r="253" spans="1:186" s="2" customFormat="1" ht="17.149999999999999" customHeight="1">
      <c r="A253" s="14" t="s">
        <v>249</v>
      </c>
      <c r="B253" s="35">
        <v>2801</v>
      </c>
      <c r="C253" s="35">
        <v>2951.5</v>
      </c>
      <c r="D253" s="4">
        <f t="shared" si="50"/>
        <v>1.0537308104248482</v>
      </c>
      <c r="E253" s="11">
        <v>10</v>
      </c>
      <c r="F253" s="5" t="s">
        <v>362</v>
      </c>
      <c r="G253" s="5" t="s">
        <v>362</v>
      </c>
      <c r="H253" s="5" t="s">
        <v>362</v>
      </c>
      <c r="I253" s="5" t="s">
        <v>362</v>
      </c>
      <c r="J253" s="5" t="s">
        <v>362</v>
      </c>
      <c r="K253" s="5" t="s">
        <v>362</v>
      </c>
      <c r="L253" s="5" t="s">
        <v>362</v>
      </c>
      <c r="M253" s="5" t="s">
        <v>362</v>
      </c>
      <c r="N253" s="35">
        <v>399.6</v>
      </c>
      <c r="O253" s="35">
        <v>586</v>
      </c>
      <c r="P253" s="4">
        <f t="shared" si="58"/>
        <v>1.2266466466466466</v>
      </c>
      <c r="Q253" s="11">
        <v>20</v>
      </c>
      <c r="R253" s="35">
        <v>51.8</v>
      </c>
      <c r="S253" s="35">
        <v>31.6</v>
      </c>
      <c r="T253" s="4">
        <f t="shared" si="51"/>
        <v>0.61003861003861015</v>
      </c>
      <c r="U253" s="11">
        <v>30</v>
      </c>
      <c r="V253" s="35">
        <v>1.4</v>
      </c>
      <c r="W253" s="35">
        <v>1.6</v>
      </c>
      <c r="X253" s="4">
        <f t="shared" si="52"/>
        <v>1.142857142857143</v>
      </c>
      <c r="Y253" s="11">
        <v>20</v>
      </c>
      <c r="Z253" s="44">
        <f t="shared" si="59"/>
        <v>0.95285677744353214</v>
      </c>
      <c r="AA253" s="45">
        <v>1147</v>
      </c>
      <c r="AB253" s="35">
        <f t="shared" si="53"/>
        <v>104.27272727272727</v>
      </c>
      <c r="AC253" s="35">
        <f t="shared" si="54"/>
        <v>99.4</v>
      </c>
      <c r="AD253" s="35">
        <f t="shared" si="55"/>
        <v>-4.8727272727272606</v>
      </c>
      <c r="AE253" s="35">
        <v>-8.5</v>
      </c>
      <c r="AF253" s="35">
        <f t="shared" si="56"/>
        <v>90.9</v>
      </c>
      <c r="AG253" s="35"/>
      <c r="AH253" s="35">
        <f t="shared" si="57"/>
        <v>90.9</v>
      </c>
      <c r="AI253" s="35">
        <v>90.9</v>
      </c>
      <c r="AJ253" s="35">
        <f t="shared" si="60"/>
        <v>0</v>
      </c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10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10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10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10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10"/>
      <c r="GC253" s="9"/>
      <c r="GD253" s="9"/>
    </row>
    <row r="254" spans="1:186" s="2" customFormat="1" ht="17.149999999999999" customHeight="1">
      <c r="A254" s="18" t="s">
        <v>250</v>
      </c>
      <c r="B254" s="60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35"/>
      <c r="AF254" s="35"/>
      <c r="AG254" s="35"/>
      <c r="AH254" s="35"/>
      <c r="AI254" s="35"/>
      <c r="AJ254" s="35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10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10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10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10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10"/>
      <c r="GC254" s="9"/>
      <c r="GD254" s="9"/>
    </row>
    <row r="255" spans="1:186" s="2" customFormat="1" ht="16.7" customHeight="1">
      <c r="A255" s="14" t="s">
        <v>251</v>
      </c>
      <c r="B255" s="35">
        <v>0</v>
      </c>
      <c r="C255" s="35">
        <v>0</v>
      </c>
      <c r="D255" s="4">
        <f t="shared" si="50"/>
        <v>0</v>
      </c>
      <c r="E255" s="11">
        <v>0</v>
      </c>
      <c r="F255" s="5" t="s">
        <v>362</v>
      </c>
      <c r="G255" s="5" t="s">
        <v>362</v>
      </c>
      <c r="H255" s="5" t="s">
        <v>362</v>
      </c>
      <c r="I255" s="5" t="s">
        <v>362</v>
      </c>
      <c r="J255" s="5" t="s">
        <v>362</v>
      </c>
      <c r="K255" s="5" t="s">
        <v>362</v>
      </c>
      <c r="L255" s="5" t="s">
        <v>362</v>
      </c>
      <c r="M255" s="5" t="s">
        <v>362</v>
      </c>
      <c r="N255" s="35">
        <v>129.69999999999999</v>
      </c>
      <c r="O255" s="35">
        <v>198.6</v>
      </c>
      <c r="P255" s="4">
        <f t="shared" si="58"/>
        <v>1.2331225905936778</v>
      </c>
      <c r="Q255" s="11">
        <v>20</v>
      </c>
      <c r="R255" s="35">
        <v>14</v>
      </c>
      <c r="S255" s="35">
        <v>16.2</v>
      </c>
      <c r="T255" s="4">
        <f t="shared" si="51"/>
        <v>1.157142857142857</v>
      </c>
      <c r="U255" s="11">
        <v>25</v>
      </c>
      <c r="V255" s="35">
        <v>1.5</v>
      </c>
      <c r="W255" s="35">
        <v>1.7</v>
      </c>
      <c r="X255" s="4">
        <f t="shared" si="52"/>
        <v>1.1333333333333333</v>
      </c>
      <c r="Y255" s="11">
        <v>25</v>
      </c>
      <c r="Z255" s="44">
        <f t="shared" si="59"/>
        <v>1.1703479510539758</v>
      </c>
      <c r="AA255" s="45">
        <v>1304</v>
      </c>
      <c r="AB255" s="35">
        <f t="shared" si="53"/>
        <v>118.54545454545455</v>
      </c>
      <c r="AC255" s="35">
        <f t="shared" si="54"/>
        <v>138.69999999999999</v>
      </c>
      <c r="AD255" s="35">
        <f t="shared" si="55"/>
        <v>20.154545454545442</v>
      </c>
      <c r="AE255" s="35">
        <v>15.2</v>
      </c>
      <c r="AF255" s="35">
        <f t="shared" si="56"/>
        <v>153.89999999999998</v>
      </c>
      <c r="AG255" s="35"/>
      <c r="AH255" s="35">
        <f t="shared" si="57"/>
        <v>153.89999999999998</v>
      </c>
      <c r="AI255" s="35">
        <v>153.89999999999998</v>
      </c>
      <c r="AJ255" s="35">
        <f t="shared" si="60"/>
        <v>0</v>
      </c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10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10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10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10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10"/>
      <c r="GC255" s="9"/>
      <c r="GD255" s="9"/>
    </row>
    <row r="256" spans="1:186" s="2" customFormat="1" ht="17.149999999999999" customHeight="1">
      <c r="A256" s="14" t="s">
        <v>252</v>
      </c>
      <c r="B256" s="35">
        <v>0</v>
      </c>
      <c r="C256" s="35">
        <v>0</v>
      </c>
      <c r="D256" s="4">
        <f t="shared" si="50"/>
        <v>0</v>
      </c>
      <c r="E256" s="11">
        <v>0</v>
      </c>
      <c r="F256" s="5" t="s">
        <v>362</v>
      </c>
      <c r="G256" s="5" t="s">
        <v>362</v>
      </c>
      <c r="H256" s="5" t="s">
        <v>362</v>
      </c>
      <c r="I256" s="5" t="s">
        <v>362</v>
      </c>
      <c r="J256" s="5" t="s">
        <v>362</v>
      </c>
      <c r="K256" s="5" t="s">
        <v>362</v>
      </c>
      <c r="L256" s="5" t="s">
        <v>362</v>
      </c>
      <c r="M256" s="5" t="s">
        <v>362</v>
      </c>
      <c r="N256" s="35">
        <v>84.6</v>
      </c>
      <c r="O256" s="35">
        <v>102.9</v>
      </c>
      <c r="P256" s="4">
        <f t="shared" si="58"/>
        <v>1.2016312056737588</v>
      </c>
      <c r="Q256" s="11">
        <v>20</v>
      </c>
      <c r="R256" s="35">
        <v>1.5</v>
      </c>
      <c r="S256" s="35">
        <v>1.5</v>
      </c>
      <c r="T256" s="4">
        <f t="shared" si="51"/>
        <v>1</v>
      </c>
      <c r="U256" s="11">
        <v>15</v>
      </c>
      <c r="V256" s="35">
        <v>1</v>
      </c>
      <c r="W256" s="35">
        <v>1</v>
      </c>
      <c r="X256" s="4">
        <f t="shared" si="52"/>
        <v>1</v>
      </c>
      <c r="Y256" s="11">
        <v>35</v>
      </c>
      <c r="Z256" s="44">
        <f t="shared" si="59"/>
        <v>1.0576089159067883</v>
      </c>
      <c r="AA256" s="45">
        <v>645</v>
      </c>
      <c r="AB256" s="35">
        <f t="shared" si="53"/>
        <v>58.636363636363633</v>
      </c>
      <c r="AC256" s="35">
        <f t="shared" si="54"/>
        <v>62</v>
      </c>
      <c r="AD256" s="35">
        <f t="shared" si="55"/>
        <v>3.3636363636363669</v>
      </c>
      <c r="AE256" s="35">
        <v>-5.0999999999999996</v>
      </c>
      <c r="AF256" s="35">
        <f t="shared" si="56"/>
        <v>56.9</v>
      </c>
      <c r="AG256" s="35"/>
      <c r="AH256" s="35">
        <f t="shared" si="57"/>
        <v>56.9</v>
      </c>
      <c r="AI256" s="35">
        <v>56.9</v>
      </c>
      <c r="AJ256" s="35">
        <f t="shared" si="60"/>
        <v>0</v>
      </c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10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10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10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10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10"/>
      <c r="GC256" s="9"/>
      <c r="GD256" s="9"/>
    </row>
    <row r="257" spans="1:186" s="2" customFormat="1" ht="17.149999999999999" customHeight="1">
      <c r="A257" s="14" t="s">
        <v>253</v>
      </c>
      <c r="B257" s="35">
        <v>0</v>
      </c>
      <c r="C257" s="35">
        <v>0</v>
      </c>
      <c r="D257" s="4">
        <f t="shared" si="50"/>
        <v>0</v>
      </c>
      <c r="E257" s="11">
        <v>0</v>
      </c>
      <c r="F257" s="5" t="s">
        <v>362</v>
      </c>
      <c r="G257" s="5" t="s">
        <v>362</v>
      </c>
      <c r="H257" s="5" t="s">
        <v>362</v>
      </c>
      <c r="I257" s="5" t="s">
        <v>362</v>
      </c>
      <c r="J257" s="5" t="s">
        <v>362</v>
      </c>
      <c r="K257" s="5" t="s">
        <v>362</v>
      </c>
      <c r="L257" s="5" t="s">
        <v>362</v>
      </c>
      <c r="M257" s="5" t="s">
        <v>362</v>
      </c>
      <c r="N257" s="35">
        <v>128.80000000000001</v>
      </c>
      <c r="O257" s="35">
        <v>275.8</v>
      </c>
      <c r="P257" s="4">
        <f t="shared" si="58"/>
        <v>1.2941304347826086</v>
      </c>
      <c r="Q257" s="11">
        <v>20</v>
      </c>
      <c r="R257" s="35">
        <v>9.5</v>
      </c>
      <c r="S257" s="35">
        <v>10.1</v>
      </c>
      <c r="T257" s="4">
        <f t="shared" si="51"/>
        <v>1.0631578947368421</v>
      </c>
      <c r="U257" s="11">
        <v>25</v>
      </c>
      <c r="V257" s="35">
        <v>3</v>
      </c>
      <c r="W257" s="35">
        <v>3.1</v>
      </c>
      <c r="X257" s="4">
        <f t="shared" si="52"/>
        <v>1.0333333333333334</v>
      </c>
      <c r="Y257" s="11">
        <v>25</v>
      </c>
      <c r="Z257" s="44">
        <f t="shared" si="59"/>
        <v>1.1184984199629509</v>
      </c>
      <c r="AA257" s="45">
        <v>1203</v>
      </c>
      <c r="AB257" s="35">
        <f t="shared" si="53"/>
        <v>109.36363636363636</v>
      </c>
      <c r="AC257" s="35">
        <f t="shared" si="54"/>
        <v>122.3</v>
      </c>
      <c r="AD257" s="35">
        <f t="shared" si="55"/>
        <v>12.936363636363637</v>
      </c>
      <c r="AE257" s="35">
        <v>0.7</v>
      </c>
      <c r="AF257" s="35">
        <f t="shared" si="56"/>
        <v>123</v>
      </c>
      <c r="AG257" s="35"/>
      <c r="AH257" s="35">
        <f t="shared" si="57"/>
        <v>123</v>
      </c>
      <c r="AI257" s="35">
        <v>123</v>
      </c>
      <c r="AJ257" s="35">
        <f t="shared" si="60"/>
        <v>0</v>
      </c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10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10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10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10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10"/>
      <c r="GC257" s="9"/>
      <c r="GD257" s="9"/>
    </row>
    <row r="258" spans="1:186" s="2" customFormat="1" ht="17.149999999999999" customHeight="1">
      <c r="A258" s="14" t="s">
        <v>254</v>
      </c>
      <c r="B258" s="35">
        <v>0</v>
      </c>
      <c r="C258" s="35">
        <v>0</v>
      </c>
      <c r="D258" s="4">
        <f t="shared" si="50"/>
        <v>1</v>
      </c>
      <c r="E258" s="11">
        <v>10</v>
      </c>
      <c r="F258" s="5" t="s">
        <v>362</v>
      </c>
      <c r="G258" s="5" t="s">
        <v>362</v>
      </c>
      <c r="H258" s="5" t="s">
        <v>362</v>
      </c>
      <c r="I258" s="5" t="s">
        <v>362</v>
      </c>
      <c r="J258" s="5" t="s">
        <v>362</v>
      </c>
      <c r="K258" s="5" t="s">
        <v>362</v>
      </c>
      <c r="L258" s="5" t="s">
        <v>362</v>
      </c>
      <c r="M258" s="5" t="s">
        <v>362</v>
      </c>
      <c r="N258" s="35">
        <v>315.60000000000002</v>
      </c>
      <c r="O258" s="35">
        <v>543.9</v>
      </c>
      <c r="P258" s="4">
        <f t="shared" si="58"/>
        <v>1.252338403041825</v>
      </c>
      <c r="Q258" s="11">
        <v>20</v>
      </c>
      <c r="R258" s="35">
        <v>29</v>
      </c>
      <c r="S258" s="35">
        <v>32.799999999999997</v>
      </c>
      <c r="T258" s="4">
        <f t="shared" si="51"/>
        <v>1.1310344827586205</v>
      </c>
      <c r="U258" s="11">
        <v>10</v>
      </c>
      <c r="V258" s="35">
        <v>11.5</v>
      </c>
      <c r="W258" s="35">
        <v>13.7</v>
      </c>
      <c r="X258" s="4">
        <f t="shared" si="52"/>
        <v>1.191304347826087</v>
      </c>
      <c r="Y258" s="11">
        <v>40</v>
      </c>
      <c r="Z258" s="44">
        <f t="shared" si="59"/>
        <v>1.1751160850183271</v>
      </c>
      <c r="AA258" s="45">
        <v>338</v>
      </c>
      <c r="AB258" s="35">
        <f t="shared" si="53"/>
        <v>30.727272727272727</v>
      </c>
      <c r="AC258" s="35">
        <f t="shared" si="54"/>
        <v>36.1</v>
      </c>
      <c r="AD258" s="35">
        <f t="shared" si="55"/>
        <v>5.3727272727272748</v>
      </c>
      <c r="AE258" s="35">
        <v>-2.5</v>
      </c>
      <c r="AF258" s="35">
        <f t="shared" si="56"/>
        <v>33.6</v>
      </c>
      <c r="AG258" s="35"/>
      <c r="AH258" s="35">
        <f t="shared" si="57"/>
        <v>33.6</v>
      </c>
      <c r="AI258" s="35">
        <v>33.6</v>
      </c>
      <c r="AJ258" s="35">
        <f t="shared" si="60"/>
        <v>0</v>
      </c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10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10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10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10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10"/>
      <c r="GC258" s="9"/>
      <c r="GD258" s="9"/>
    </row>
    <row r="259" spans="1:186" s="2" customFormat="1" ht="17.149999999999999" customHeight="1">
      <c r="A259" s="14" t="s">
        <v>255</v>
      </c>
      <c r="B259" s="35">
        <v>890</v>
      </c>
      <c r="C259" s="35">
        <v>984.5</v>
      </c>
      <c r="D259" s="4">
        <f t="shared" si="50"/>
        <v>1.1061797752808988</v>
      </c>
      <c r="E259" s="11">
        <v>10</v>
      </c>
      <c r="F259" s="5" t="s">
        <v>362</v>
      </c>
      <c r="G259" s="5" t="s">
        <v>362</v>
      </c>
      <c r="H259" s="5" t="s">
        <v>362</v>
      </c>
      <c r="I259" s="5" t="s">
        <v>362</v>
      </c>
      <c r="J259" s="5" t="s">
        <v>362</v>
      </c>
      <c r="K259" s="5" t="s">
        <v>362</v>
      </c>
      <c r="L259" s="5" t="s">
        <v>362</v>
      </c>
      <c r="M259" s="5" t="s">
        <v>362</v>
      </c>
      <c r="N259" s="35">
        <v>212.5</v>
      </c>
      <c r="O259" s="35">
        <v>573.5</v>
      </c>
      <c r="P259" s="4">
        <f t="shared" si="58"/>
        <v>1.3</v>
      </c>
      <c r="Q259" s="11">
        <v>20</v>
      </c>
      <c r="R259" s="35">
        <v>35</v>
      </c>
      <c r="S259" s="35">
        <v>35.1</v>
      </c>
      <c r="T259" s="4">
        <f t="shared" si="51"/>
        <v>1.0028571428571429</v>
      </c>
      <c r="U259" s="11">
        <v>10</v>
      </c>
      <c r="V259" s="35">
        <v>11.5</v>
      </c>
      <c r="W259" s="35">
        <v>11.5</v>
      </c>
      <c r="X259" s="4">
        <f t="shared" si="52"/>
        <v>1</v>
      </c>
      <c r="Y259" s="11">
        <v>40</v>
      </c>
      <c r="Z259" s="44">
        <f t="shared" si="59"/>
        <v>1.0886296147672552</v>
      </c>
      <c r="AA259" s="45">
        <v>2247</v>
      </c>
      <c r="AB259" s="35">
        <f t="shared" si="53"/>
        <v>204.27272727272728</v>
      </c>
      <c r="AC259" s="35">
        <f t="shared" si="54"/>
        <v>222.4</v>
      </c>
      <c r="AD259" s="35">
        <f t="shared" si="55"/>
        <v>18.127272727272725</v>
      </c>
      <c r="AE259" s="35">
        <v>-5.0999999999999996</v>
      </c>
      <c r="AF259" s="35">
        <f t="shared" si="56"/>
        <v>217.3</v>
      </c>
      <c r="AG259" s="35"/>
      <c r="AH259" s="35">
        <f t="shared" si="57"/>
        <v>217.3</v>
      </c>
      <c r="AI259" s="35">
        <v>217.3</v>
      </c>
      <c r="AJ259" s="35">
        <f t="shared" si="60"/>
        <v>0</v>
      </c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10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10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10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10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10"/>
      <c r="GC259" s="9"/>
      <c r="GD259" s="9"/>
    </row>
    <row r="260" spans="1:186" s="2" customFormat="1" ht="17.149999999999999" customHeight="1">
      <c r="A260" s="14" t="s">
        <v>256</v>
      </c>
      <c r="B260" s="35">
        <v>11953</v>
      </c>
      <c r="C260" s="35">
        <v>12043.1</v>
      </c>
      <c r="D260" s="4">
        <f t="shared" si="50"/>
        <v>1.0075378566050364</v>
      </c>
      <c r="E260" s="11">
        <v>10</v>
      </c>
      <c r="F260" s="5" t="s">
        <v>362</v>
      </c>
      <c r="G260" s="5" t="s">
        <v>362</v>
      </c>
      <c r="H260" s="5" t="s">
        <v>362</v>
      </c>
      <c r="I260" s="5" t="s">
        <v>362</v>
      </c>
      <c r="J260" s="5" t="s">
        <v>362</v>
      </c>
      <c r="K260" s="5" t="s">
        <v>362</v>
      </c>
      <c r="L260" s="5" t="s">
        <v>362</v>
      </c>
      <c r="M260" s="5" t="s">
        <v>362</v>
      </c>
      <c r="N260" s="35">
        <v>1155.5</v>
      </c>
      <c r="O260" s="35">
        <v>1290.7</v>
      </c>
      <c r="P260" s="4">
        <f t="shared" si="58"/>
        <v>1.1170056252704457</v>
      </c>
      <c r="Q260" s="11">
        <v>20</v>
      </c>
      <c r="R260" s="35">
        <v>10.5</v>
      </c>
      <c r="S260" s="35">
        <v>12.6</v>
      </c>
      <c r="T260" s="4">
        <f t="shared" si="51"/>
        <v>1.2</v>
      </c>
      <c r="U260" s="11">
        <v>25</v>
      </c>
      <c r="V260" s="35">
        <v>11</v>
      </c>
      <c r="W260" s="35">
        <v>12.2</v>
      </c>
      <c r="X260" s="4">
        <f t="shared" si="52"/>
        <v>1.1090909090909091</v>
      </c>
      <c r="Y260" s="11">
        <v>25</v>
      </c>
      <c r="Z260" s="44">
        <f t="shared" si="59"/>
        <v>1.12678454748415</v>
      </c>
      <c r="AA260" s="45">
        <v>1553</v>
      </c>
      <c r="AB260" s="35">
        <f t="shared" si="53"/>
        <v>141.18181818181819</v>
      </c>
      <c r="AC260" s="35">
        <f t="shared" si="54"/>
        <v>159.1</v>
      </c>
      <c r="AD260" s="35">
        <f t="shared" si="55"/>
        <v>17.918181818181807</v>
      </c>
      <c r="AE260" s="35">
        <v>3.6</v>
      </c>
      <c r="AF260" s="35">
        <f t="shared" si="56"/>
        <v>162.69999999999999</v>
      </c>
      <c r="AG260" s="35"/>
      <c r="AH260" s="35">
        <f t="shared" si="57"/>
        <v>162.69999999999999</v>
      </c>
      <c r="AI260" s="35">
        <v>162.69999999999999</v>
      </c>
      <c r="AJ260" s="35">
        <f t="shared" si="60"/>
        <v>0</v>
      </c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10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10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10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10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10"/>
      <c r="GC260" s="9"/>
      <c r="GD260" s="9"/>
    </row>
    <row r="261" spans="1:186" s="2" customFormat="1" ht="17.149999999999999" customHeight="1">
      <c r="A261" s="14" t="s">
        <v>257</v>
      </c>
      <c r="B261" s="35">
        <v>4278</v>
      </c>
      <c r="C261" s="35">
        <v>4302</v>
      </c>
      <c r="D261" s="4">
        <f t="shared" si="50"/>
        <v>1.0056100981767182</v>
      </c>
      <c r="E261" s="11">
        <v>10</v>
      </c>
      <c r="F261" s="5" t="s">
        <v>362</v>
      </c>
      <c r="G261" s="5" t="s">
        <v>362</v>
      </c>
      <c r="H261" s="5" t="s">
        <v>362</v>
      </c>
      <c r="I261" s="5" t="s">
        <v>362</v>
      </c>
      <c r="J261" s="5" t="s">
        <v>362</v>
      </c>
      <c r="K261" s="5" t="s">
        <v>362</v>
      </c>
      <c r="L261" s="5" t="s">
        <v>362</v>
      </c>
      <c r="M261" s="5" t="s">
        <v>362</v>
      </c>
      <c r="N261" s="35">
        <v>425.7</v>
      </c>
      <c r="O261" s="35">
        <v>577.4</v>
      </c>
      <c r="P261" s="4">
        <f t="shared" si="58"/>
        <v>1.2156354240075169</v>
      </c>
      <c r="Q261" s="11">
        <v>20</v>
      </c>
      <c r="R261" s="35">
        <v>4</v>
      </c>
      <c r="S261" s="35">
        <v>4</v>
      </c>
      <c r="T261" s="4">
        <f t="shared" si="51"/>
        <v>1</v>
      </c>
      <c r="U261" s="11">
        <v>15</v>
      </c>
      <c r="V261" s="35">
        <v>4</v>
      </c>
      <c r="W261" s="35">
        <v>4</v>
      </c>
      <c r="X261" s="4">
        <f t="shared" si="52"/>
        <v>1</v>
      </c>
      <c r="Y261" s="11">
        <v>35</v>
      </c>
      <c r="Z261" s="44">
        <f t="shared" si="59"/>
        <v>1.0546101182739691</v>
      </c>
      <c r="AA261" s="45">
        <v>375</v>
      </c>
      <c r="AB261" s="35">
        <f t="shared" si="53"/>
        <v>34.090909090909093</v>
      </c>
      <c r="AC261" s="35">
        <f t="shared" si="54"/>
        <v>36</v>
      </c>
      <c r="AD261" s="35">
        <f t="shared" si="55"/>
        <v>1.9090909090909065</v>
      </c>
      <c r="AE261" s="35">
        <v>-1.3</v>
      </c>
      <c r="AF261" s="35">
        <f t="shared" si="56"/>
        <v>34.700000000000003</v>
      </c>
      <c r="AG261" s="35"/>
      <c r="AH261" s="35">
        <f t="shared" si="57"/>
        <v>34.700000000000003</v>
      </c>
      <c r="AI261" s="35">
        <v>34.700000000000003</v>
      </c>
      <c r="AJ261" s="35">
        <f t="shared" si="60"/>
        <v>0</v>
      </c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10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10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10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10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10"/>
      <c r="GC261" s="9"/>
      <c r="GD261" s="9"/>
    </row>
    <row r="262" spans="1:186" s="2" customFormat="1" ht="17.149999999999999" customHeight="1">
      <c r="A262" s="18" t="s">
        <v>258</v>
      </c>
      <c r="B262" s="60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35"/>
      <c r="AF262" s="35"/>
      <c r="AG262" s="35"/>
      <c r="AH262" s="35"/>
      <c r="AI262" s="35"/>
      <c r="AJ262" s="35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10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10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10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10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10"/>
      <c r="GC262" s="9"/>
      <c r="GD262" s="9"/>
    </row>
    <row r="263" spans="1:186" s="2" customFormat="1" ht="17.149999999999999" customHeight="1">
      <c r="A263" s="14" t="s">
        <v>259</v>
      </c>
      <c r="B263" s="35">
        <v>0</v>
      </c>
      <c r="C263" s="35">
        <v>2050.3000000000002</v>
      </c>
      <c r="D263" s="4">
        <f t="shared" si="50"/>
        <v>0</v>
      </c>
      <c r="E263" s="11">
        <v>0</v>
      </c>
      <c r="F263" s="5" t="s">
        <v>362</v>
      </c>
      <c r="G263" s="5" t="s">
        <v>362</v>
      </c>
      <c r="H263" s="5" t="s">
        <v>362</v>
      </c>
      <c r="I263" s="5" t="s">
        <v>362</v>
      </c>
      <c r="J263" s="5" t="s">
        <v>362</v>
      </c>
      <c r="K263" s="5" t="s">
        <v>362</v>
      </c>
      <c r="L263" s="5" t="s">
        <v>362</v>
      </c>
      <c r="M263" s="5" t="s">
        <v>362</v>
      </c>
      <c r="N263" s="35">
        <v>60.9</v>
      </c>
      <c r="O263" s="35">
        <v>83.1</v>
      </c>
      <c r="P263" s="4">
        <f t="shared" si="58"/>
        <v>1.2164532019704433</v>
      </c>
      <c r="Q263" s="11">
        <v>20</v>
      </c>
      <c r="R263" s="35">
        <v>0</v>
      </c>
      <c r="S263" s="35">
        <v>0</v>
      </c>
      <c r="T263" s="4">
        <f t="shared" si="51"/>
        <v>1</v>
      </c>
      <c r="U263" s="11">
        <v>10</v>
      </c>
      <c r="V263" s="35">
        <v>0</v>
      </c>
      <c r="W263" s="35">
        <v>0</v>
      </c>
      <c r="X263" s="4">
        <f t="shared" si="52"/>
        <v>1</v>
      </c>
      <c r="Y263" s="11">
        <v>40</v>
      </c>
      <c r="Z263" s="44">
        <f t="shared" si="59"/>
        <v>1.0618437719915552</v>
      </c>
      <c r="AA263" s="45">
        <v>317</v>
      </c>
      <c r="AB263" s="35">
        <f t="shared" si="53"/>
        <v>28.818181818181817</v>
      </c>
      <c r="AC263" s="35">
        <f t="shared" si="54"/>
        <v>30.6</v>
      </c>
      <c r="AD263" s="35">
        <f t="shared" si="55"/>
        <v>1.7818181818181849</v>
      </c>
      <c r="AE263" s="35">
        <v>-3.7</v>
      </c>
      <c r="AF263" s="35">
        <f t="shared" si="56"/>
        <v>26.900000000000002</v>
      </c>
      <c r="AG263" s="35">
        <f>MIN(AF263,14.4)</f>
        <v>14.4</v>
      </c>
      <c r="AH263" s="35">
        <f t="shared" si="57"/>
        <v>12.500000000000002</v>
      </c>
      <c r="AI263" s="35">
        <v>12.500000000000002</v>
      </c>
      <c r="AJ263" s="35">
        <f t="shared" si="60"/>
        <v>0</v>
      </c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10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10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10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10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10"/>
      <c r="GC263" s="9"/>
      <c r="GD263" s="9"/>
    </row>
    <row r="264" spans="1:186" s="2" customFormat="1" ht="17.149999999999999" customHeight="1">
      <c r="A264" s="14" t="s">
        <v>260</v>
      </c>
      <c r="B264" s="35">
        <v>0</v>
      </c>
      <c r="C264" s="35">
        <v>0</v>
      </c>
      <c r="D264" s="4">
        <f t="shared" si="50"/>
        <v>0</v>
      </c>
      <c r="E264" s="11">
        <v>0</v>
      </c>
      <c r="F264" s="5" t="s">
        <v>362</v>
      </c>
      <c r="G264" s="5" t="s">
        <v>362</v>
      </c>
      <c r="H264" s="5" t="s">
        <v>362</v>
      </c>
      <c r="I264" s="5" t="s">
        <v>362</v>
      </c>
      <c r="J264" s="5" t="s">
        <v>362</v>
      </c>
      <c r="K264" s="5" t="s">
        <v>362</v>
      </c>
      <c r="L264" s="5" t="s">
        <v>362</v>
      </c>
      <c r="M264" s="5" t="s">
        <v>362</v>
      </c>
      <c r="N264" s="35">
        <v>154</v>
      </c>
      <c r="O264" s="35">
        <v>221.3</v>
      </c>
      <c r="P264" s="4">
        <f t="shared" si="58"/>
        <v>1.2237012987012987</v>
      </c>
      <c r="Q264" s="11">
        <v>20</v>
      </c>
      <c r="R264" s="35">
        <v>0</v>
      </c>
      <c r="S264" s="35">
        <v>0</v>
      </c>
      <c r="T264" s="4">
        <f t="shared" si="51"/>
        <v>1</v>
      </c>
      <c r="U264" s="11">
        <v>20</v>
      </c>
      <c r="V264" s="35">
        <v>0.7</v>
      </c>
      <c r="W264" s="35">
        <v>0.7</v>
      </c>
      <c r="X264" s="4">
        <f t="shared" si="52"/>
        <v>1</v>
      </c>
      <c r="Y264" s="11">
        <v>30</v>
      </c>
      <c r="Z264" s="44">
        <f t="shared" si="59"/>
        <v>1.0639146567717996</v>
      </c>
      <c r="AA264" s="45">
        <v>518</v>
      </c>
      <c r="AB264" s="35">
        <f t="shared" si="53"/>
        <v>47.090909090909093</v>
      </c>
      <c r="AC264" s="35">
        <f t="shared" si="54"/>
        <v>50.1</v>
      </c>
      <c r="AD264" s="35">
        <f t="shared" si="55"/>
        <v>3.0090909090909079</v>
      </c>
      <c r="AE264" s="35">
        <v>-2.4</v>
      </c>
      <c r="AF264" s="35">
        <f t="shared" si="56"/>
        <v>47.7</v>
      </c>
      <c r="AG264" s="35"/>
      <c r="AH264" s="35">
        <f t="shared" si="57"/>
        <v>47.7</v>
      </c>
      <c r="AI264" s="35">
        <v>47.7</v>
      </c>
      <c r="AJ264" s="35">
        <f t="shared" si="60"/>
        <v>0</v>
      </c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10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10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10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10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10"/>
      <c r="GC264" s="9"/>
      <c r="GD264" s="9"/>
    </row>
    <row r="265" spans="1:186" s="2" customFormat="1" ht="17.149999999999999" customHeight="1">
      <c r="A265" s="14" t="s">
        <v>261</v>
      </c>
      <c r="B265" s="35">
        <v>0</v>
      </c>
      <c r="C265" s="35">
        <v>0</v>
      </c>
      <c r="D265" s="4">
        <f t="shared" si="50"/>
        <v>0</v>
      </c>
      <c r="E265" s="11">
        <v>0</v>
      </c>
      <c r="F265" s="5" t="s">
        <v>362</v>
      </c>
      <c r="G265" s="5" t="s">
        <v>362</v>
      </c>
      <c r="H265" s="5" t="s">
        <v>362</v>
      </c>
      <c r="I265" s="5" t="s">
        <v>362</v>
      </c>
      <c r="J265" s="5" t="s">
        <v>362</v>
      </c>
      <c r="K265" s="5" t="s">
        <v>362</v>
      </c>
      <c r="L265" s="5" t="s">
        <v>362</v>
      </c>
      <c r="M265" s="5" t="s">
        <v>362</v>
      </c>
      <c r="N265" s="35">
        <v>118.9</v>
      </c>
      <c r="O265" s="35">
        <v>329</v>
      </c>
      <c r="P265" s="4">
        <f t="shared" si="58"/>
        <v>1.3</v>
      </c>
      <c r="Q265" s="11">
        <v>20</v>
      </c>
      <c r="R265" s="35">
        <v>0</v>
      </c>
      <c r="S265" s="35">
        <v>0</v>
      </c>
      <c r="T265" s="4">
        <f t="shared" si="51"/>
        <v>1</v>
      </c>
      <c r="U265" s="11">
        <v>10</v>
      </c>
      <c r="V265" s="35">
        <v>2</v>
      </c>
      <c r="W265" s="35">
        <v>2.1</v>
      </c>
      <c r="X265" s="4">
        <f t="shared" si="52"/>
        <v>1.05</v>
      </c>
      <c r="Y265" s="11">
        <v>40</v>
      </c>
      <c r="Z265" s="44">
        <f t="shared" si="59"/>
        <v>1.1142857142857143</v>
      </c>
      <c r="AA265" s="45">
        <v>424</v>
      </c>
      <c r="AB265" s="35">
        <f t="shared" si="53"/>
        <v>38.545454545454547</v>
      </c>
      <c r="AC265" s="35">
        <f t="shared" si="54"/>
        <v>43</v>
      </c>
      <c r="AD265" s="35">
        <f t="shared" si="55"/>
        <v>4.4545454545454533</v>
      </c>
      <c r="AE265" s="35">
        <v>5.2</v>
      </c>
      <c r="AF265" s="35">
        <f t="shared" si="56"/>
        <v>48.2</v>
      </c>
      <c r="AG265" s="35"/>
      <c r="AH265" s="35">
        <f t="shared" si="57"/>
        <v>48.2</v>
      </c>
      <c r="AI265" s="35">
        <v>48.2</v>
      </c>
      <c r="AJ265" s="35">
        <f t="shared" si="60"/>
        <v>0</v>
      </c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10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10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10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10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10"/>
      <c r="GC265" s="9"/>
      <c r="GD265" s="9"/>
    </row>
    <row r="266" spans="1:186" s="2" customFormat="1" ht="17.149999999999999" customHeight="1">
      <c r="A266" s="14" t="s">
        <v>262</v>
      </c>
      <c r="B266" s="35">
        <v>0</v>
      </c>
      <c r="C266" s="35">
        <v>0</v>
      </c>
      <c r="D266" s="4">
        <f t="shared" si="50"/>
        <v>0</v>
      </c>
      <c r="E266" s="11">
        <v>0</v>
      </c>
      <c r="F266" s="5" t="s">
        <v>362</v>
      </c>
      <c r="G266" s="5" t="s">
        <v>362</v>
      </c>
      <c r="H266" s="5" t="s">
        <v>362</v>
      </c>
      <c r="I266" s="5" t="s">
        <v>362</v>
      </c>
      <c r="J266" s="5" t="s">
        <v>362</v>
      </c>
      <c r="K266" s="5" t="s">
        <v>362</v>
      </c>
      <c r="L266" s="5" t="s">
        <v>362</v>
      </c>
      <c r="M266" s="5" t="s">
        <v>362</v>
      </c>
      <c r="N266" s="35">
        <v>68.3</v>
      </c>
      <c r="O266" s="35">
        <v>511.3</v>
      </c>
      <c r="P266" s="4">
        <f t="shared" si="58"/>
        <v>1.3</v>
      </c>
      <c r="Q266" s="11">
        <v>20</v>
      </c>
      <c r="R266" s="35">
        <v>6</v>
      </c>
      <c r="S266" s="35">
        <v>9.1</v>
      </c>
      <c r="T266" s="4">
        <f t="shared" si="51"/>
        <v>1.2316666666666667</v>
      </c>
      <c r="U266" s="11">
        <v>20</v>
      </c>
      <c r="V266" s="35">
        <v>1</v>
      </c>
      <c r="W266" s="35">
        <v>1</v>
      </c>
      <c r="X266" s="4">
        <f t="shared" si="52"/>
        <v>1</v>
      </c>
      <c r="Y266" s="11">
        <v>30</v>
      </c>
      <c r="Z266" s="44">
        <f t="shared" si="59"/>
        <v>1.1519047619047618</v>
      </c>
      <c r="AA266" s="45">
        <v>1106</v>
      </c>
      <c r="AB266" s="35">
        <f t="shared" si="53"/>
        <v>100.54545454545455</v>
      </c>
      <c r="AC266" s="35">
        <f t="shared" si="54"/>
        <v>115.8</v>
      </c>
      <c r="AD266" s="35">
        <f t="shared" si="55"/>
        <v>15.25454545454545</v>
      </c>
      <c r="AE266" s="35">
        <v>3</v>
      </c>
      <c r="AF266" s="35">
        <f t="shared" si="56"/>
        <v>118.8</v>
      </c>
      <c r="AG266" s="35"/>
      <c r="AH266" s="35">
        <f t="shared" si="57"/>
        <v>118.8</v>
      </c>
      <c r="AI266" s="35">
        <v>118.8</v>
      </c>
      <c r="AJ266" s="35">
        <f t="shared" si="60"/>
        <v>0</v>
      </c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10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10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10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10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10"/>
      <c r="GC266" s="9"/>
      <c r="GD266" s="9"/>
    </row>
    <row r="267" spans="1:186" s="2" customFormat="1" ht="17.149999999999999" customHeight="1">
      <c r="A267" s="14" t="s">
        <v>263</v>
      </c>
      <c r="B267" s="35">
        <v>128</v>
      </c>
      <c r="C267" s="35">
        <v>140</v>
      </c>
      <c r="D267" s="4">
        <f t="shared" si="50"/>
        <v>1.09375</v>
      </c>
      <c r="E267" s="11">
        <v>10</v>
      </c>
      <c r="F267" s="5" t="s">
        <v>362</v>
      </c>
      <c r="G267" s="5" t="s">
        <v>362</v>
      </c>
      <c r="H267" s="5" t="s">
        <v>362</v>
      </c>
      <c r="I267" s="5" t="s">
        <v>362</v>
      </c>
      <c r="J267" s="5" t="s">
        <v>362</v>
      </c>
      <c r="K267" s="5" t="s">
        <v>362</v>
      </c>
      <c r="L267" s="5" t="s">
        <v>362</v>
      </c>
      <c r="M267" s="5" t="s">
        <v>362</v>
      </c>
      <c r="N267" s="35">
        <v>240.7</v>
      </c>
      <c r="O267" s="35">
        <v>179.4</v>
      </c>
      <c r="P267" s="4">
        <f t="shared" si="58"/>
        <v>0.74532613211466558</v>
      </c>
      <c r="Q267" s="11">
        <v>20</v>
      </c>
      <c r="R267" s="35">
        <v>0</v>
      </c>
      <c r="S267" s="35">
        <v>0</v>
      </c>
      <c r="T267" s="4">
        <f t="shared" si="51"/>
        <v>1</v>
      </c>
      <c r="U267" s="11">
        <v>20</v>
      </c>
      <c r="V267" s="35">
        <v>0.5</v>
      </c>
      <c r="W267" s="35">
        <v>0.7</v>
      </c>
      <c r="X267" s="4">
        <f t="shared" si="52"/>
        <v>1.22</v>
      </c>
      <c r="Y267" s="11">
        <v>30</v>
      </c>
      <c r="Z267" s="44">
        <f t="shared" si="59"/>
        <v>1.0305502830286664</v>
      </c>
      <c r="AA267" s="45">
        <v>595</v>
      </c>
      <c r="AB267" s="35">
        <f t="shared" si="53"/>
        <v>54.090909090909093</v>
      </c>
      <c r="AC267" s="35">
        <f t="shared" si="54"/>
        <v>55.7</v>
      </c>
      <c r="AD267" s="35">
        <f t="shared" si="55"/>
        <v>1.6090909090909093</v>
      </c>
      <c r="AE267" s="35">
        <v>7.1</v>
      </c>
      <c r="AF267" s="35">
        <f t="shared" si="56"/>
        <v>62.800000000000004</v>
      </c>
      <c r="AG267" s="35"/>
      <c r="AH267" s="35">
        <f t="shared" si="57"/>
        <v>62.800000000000004</v>
      </c>
      <c r="AI267" s="35">
        <v>62.800000000000004</v>
      </c>
      <c r="AJ267" s="35">
        <f t="shared" si="60"/>
        <v>0</v>
      </c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10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10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10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10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10"/>
      <c r="GC267" s="9"/>
      <c r="GD267" s="9"/>
    </row>
    <row r="268" spans="1:186" s="2" customFormat="1" ht="17.149999999999999" customHeight="1">
      <c r="A268" s="14" t="s">
        <v>264</v>
      </c>
      <c r="B268" s="35">
        <v>0</v>
      </c>
      <c r="C268" s="35">
        <v>0</v>
      </c>
      <c r="D268" s="4">
        <f t="shared" si="50"/>
        <v>0</v>
      </c>
      <c r="E268" s="11">
        <v>0</v>
      </c>
      <c r="F268" s="5" t="s">
        <v>362</v>
      </c>
      <c r="G268" s="5" t="s">
        <v>362</v>
      </c>
      <c r="H268" s="5" t="s">
        <v>362</v>
      </c>
      <c r="I268" s="5" t="s">
        <v>362</v>
      </c>
      <c r="J268" s="5" t="s">
        <v>362</v>
      </c>
      <c r="K268" s="5" t="s">
        <v>362</v>
      </c>
      <c r="L268" s="5" t="s">
        <v>362</v>
      </c>
      <c r="M268" s="5" t="s">
        <v>362</v>
      </c>
      <c r="N268" s="35">
        <v>118.7</v>
      </c>
      <c r="O268" s="35">
        <v>367.1</v>
      </c>
      <c r="P268" s="4">
        <f t="shared" si="58"/>
        <v>1.3</v>
      </c>
      <c r="Q268" s="11">
        <v>20</v>
      </c>
      <c r="R268" s="35">
        <v>5</v>
      </c>
      <c r="S268" s="35">
        <v>5.0999999999999996</v>
      </c>
      <c r="T268" s="4">
        <f t="shared" si="51"/>
        <v>1.02</v>
      </c>
      <c r="U268" s="11">
        <v>15</v>
      </c>
      <c r="V268" s="35">
        <v>1</v>
      </c>
      <c r="W268" s="35">
        <v>1.1000000000000001</v>
      </c>
      <c r="X268" s="4">
        <f t="shared" si="52"/>
        <v>1.1000000000000001</v>
      </c>
      <c r="Y268" s="11">
        <v>35</v>
      </c>
      <c r="Z268" s="44">
        <f t="shared" si="59"/>
        <v>1.1399999999999999</v>
      </c>
      <c r="AA268" s="45">
        <v>684</v>
      </c>
      <c r="AB268" s="35">
        <f t="shared" si="53"/>
        <v>62.18181818181818</v>
      </c>
      <c r="AC268" s="35">
        <f t="shared" si="54"/>
        <v>70.900000000000006</v>
      </c>
      <c r="AD268" s="35">
        <f t="shared" si="55"/>
        <v>8.7181818181818258</v>
      </c>
      <c r="AE268" s="35">
        <v>-6.8</v>
      </c>
      <c r="AF268" s="35">
        <f t="shared" si="56"/>
        <v>64.100000000000009</v>
      </c>
      <c r="AG268" s="35"/>
      <c r="AH268" s="35">
        <f t="shared" si="57"/>
        <v>64.100000000000009</v>
      </c>
      <c r="AI268" s="35">
        <v>64.100000000000009</v>
      </c>
      <c r="AJ268" s="35">
        <f t="shared" si="60"/>
        <v>0</v>
      </c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10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10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10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10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10"/>
      <c r="GC268" s="9"/>
      <c r="GD268" s="9"/>
    </row>
    <row r="269" spans="1:186" s="2" customFormat="1" ht="17.149999999999999" customHeight="1">
      <c r="A269" s="14" t="s">
        <v>265</v>
      </c>
      <c r="B269" s="35">
        <v>0</v>
      </c>
      <c r="C269" s="35">
        <v>0</v>
      </c>
      <c r="D269" s="4">
        <f t="shared" si="50"/>
        <v>0</v>
      </c>
      <c r="E269" s="11">
        <v>0</v>
      </c>
      <c r="F269" s="5" t="s">
        <v>362</v>
      </c>
      <c r="G269" s="5" t="s">
        <v>362</v>
      </c>
      <c r="H269" s="5" t="s">
        <v>362</v>
      </c>
      <c r="I269" s="5" t="s">
        <v>362</v>
      </c>
      <c r="J269" s="5" t="s">
        <v>362</v>
      </c>
      <c r="K269" s="5" t="s">
        <v>362</v>
      </c>
      <c r="L269" s="5" t="s">
        <v>362</v>
      </c>
      <c r="M269" s="5" t="s">
        <v>362</v>
      </c>
      <c r="N269" s="35">
        <v>84.4</v>
      </c>
      <c r="O269" s="35">
        <v>258.60000000000002</v>
      </c>
      <c r="P269" s="4">
        <f t="shared" si="58"/>
        <v>1.3</v>
      </c>
      <c r="Q269" s="11">
        <v>20</v>
      </c>
      <c r="R269" s="35">
        <v>2</v>
      </c>
      <c r="S269" s="35">
        <v>6.2</v>
      </c>
      <c r="T269" s="4">
        <f t="shared" si="51"/>
        <v>1.3</v>
      </c>
      <c r="U269" s="11">
        <v>20</v>
      </c>
      <c r="V269" s="35">
        <v>1.2</v>
      </c>
      <c r="W269" s="35">
        <v>1.2</v>
      </c>
      <c r="X269" s="4">
        <f t="shared" si="52"/>
        <v>1</v>
      </c>
      <c r="Y269" s="11">
        <v>30</v>
      </c>
      <c r="Z269" s="44">
        <f t="shared" si="59"/>
        <v>1.1714285714285715</v>
      </c>
      <c r="AA269" s="45">
        <v>799</v>
      </c>
      <c r="AB269" s="35">
        <f t="shared" si="53"/>
        <v>72.63636363636364</v>
      </c>
      <c r="AC269" s="35">
        <f t="shared" si="54"/>
        <v>85.1</v>
      </c>
      <c r="AD269" s="35">
        <f t="shared" si="55"/>
        <v>12.463636363636354</v>
      </c>
      <c r="AE269" s="35">
        <v>-5</v>
      </c>
      <c r="AF269" s="35">
        <f t="shared" si="56"/>
        <v>80.099999999999994</v>
      </c>
      <c r="AG269" s="35"/>
      <c r="AH269" s="35">
        <f t="shared" si="57"/>
        <v>80.099999999999994</v>
      </c>
      <c r="AI269" s="35">
        <v>80.099999999999994</v>
      </c>
      <c r="AJ269" s="35">
        <f t="shared" si="60"/>
        <v>0</v>
      </c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10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10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10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10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10"/>
      <c r="GC269" s="9"/>
      <c r="GD269" s="9"/>
    </row>
    <row r="270" spans="1:186" s="2" customFormat="1" ht="17.149999999999999" customHeight="1">
      <c r="A270" s="14" t="s">
        <v>266</v>
      </c>
      <c r="B270" s="35">
        <v>0</v>
      </c>
      <c r="C270" s="35">
        <v>0</v>
      </c>
      <c r="D270" s="4">
        <f t="shared" si="50"/>
        <v>0</v>
      </c>
      <c r="E270" s="11">
        <v>0</v>
      </c>
      <c r="F270" s="5" t="s">
        <v>362</v>
      </c>
      <c r="G270" s="5" t="s">
        <v>362</v>
      </c>
      <c r="H270" s="5" t="s">
        <v>362</v>
      </c>
      <c r="I270" s="5" t="s">
        <v>362</v>
      </c>
      <c r="J270" s="5" t="s">
        <v>362</v>
      </c>
      <c r="K270" s="5" t="s">
        <v>362</v>
      </c>
      <c r="L270" s="5" t="s">
        <v>362</v>
      </c>
      <c r="M270" s="5" t="s">
        <v>362</v>
      </c>
      <c r="N270" s="35">
        <v>80.599999999999994</v>
      </c>
      <c r="O270" s="35">
        <v>164.1</v>
      </c>
      <c r="P270" s="4">
        <f t="shared" si="58"/>
        <v>1.2835980148883375</v>
      </c>
      <c r="Q270" s="11">
        <v>20</v>
      </c>
      <c r="R270" s="35">
        <v>0</v>
      </c>
      <c r="S270" s="35">
        <v>0</v>
      </c>
      <c r="T270" s="4">
        <f t="shared" si="51"/>
        <v>1</v>
      </c>
      <c r="U270" s="11">
        <v>30</v>
      </c>
      <c r="V270" s="35">
        <v>2</v>
      </c>
      <c r="W270" s="35">
        <v>1.2</v>
      </c>
      <c r="X270" s="4">
        <f t="shared" si="52"/>
        <v>0.6</v>
      </c>
      <c r="Y270" s="11">
        <v>20</v>
      </c>
      <c r="Z270" s="44">
        <f t="shared" si="59"/>
        <v>0.9667422899680963</v>
      </c>
      <c r="AA270" s="45">
        <v>836</v>
      </c>
      <c r="AB270" s="35">
        <f t="shared" si="53"/>
        <v>76</v>
      </c>
      <c r="AC270" s="35">
        <f t="shared" si="54"/>
        <v>73.5</v>
      </c>
      <c r="AD270" s="35">
        <f t="shared" si="55"/>
        <v>-2.5</v>
      </c>
      <c r="AE270" s="35">
        <v>2.2000000000000002</v>
      </c>
      <c r="AF270" s="35">
        <f t="shared" si="56"/>
        <v>75.7</v>
      </c>
      <c r="AG270" s="35"/>
      <c r="AH270" s="35">
        <f t="shared" si="57"/>
        <v>75.7</v>
      </c>
      <c r="AI270" s="35">
        <v>75.7</v>
      </c>
      <c r="AJ270" s="35">
        <f t="shared" si="60"/>
        <v>0</v>
      </c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10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10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10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10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10"/>
      <c r="GC270" s="9"/>
      <c r="GD270" s="9"/>
    </row>
    <row r="271" spans="1:186" s="2" customFormat="1" ht="17.149999999999999" customHeight="1">
      <c r="A271" s="14" t="s">
        <v>267</v>
      </c>
      <c r="B271" s="35">
        <v>0</v>
      </c>
      <c r="C271" s="35">
        <v>0</v>
      </c>
      <c r="D271" s="4">
        <f t="shared" si="50"/>
        <v>0</v>
      </c>
      <c r="E271" s="11">
        <v>0</v>
      </c>
      <c r="F271" s="5" t="s">
        <v>362</v>
      </c>
      <c r="G271" s="5" t="s">
        <v>362</v>
      </c>
      <c r="H271" s="5" t="s">
        <v>362</v>
      </c>
      <c r="I271" s="5" t="s">
        <v>362</v>
      </c>
      <c r="J271" s="5" t="s">
        <v>362</v>
      </c>
      <c r="K271" s="5" t="s">
        <v>362</v>
      </c>
      <c r="L271" s="5" t="s">
        <v>362</v>
      </c>
      <c r="M271" s="5" t="s">
        <v>362</v>
      </c>
      <c r="N271" s="35">
        <v>19.100000000000001</v>
      </c>
      <c r="O271" s="35">
        <v>142.19999999999999</v>
      </c>
      <c r="P271" s="4">
        <f t="shared" si="58"/>
        <v>1.3</v>
      </c>
      <c r="Q271" s="11">
        <v>20</v>
      </c>
      <c r="R271" s="35">
        <v>0</v>
      </c>
      <c r="S271" s="35">
        <v>6.5</v>
      </c>
      <c r="T271" s="4">
        <f t="shared" si="51"/>
        <v>1</v>
      </c>
      <c r="U271" s="11">
        <v>20</v>
      </c>
      <c r="V271" s="35">
        <v>0.5</v>
      </c>
      <c r="W271" s="35">
        <v>0.5</v>
      </c>
      <c r="X271" s="4">
        <f t="shared" si="52"/>
        <v>1</v>
      </c>
      <c r="Y271" s="11">
        <v>30</v>
      </c>
      <c r="Z271" s="44">
        <f t="shared" si="59"/>
        <v>1.0857142857142856</v>
      </c>
      <c r="AA271" s="45">
        <v>627</v>
      </c>
      <c r="AB271" s="35">
        <f t="shared" si="53"/>
        <v>57</v>
      </c>
      <c r="AC271" s="35">
        <f t="shared" si="54"/>
        <v>61.9</v>
      </c>
      <c r="AD271" s="35">
        <f t="shared" si="55"/>
        <v>4.8999999999999986</v>
      </c>
      <c r="AE271" s="35">
        <v>6.4</v>
      </c>
      <c r="AF271" s="35">
        <f t="shared" si="56"/>
        <v>68.3</v>
      </c>
      <c r="AG271" s="35"/>
      <c r="AH271" s="35">
        <f t="shared" si="57"/>
        <v>68.3</v>
      </c>
      <c r="AI271" s="35">
        <v>68.3</v>
      </c>
      <c r="AJ271" s="35">
        <f t="shared" si="60"/>
        <v>0</v>
      </c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10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10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10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10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10"/>
      <c r="GC271" s="9"/>
      <c r="GD271" s="9"/>
    </row>
    <row r="272" spans="1:186" s="2" customFormat="1" ht="17.149999999999999" customHeight="1">
      <c r="A272" s="14" t="s">
        <v>268</v>
      </c>
      <c r="B272" s="35">
        <v>0</v>
      </c>
      <c r="C272" s="35">
        <v>0</v>
      </c>
      <c r="D272" s="4">
        <f t="shared" si="50"/>
        <v>0</v>
      </c>
      <c r="E272" s="11">
        <v>0</v>
      </c>
      <c r="F272" s="5" t="s">
        <v>362</v>
      </c>
      <c r="G272" s="5" t="s">
        <v>362</v>
      </c>
      <c r="H272" s="5" t="s">
        <v>362</v>
      </c>
      <c r="I272" s="5" t="s">
        <v>362</v>
      </c>
      <c r="J272" s="5" t="s">
        <v>362</v>
      </c>
      <c r="K272" s="5" t="s">
        <v>362</v>
      </c>
      <c r="L272" s="5" t="s">
        <v>362</v>
      </c>
      <c r="M272" s="5" t="s">
        <v>362</v>
      </c>
      <c r="N272" s="35">
        <v>64.400000000000006</v>
      </c>
      <c r="O272" s="35">
        <v>270.7</v>
      </c>
      <c r="P272" s="4">
        <f t="shared" si="58"/>
        <v>1.3</v>
      </c>
      <c r="Q272" s="11">
        <v>20</v>
      </c>
      <c r="R272" s="35">
        <v>2</v>
      </c>
      <c r="S272" s="35">
        <v>1.9</v>
      </c>
      <c r="T272" s="4">
        <f t="shared" si="51"/>
        <v>0.95</v>
      </c>
      <c r="U272" s="11">
        <v>15</v>
      </c>
      <c r="V272" s="35">
        <v>2</v>
      </c>
      <c r="W272" s="35">
        <v>2</v>
      </c>
      <c r="X272" s="4">
        <f t="shared" si="52"/>
        <v>1</v>
      </c>
      <c r="Y272" s="11">
        <v>35</v>
      </c>
      <c r="Z272" s="44">
        <f t="shared" si="59"/>
        <v>1.075</v>
      </c>
      <c r="AA272" s="45">
        <v>743</v>
      </c>
      <c r="AB272" s="35">
        <f t="shared" si="53"/>
        <v>67.545454545454547</v>
      </c>
      <c r="AC272" s="35">
        <f t="shared" si="54"/>
        <v>72.599999999999994</v>
      </c>
      <c r="AD272" s="35">
        <f t="shared" si="55"/>
        <v>5.0545454545454476</v>
      </c>
      <c r="AE272" s="35">
        <v>-5.4</v>
      </c>
      <c r="AF272" s="35">
        <f t="shared" si="56"/>
        <v>67.199999999999989</v>
      </c>
      <c r="AG272" s="35"/>
      <c r="AH272" s="35">
        <f t="shared" si="57"/>
        <v>67.199999999999989</v>
      </c>
      <c r="AI272" s="35">
        <v>67.199999999999989</v>
      </c>
      <c r="AJ272" s="35">
        <f t="shared" si="60"/>
        <v>0</v>
      </c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10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10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10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10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10"/>
      <c r="GC272" s="9"/>
      <c r="GD272" s="9"/>
    </row>
    <row r="273" spans="1:186" s="2" customFormat="1" ht="17.149999999999999" customHeight="1">
      <c r="A273" s="14" t="s">
        <v>269</v>
      </c>
      <c r="B273" s="35">
        <v>0</v>
      </c>
      <c r="C273" s="35">
        <v>0</v>
      </c>
      <c r="D273" s="4">
        <f t="shared" si="50"/>
        <v>0</v>
      </c>
      <c r="E273" s="11">
        <v>0</v>
      </c>
      <c r="F273" s="5" t="s">
        <v>362</v>
      </c>
      <c r="G273" s="5" t="s">
        <v>362</v>
      </c>
      <c r="H273" s="5" t="s">
        <v>362</v>
      </c>
      <c r="I273" s="5" t="s">
        <v>362</v>
      </c>
      <c r="J273" s="5" t="s">
        <v>362</v>
      </c>
      <c r="K273" s="5" t="s">
        <v>362</v>
      </c>
      <c r="L273" s="5" t="s">
        <v>362</v>
      </c>
      <c r="M273" s="5" t="s">
        <v>362</v>
      </c>
      <c r="N273" s="35">
        <v>49</v>
      </c>
      <c r="O273" s="35">
        <v>159.6</v>
      </c>
      <c r="P273" s="4">
        <f t="shared" si="58"/>
        <v>1.3</v>
      </c>
      <c r="Q273" s="11">
        <v>20</v>
      </c>
      <c r="R273" s="35">
        <v>10</v>
      </c>
      <c r="S273" s="35">
        <v>10.3</v>
      </c>
      <c r="T273" s="4">
        <f t="shared" si="51"/>
        <v>1.03</v>
      </c>
      <c r="U273" s="11">
        <v>25</v>
      </c>
      <c r="V273" s="35">
        <v>1.2</v>
      </c>
      <c r="W273" s="35">
        <v>1.4</v>
      </c>
      <c r="X273" s="4">
        <f t="shared" si="52"/>
        <v>1.1666666666666667</v>
      </c>
      <c r="Y273" s="11">
        <v>25</v>
      </c>
      <c r="Z273" s="44">
        <f t="shared" si="59"/>
        <v>1.1559523809523811</v>
      </c>
      <c r="AA273" s="45">
        <v>740</v>
      </c>
      <c r="AB273" s="35">
        <f t="shared" si="53"/>
        <v>67.272727272727266</v>
      </c>
      <c r="AC273" s="35">
        <f t="shared" si="54"/>
        <v>77.8</v>
      </c>
      <c r="AD273" s="35">
        <f t="shared" si="55"/>
        <v>10.527272727272731</v>
      </c>
      <c r="AE273" s="35">
        <v>1</v>
      </c>
      <c r="AF273" s="35">
        <f t="shared" si="56"/>
        <v>78.8</v>
      </c>
      <c r="AG273" s="35"/>
      <c r="AH273" s="35">
        <f t="shared" si="57"/>
        <v>78.8</v>
      </c>
      <c r="AI273" s="35">
        <v>78.8</v>
      </c>
      <c r="AJ273" s="35">
        <f t="shared" si="60"/>
        <v>0</v>
      </c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10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10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10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10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10"/>
      <c r="GC273" s="9"/>
      <c r="GD273" s="9"/>
    </row>
    <row r="274" spans="1:186" s="2" customFormat="1" ht="17.149999999999999" customHeight="1">
      <c r="A274" s="14" t="s">
        <v>270</v>
      </c>
      <c r="B274" s="35">
        <v>0</v>
      </c>
      <c r="C274" s="35">
        <v>0</v>
      </c>
      <c r="D274" s="4">
        <f t="shared" si="50"/>
        <v>0</v>
      </c>
      <c r="E274" s="11">
        <v>0</v>
      </c>
      <c r="F274" s="5" t="s">
        <v>362</v>
      </c>
      <c r="G274" s="5" t="s">
        <v>362</v>
      </c>
      <c r="H274" s="5" t="s">
        <v>362</v>
      </c>
      <c r="I274" s="5" t="s">
        <v>362</v>
      </c>
      <c r="J274" s="5" t="s">
        <v>362</v>
      </c>
      <c r="K274" s="5" t="s">
        <v>362</v>
      </c>
      <c r="L274" s="5" t="s">
        <v>362</v>
      </c>
      <c r="M274" s="5" t="s">
        <v>362</v>
      </c>
      <c r="N274" s="35">
        <v>260</v>
      </c>
      <c r="O274" s="35">
        <v>317.89999999999998</v>
      </c>
      <c r="P274" s="4">
        <f t="shared" si="58"/>
        <v>1.2022692307692306</v>
      </c>
      <c r="Q274" s="11">
        <v>20</v>
      </c>
      <c r="R274" s="35">
        <v>5</v>
      </c>
      <c r="S274" s="35">
        <v>5.2</v>
      </c>
      <c r="T274" s="4">
        <f t="shared" si="51"/>
        <v>1.04</v>
      </c>
      <c r="U274" s="11">
        <v>20</v>
      </c>
      <c r="V274" s="35">
        <v>0.5</v>
      </c>
      <c r="W274" s="35">
        <v>0.6</v>
      </c>
      <c r="X274" s="4">
        <f t="shared" si="52"/>
        <v>1.2</v>
      </c>
      <c r="Y274" s="11">
        <v>30</v>
      </c>
      <c r="Z274" s="44">
        <f t="shared" si="59"/>
        <v>1.1549340659340659</v>
      </c>
      <c r="AA274" s="45">
        <v>891</v>
      </c>
      <c r="AB274" s="35">
        <f t="shared" si="53"/>
        <v>81</v>
      </c>
      <c r="AC274" s="35">
        <f t="shared" si="54"/>
        <v>93.5</v>
      </c>
      <c r="AD274" s="35">
        <f t="shared" si="55"/>
        <v>12.5</v>
      </c>
      <c r="AE274" s="35">
        <v>-1</v>
      </c>
      <c r="AF274" s="35">
        <f t="shared" si="56"/>
        <v>92.5</v>
      </c>
      <c r="AG274" s="35"/>
      <c r="AH274" s="35">
        <f t="shared" si="57"/>
        <v>92.5</v>
      </c>
      <c r="AI274" s="35">
        <v>92.5</v>
      </c>
      <c r="AJ274" s="35">
        <f t="shared" si="60"/>
        <v>0</v>
      </c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10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10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10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10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10"/>
      <c r="GC274" s="9"/>
      <c r="GD274" s="9"/>
    </row>
    <row r="275" spans="1:186" s="2" customFormat="1" ht="17.149999999999999" customHeight="1">
      <c r="A275" s="14" t="s">
        <v>407</v>
      </c>
      <c r="B275" s="35">
        <v>8809</v>
      </c>
      <c r="C275" s="35">
        <v>9747</v>
      </c>
      <c r="D275" s="4">
        <f t="shared" si="50"/>
        <v>1.1064820070382564</v>
      </c>
      <c r="E275" s="11">
        <v>10</v>
      </c>
      <c r="F275" s="5" t="s">
        <v>362</v>
      </c>
      <c r="G275" s="5" t="s">
        <v>362</v>
      </c>
      <c r="H275" s="5" t="s">
        <v>362</v>
      </c>
      <c r="I275" s="5" t="s">
        <v>362</v>
      </c>
      <c r="J275" s="5" t="s">
        <v>362</v>
      </c>
      <c r="K275" s="5" t="s">
        <v>362</v>
      </c>
      <c r="L275" s="5" t="s">
        <v>362</v>
      </c>
      <c r="M275" s="5" t="s">
        <v>362</v>
      </c>
      <c r="N275" s="35">
        <v>1851.5</v>
      </c>
      <c r="O275" s="35">
        <v>3318.9</v>
      </c>
      <c r="P275" s="4">
        <f t="shared" si="58"/>
        <v>1.2592546583850932</v>
      </c>
      <c r="Q275" s="11">
        <v>20</v>
      </c>
      <c r="R275" s="35">
        <v>3</v>
      </c>
      <c r="S275" s="35">
        <v>2.8</v>
      </c>
      <c r="T275" s="4">
        <f t="shared" si="51"/>
        <v>0.93333333333333324</v>
      </c>
      <c r="U275" s="11">
        <v>15</v>
      </c>
      <c r="V275" s="35">
        <v>1</v>
      </c>
      <c r="W275" s="35">
        <v>1</v>
      </c>
      <c r="X275" s="4">
        <f t="shared" si="52"/>
        <v>1</v>
      </c>
      <c r="Y275" s="11">
        <v>35</v>
      </c>
      <c r="Z275" s="44">
        <f t="shared" si="59"/>
        <v>1.0656239154760554</v>
      </c>
      <c r="AA275" s="45">
        <v>947</v>
      </c>
      <c r="AB275" s="35">
        <f t="shared" si="53"/>
        <v>86.090909090909093</v>
      </c>
      <c r="AC275" s="35">
        <f t="shared" si="54"/>
        <v>91.7</v>
      </c>
      <c r="AD275" s="35">
        <f t="shared" si="55"/>
        <v>5.6090909090909093</v>
      </c>
      <c r="AE275" s="35">
        <v>-3.3</v>
      </c>
      <c r="AF275" s="35">
        <f t="shared" si="56"/>
        <v>88.4</v>
      </c>
      <c r="AG275" s="35"/>
      <c r="AH275" s="35">
        <f t="shared" si="57"/>
        <v>88.4</v>
      </c>
      <c r="AI275" s="35">
        <v>88.4</v>
      </c>
      <c r="AJ275" s="35">
        <f t="shared" si="60"/>
        <v>0</v>
      </c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10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10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10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10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10"/>
      <c r="GC275" s="9"/>
      <c r="GD275" s="9"/>
    </row>
    <row r="276" spans="1:186" s="2" customFormat="1" ht="17.149999999999999" customHeight="1">
      <c r="A276" s="14" t="s">
        <v>272</v>
      </c>
      <c r="B276" s="35">
        <v>3612</v>
      </c>
      <c r="C276" s="35">
        <v>3182</v>
      </c>
      <c r="D276" s="4">
        <f t="shared" si="50"/>
        <v>0.88095238095238093</v>
      </c>
      <c r="E276" s="11">
        <v>10</v>
      </c>
      <c r="F276" s="5" t="s">
        <v>362</v>
      </c>
      <c r="G276" s="5" t="s">
        <v>362</v>
      </c>
      <c r="H276" s="5" t="s">
        <v>362</v>
      </c>
      <c r="I276" s="5" t="s">
        <v>362</v>
      </c>
      <c r="J276" s="5" t="s">
        <v>362</v>
      </c>
      <c r="K276" s="5" t="s">
        <v>362</v>
      </c>
      <c r="L276" s="5" t="s">
        <v>362</v>
      </c>
      <c r="M276" s="5" t="s">
        <v>362</v>
      </c>
      <c r="N276" s="35">
        <v>558.4</v>
      </c>
      <c r="O276" s="35">
        <v>725.5</v>
      </c>
      <c r="P276" s="4">
        <f t="shared" si="58"/>
        <v>1.2099247851002866</v>
      </c>
      <c r="Q276" s="11">
        <v>20</v>
      </c>
      <c r="R276" s="35">
        <v>0</v>
      </c>
      <c r="S276" s="35">
        <v>0</v>
      </c>
      <c r="T276" s="4">
        <f t="shared" si="51"/>
        <v>1</v>
      </c>
      <c r="U276" s="11">
        <v>25</v>
      </c>
      <c r="V276" s="35">
        <v>0.2</v>
      </c>
      <c r="W276" s="35">
        <v>0.5</v>
      </c>
      <c r="X276" s="4">
        <f t="shared" si="52"/>
        <v>1.3</v>
      </c>
      <c r="Y276" s="11">
        <v>25</v>
      </c>
      <c r="Z276" s="44">
        <f t="shared" si="59"/>
        <v>1.1313502438941192</v>
      </c>
      <c r="AA276" s="45">
        <v>570</v>
      </c>
      <c r="AB276" s="35">
        <f t="shared" si="53"/>
        <v>51.81818181818182</v>
      </c>
      <c r="AC276" s="35">
        <f t="shared" si="54"/>
        <v>58.6</v>
      </c>
      <c r="AD276" s="35">
        <f t="shared" si="55"/>
        <v>6.7818181818181813</v>
      </c>
      <c r="AE276" s="35">
        <v>0.1</v>
      </c>
      <c r="AF276" s="35">
        <f t="shared" si="56"/>
        <v>58.7</v>
      </c>
      <c r="AG276" s="35">
        <f>MIN(AF276,25.9)</f>
        <v>25.9</v>
      </c>
      <c r="AH276" s="35">
        <f t="shared" si="57"/>
        <v>32.800000000000004</v>
      </c>
      <c r="AI276" s="35">
        <v>32.800000000000004</v>
      </c>
      <c r="AJ276" s="35">
        <f t="shared" si="60"/>
        <v>0</v>
      </c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10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10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10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10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10"/>
      <c r="GC276" s="9"/>
      <c r="GD276" s="9"/>
    </row>
    <row r="277" spans="1:186" s="2" customFormat="1" ht="17.149999999999999" customHeight="1">
      <c r="A277" s="14" t="s">
        <v>273</v>
      </c>
      <c r="B277" s="35">
        <v>52794</v>
      </c>
      <c r="C277" s="35">
        <v>35367.5</v>
      </c>
      <c r="D277" s="4">
        <f t="shared" si="50"/>
        <v>0.66991514187218248</v>
      </c>
      <c r="E277" s="11">
        <v>10</v>
      </c>
      <c r="F277" s="5" t="s">
        <v>362</v>
      </c>
      <c r="G277" s="5" t="s">
        <v>362</v>
      </c>
      <c r="H277" s="5" t="s">
        <v>362</v>
      </c>
      <c r="I277" s="5" t="s">
        <v>362</v>
      </c>
      <c r="J277" s="5" t="s">
        <v>362</v>
      </c>
      <c r="K277" s="5" t="s">
        <v>362</v>
      </c>
      <c r="L277" s="5" t="s">
        <v>362</v>
      </c>
      <c r="M277" s="5" t="s">
        <v>362</v>
      </c>
      <c r="N277" s="35">
        <v>473.8</v>
      </c>
      <c r="O277" s="35">
        <v>1013.3</v>
      </c>
      <c r="P277" s="4">
        <f t="shared" si="58"/>
        <v>1.2938666103841283</v>
      </c>
      <c r="Q277" s="11">
        <v>20</v>
      </c>
      <c r="R277" s="35">
        <v>7</v>
      </c>
      <c r="S277" s="35">
        <v>3.7</v>
      </c>
      <c r="T277" s="4">
        <f t="shared" si="51"/>
        <v>0.52857142857142858</v>
      </c>
      <c r="U277" s="11">
        <v>5</v>
      </c>
      <c r="V277" s="35">
        <v>2</v>
      </c>
      <c r="W277" s="35">
        <v>2.2000000000000002</v>
      </c>
      <c r="X277" s="4">
        <f t="shared" si="52"/>
        <v>1.1000000000000001</v>
      </c>
      <c r="Y277" s="11">
        <v>45</v>
      </c>
      <c r="Z277" s="44">
        <f t="shared" si="59"/>
        <v>1.0589917596157694</v>
      </c>
      <c r="AA277" s="45">
        <v>878</v>
      </c>
      <c r="AB277" s="35">
        <f t="shared" si="53"/>
        <v>79.818181818181813</v>
      </c>
      <c r="AC277" s="35">
        <f t="shared" si="54"/>
        <v>84.5</v>
      </c>
      <c r="AD277" s="35">
        <f t="shared" si="55"/>
        <v>4.681818181818187</v>
      </c>
      <c r="AE277" s="35">
        <v>-2.4</v>
      </c>
      <c r="AF277" s="35">
        <f t="shared" si="56"/>
        <v>82.1</v>
      </c>
      <c r="AG277" s="35"/>
      <c r="AH277" s="35">
        <f t="shared" si="57"/>
        <v>82.1</v>
      </c>
      <c r="AI277" s="35">
        <v>82.1</v>
      </c>
      <c r="AJ277" s="35">
        <f t="shared" si="60"/>
        <v>0</v>
      </c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10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10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10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10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10"/>
      <c r="GC277" s="9"/>
      <c r="GD277" s="9"/>
    </row>
    <row r="278" spans="1:186" s="2" customFormat="1" ht="17.149999999999999" customHeight="1">
      <c r="A278" s="14" t="s">
        <v>274</v>
      </c>
      <c r="B278" s="35">
        <v>53498</v>
      </c>
      <c r="C278" s="35">
        <v>48479.199999999997</v>
      </c>
      <c r="D278" s="4">
        <f t="shared" si="50"/>
        <v>0.90618714718307225</v>
      </c>
      <c r="E278" s="11">
        <v>10</v>
      </c>
      <c r="F278" s="5" t="s">
        <v>362</v>
      </c>
      <c r="G278" s="5" t="s">
        <v>362</v>
      </c>
      <c r="H278" s="5" t="s">
        <v>362</v>
      </c>
      <c r="I278" s="5" t="s">
        <v>362</v>
      </c>
      <c r="J278" s="5" t="s">
        <v>362</v>
      </c>
      <c r="K278" s="5" t="s">
        <v>362</v>
      </c>
      <c r="L278" s="5" t="s">
        <v>362</v>
      </c>
      <c r="M278" s="5" t="s">
        <v>362</v>
      </c>
      <c r="N278" s="35">
        <v>2685.4</v>
      </c>
      <c r="O278" s="35">
        <v>4367.8999999999996</v>
      </c>
      <c r="P278" s="4">
        <f t="shared" si="58"/>
        <v>1.2426536084009832</v>
      </c>
      <c r="Q278" s="11">
        <v>20</v>
      </c>
      <c r="R278" s="35">
        <v>0</v>
      </c>
      <c r="S278" s="35">
        <v>0</v>
      </c>
      <c r="T278" s="4">
        <f t="shared" si="51"/>
        <v>1</v>
      </c>
      <c r="U278" s="11">
        <v>10</v>
      </c>
      <c r="V278" s="35">
        <v>0.1</v>
      </c>
      <c r="W278" s="35">
        <v>0</v>
      </c>
      <c r="X278" s="4">
        <f t="shared" si="52"/>
        <v>0</v>
      </c>
      <c r="Y278" s="11">
        <v>40</v>
      </c>
      <c r="Z278" s="44">
        <f t="shared" si="59"/>
        <v>0.54893679549812979</v>
      </c>
      <c r="AA278" s="45">
        <v>0</v>
      </c>
      <c r="AB278" s="35">
        <f t="shared" si="53"/>
        <v>0</v>
      </c>
      <c r="AC278" s="35">
        <f t="shared" si="54"/>
        <v>0</v>
      </c>
      <c r="AD278" s="35">
        <f t="shared" si="55"/>
        <v>0</v>
      </c>
      <c r="AE278" s="35">
        <v>0</v>
      </c>
      <c r="AF278" s="35">
        <f t="shared" si="56"/>
        <v>0</v>
      </c>
      <c r="AG278" s="35"/>
      <c r="AH278" s="35">
        <f t="shared" si="57"/>
        <v>0</v>
      </c>
      <c r="AI278" s="35">
        <v>0</v>
      </c>
      <c r="AJ278" s="35">
        <f t="shared" si="60"/>
        <v>0</v>
      </c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10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10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10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10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10"/>
      <c r="GC278" s="9"/>
      <c r="GD278" s="9"/>
    </row>
    <row r="279" spans="1:186" s="2" customFormat="1" ht="17.149999999999999" customHeight="1">
      <c r="A279" s="14" t="s">
        <v>167</v>
      </c>
      <c r="B279" s="35">
        <v>0</v>
      </c>
      <c r="C279" s="35">
        <v>0</v>
      </c>
      <c r="D279" s="4">
        <f t="shared" si="50"/>
        <v>0</v>
      </c>
      <c r="E279" s="11">
        <v>0</v>
      </c>
      <c r="F279" s="5" t="s">
        <v>362</v>
      </c>
      <c r="G279" s="5" t="s">
        <v>362</v>
      </c>
      <c r="H279" s="5" t="s">
        <v>362</v>
      </c>
      <c r="I279" s="5" t="s">
        <v>362</v>
      </c>
      <c r="J279" s="5" t="s">
        <v>362</v>
      </c>
      <c r="K279" s="5" t="s">
        <v>362</v>
      </c>
      <c r="L279" s="5" t="s">
        <v>362</v>
      </c>
      <c r="M279" s="5" t="s">
        <v>362</v>
      </c>
      <c r="N279" s="35">
        <v>80.2</v>
      </c>
      <c r="O279" s="35">
        <v>338.3</v>
      </c>
      <c r="P279" s="4">
        <f t="shared" si="58"/>
        <v>1.3</v>
      </c>
      <c r="Q279" s="11">
        <v>20</v>
      </c>
      <c r="R279" s="35">
        <v>79</v>
      </c>
      <c r="S279" s="35">
        <v>79.2</v>
      </c>
      <c r="T279" s="4">
        <f t="shared" si="51"/>
        <v>1.0025316455696203</v>
      </c>
      <c r="U279" s="11">
        <v>25</v>
      </c>
      <c r="V279" s="35">
        <v>7</v>
      </c>
      <c r="W279" s="35">
        <v>7</v>
      </c>
      <c r="X279" s="4">
        <f t="shared" si="52"/>
        <v>1</v>
      </c>
      <c r="Y279" s="11">
        <v>25</v>
      </c>
      <c r="Z279" s="44">
        <f t="shared" si="59"/>
        <v>1.086618444846293</v>
      </c>
      <c r="AA279" s="45">
        <v>857</v>
      </c>
      <c r="AB279" s="35">
        <f t="shared" si="53"/>
        <v>77.909090909090907</v>
      </c>
      <c r="AC279" s="35">
        <f t="shared" si="54"/>
        <v>84.7</v>
      </c>
      <c r="AD279" s="35">
        <f t="shared" si="55"/>
        <v>6.7909090909090963</v>
      </c>
      <c r="AE279" s="35">
        <v>0.6</v>
      </c>
      <c r="AF279" s="35">
        <f t="shared" si="56"/>
        <v>85.3</v>
      </c>
      <c r="AG279" s="35"/>
      <c r="AH279" s="35">
        <f t="shared" si="57"/>
        <v>85.3</v>
      </c>
      <c r="AI279" s="35">
        <v>85.3</v>
      </c>
      <c r="AJ279" s="35">
        <f t="shared" si="60"/>
        <v>0</v>
      </c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10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10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10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10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10"/>
      <c r="GC279" s="9"/>
      <c r="GD279" s="9"/>
    </row>
    <row r="280" spans="1:186" s="2" customFormat="1" ht="17.149999999999999" customHeight="1">
      <c r="A280" s="18" t="s">
        <v>275</v>
      </c>
      <c r="B280" s="60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35"/>
      <c r="AF280" s="35"/>
      <c r="AG280" s="35"/>
      <c r="AH280" s="35"/>
      <c r="AI280" s="35"/>
      <c r="AJ280" s="35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10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10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10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10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10"/>
      <c r="GC280" s="9"/>
      <c r="GD280" s="9"/>
    </row>
    <row r="281" spans="1:186" s="2" customFormat="1" ht="17.149999999999999" customHeight="1">
      <c r="A281" s="46" t="s">
        <v>71</v>
      </c>
      <c r="B281" s="35">
        <v>15832</v>
      </c>
      <c r="C281" s="35">
        <v>25848</v>
      </c>
      <c r="D281" s="4">
        <f t="shared" si="50"/>
        <v>1.2432642748863061</v>
      </c>
      <c r="E281" s="11">
        <v>10</v>
      </c>
      <c r="F281" s="5" t="s">
        <v>362</v>
      </c>
      <c r="G281" s="5" t="s">
        <v>362</v>
      </c>
      <c r="H281" s="5" t="s">
        <v>362</v>
      </c>
      <c r="I281" s="5" t="s">
        <v>362</v>
      </c>
      <c r="J281" s="5" t="s">
        <v>362</v>
      </c>
      <c r="K281" s="5" t="s">
        <v>362</v>
      </c>
      <c r="L281" s="5" t="s">
        <v>362</v>
      </c>
      <c r="M281" s="5" t="s">
        <v>362</v>
      </c>
      <c r="N281" s="35">
        <v>783.4</v>
      </c>
      <c r="O281" s="35">
        <v>618.9</v>
      </c>
      <c r="P281" s="4">
        <f t="shared" si="58"/>
        <v>0.7900178708195047</v>
      </c>
      <c r="Q281" s="11">
        <v>20</v>
      </c>
      <c r="R281" s="35">
        <v>0</v>
      </c>
      <c r="S281" s="35">
        <v>0</v>
      </c>
      <c r="T281" s="4">
        <f t="shared" si="51"/>
        <v>1</v>
      </c>
      <c r="U281" s="11">
        <v>5</v>
      </c>
      <c r="V281" s="35">
        <v>950</v>
      </c>
      <c r="W281" s="35">
        <v>87.5</v>
      </c>
      <c r="X281" s="4">
        <f t="shared" si="52"/>
        <v>9.2105263157894732E-2</v>
      </c>
      <c r="Y281" s="11">
        <v>45</v>
      </c>
      <c r="Z281" s="44">
        <f t="shared" si="59"/>
        <v>0.46722171259198014</v>
      </c>
      <c r="AA281" s="45">
        <v>579</v>
      </c>
      <c r="AB281" s="35">
        <f t="shared" si="53"/>
        <v>52.636363636363633</v>
      </c>
      <c r="AC281" s="35">
        <f t="shared" si="54"/>
        <v>24.6</v>
      </c>
      <c r="AD281" s="35">
        <f t="shared" si="55"/>
        <v>-28.036363636363632</v>
      </c>
      <c r="AE281" s="35">
        <v>-12.1</v>
      </c>
      <c r="AF281" s="35">
        <f t="shared" si="56"/>
        <v>12.500000000000002</v>
      </c>
      <c r="AG281" s="35"/>
      <c r="AH281" s="35">
        <f t="shared" si="57"/>
        <v>12.500000000000002</v>
      </c>
      <c r="AI281" s="35">
        <v>12.500000000000002</v>
      </c>
      <c r="AJ281" s="35">
        <f t="shared" si="60"/>
        <v>0</v>
      </c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10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10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10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10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10"/>
      <c r="GC281" s="9"/>
      <c r="GD281" s="9"/>
    </row>
    <row r="282" spans="1:186" s="2" customFormat="1" ht="17.149999999999999" customHeight="1">
      <c r="A282" s="46" t="s">
        <v>276</v>
      </c>
      <c r="B282" s="35">
        <v>327</v>
      </c>
      <c r="C282" s="35">
        <v>170.6</v>
      </c>
      <c r="D282" s="4">
        <f t="shared" si="50"/>
        <v>0.5217125382262997</v>
      </c>
      <c r="E282" s="11">
        <v>10</v>
      </c>
      <c r="F282" s="5" t="s">
        <v>362</v>
      </c>
      <c r="G282" s="5" t="s">
        <v>362</v>
      </c>
      <c r="H282" s="5" t="s">
        <v>362</v>
      </c>
      <c r="I282" s="5" t="s">
        <v>362</v>
      </c>
      <c r="J282" s="5" t="s">
        <v>362</v>
      </c>
      <c r="K282" s="5" t="s">
        <v>362</v>
      </c>
      <c r="L282" s="5" t="s">
        <v>362</v>
      </c>
      <c r="M282" s="5" t="s">
        <v>362</v>
      </c>
      <c r="N282" s="35">
        <v>203.6</v>
      </c>
      <c r="O282" s="35">
        <v>179.1</v>
      </c>
      <c r="P282" s="4">
        <f t="shared" si="58"/>
        <v>0.87966601178781922</v>
      </c>
      <c r="Q282" s="11">
        <v>20</v>
      </c>
      <c r="R282" s="35">
        <v>0</v>
      </c>
      <c r="S282" s="35">
        <v>0</v>
      </c>
      <c r="T282" s="4">
        <f t="shared" si="51"/>
        <v>1</v>
      </c>
      <c r="U282" s="11">
        <v>20</v>
      </c>
      <c r="V282" s="35">
        <v>0</v>
      </c>
      <c r="W282" s="35">
        <v>0</v>
      </c>
      <c r="X282" s="4">
        <f t="shared" si="52"/>
        <v>1</v>
      </c>
      <c r="Y282" s="11">
        <v>30</v>
      </c>
      <c r="Z282" s="44">
        <f t="shared" si="59"/>
        <v>0.91013057022524213</v>
      </c>
      <c r="AA282" s="45">
        <v>561</v>
      </c>
      <c r="AB282" s="35">
        <f t="shared" si="53"/>
        <v>51</v>
      </c>
      <c r="AC282" s="35">
        <f t="shared" si="54"/>
        <v>46.4</v>
      </c>
      <c r="AD282" s="35">
        <f t="shared" si="55"/>
        <v>-4.6000000000000014</v>
      </c>
      <c r="AE282" s="35">
        <v>9.6</v>
      </c>
      <c r="AF282" s="35">
        <f t="shared" si="56"/>
        <v>56</v>
      </c>
      <c r="AG282" s="35"/>
      <c r="AH282" s="35">
        <f t="shared" si="57"/>
        <v>56</v>
      </c>
      <c r="AI282" s="35">
        <v>56</v>
      </c>
      <c r="AJ282" s="35">
        <f t="shared" si="60"/>
        <v>0</v>
      </c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10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10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10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10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10"/>
      <c r="GC282" s="9"/>
      <c r="GD282" s="9"/>
    </row>
    <row r="283" spans="1:186" s="2" customFormat="1" ht="17.149999999999999" customHeight="1">
      <c r="A283" s="46" t="s">
        <v>277</v>
      </c>
      <c r="B283" s="35">
        <v>0</v>
      </c>
      <c r="C283" s="35">
        <v>0</v>
      </c>
      <c r="D283" s="4">
        <f t="shared" si="50"/>
        <v>0</v>
      </c>
      <c r="E283" s="11">
        <v>0</v>
      </c>
      <c r="F283" s="5" t="s">
        <v>362</v>
      </c>
      <c r="G283" s="5" t="s">
        <v>362</v>
      </c>
      <c r="H283" s="5" t="s">
        <v>362</v>
      </c>
      <c r="I283" s="5" t="s">
        <v>362</v>
      </c>
      <c r="J283" s="5" t="s">
        <v>362</v>
      </c>
      <c r="K283" s="5" t="s">
        <v>362</v>
      </c>
      <c r="L283" s="5" t="s">
        <v>362</v>
      </c>
      <c r="M283" s="5" t="s">
        <v>362</v>
      </c>
      <c r="N283" s="35">
        <v>399</v>
      </c>
      <c r="O283" s="35">
        <v>1445.7</v>
      </c>
      <c r="P283" s="4">
        <f t="shared" si="58"/>
        <v>1.3</v>
      </c>
      <c r="Q283" s="11">
        <v>20</v>
      </c>
      <c r="R283" s="35">
        <v>0</v>
      </c>
      <c r="S283" s="35">
        <v>0</v>
      </c>
      <c r="T283" s="4">
        <f t="shared" si="51"/>
        <v>1</v>
      </c>
      <c r="U283" s="11">
        <v>25</v>
      </c>
      <c r="V283" s="35">
        <v>0</v>
      </c>
      <c r="W283" s="35">
        <v>0</v>
      </c>
      <c r="X283" s="4">
        <f t="shared" si="52"/>
        <v>1</v>
      </c>
      <c r="Y283" s="11">
        <v>25</v>
      </c>
      <c r="Z283" s="44">
        <f t="shared" si="59"/>
        <v>1.0857142857142856</v>
      </c>
      <c r="AA283" s="45">
        <v>477</v>
      </c>
      <c r="AB283" s="35">
        <f t="shared" si="53"/>
        <v>43.363636363636367</v>
      </c>
      <c r="AC283" s="35">
        <f t="shared" si="54"/>
        <v>47.1</v>
      </c>
      <c r="AD283" s="35">
        <f t="shared" si="55"/>
        <v>3.7363636363636346</v>
      </c>
      <c r="AE283" s="35">
        <v>-3.4</v>
      </c>
      <c r="AF283" s="35">
        <f t="shared" si="56"/>
        <v>43.7</v>
      </c>
      <c r="AG283" s="35"/>
      <c r="AH283" s="35">
        <f t="shared" si="57"/>
        <v>43.7</v>
      </c>
      <c r="AI283" s="35">
        <v>43.7</v>
      </c>
      <c r="AJ283" s="35">
        <f t="shared" si="60"/>
        <v>0</v>
      </c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10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10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10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10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10"/>
      <c r="GC283" s="9"/>
      <c r="GD283" s="9"/>
    </row>
    <row r="284" spans="1:186" s="2" customFormat="1" ht="17.149999999999999" customHeight="1">
      <c r="A284" s="46" t="s">
        <v>53</v>
      </c>
      <c r="B284" s="35">
        <v>678537</v>
      </c>
      <c r="C284" s="35">
        <v>788837.5</v>
      </c>
      <c r="D284" s="4">
        <f t="shared" si="50"/>
        <v>1.162556352859166</v>
      </c>
      <c r="E284" s="11">
        <v>10</v>
      </c>
      <c r="F284" s="5" t="s">
        <v>362</v>
      </c>
      <c r="G284" s="5" t="s">
        <v>362</v>
      </c>
      <c r="H284" s="5" t="s">
        <v>362</v>
      </c>
      <c r="I284" s="5" t="s">
        <v>362</v>
      </c>
      <c r="J284" s="5" t="s">
        <v>362</v>
      </c>
      <c r="K284" s="5" t="s">
        <v>362</v>
      </c>
      <c r="L284" s="5" t="s">
        <v>362</v>
      </c>
      <c r="M284" s="5" t="s">
        <v>362</v>
      </c>
      <c r="N284" s="35">
        <v>2359.3000000000002</v>
      </c>
      <c r="O284" s="35">
        <v>4268.5</v>
      </c>
      <c r="P284" s="4">
        <f t="shared" si="58"/>
        <v>1.2609223074640783</v>
      </c>
      <c r="Q284" s="11">
        <v>20</v>
      </c>
      <c r="R284" s="35">
        <v>250</v>
      </c>
      <c r="S284" s="35">
        <v>358.3</v>
      </c>
      <c r="T284" s="4">
        <f t="shared" si="51"/>
        <v>1.22332</v>
      </c>
      <c r="U284" s="11">
        <v>35</v>
      </c>
      <c r="V284" s="35">
        <v>0</v>
      </c>
      <c r="W284" s="35">
        <v>0</v>
      </c>
      <c r="X284" s="4">
        <f t="shared" si="52"/>
        <v>1</v>
      </c>
      <c r="Y284" s="11">
        <v>15</v>
      </c>
      <c r="Z284" s="44">
        <f t="shared" si="59"/>
        <v>1.1832526209734153</v>
      </c>
      <c r="AA284" s="45">
        <v>62</v>
      </c>
      <c r="AB284" s="35">
        <f t="shared" si="53"/>
        <v>5.6363636363636367</v>
      </c>
      <c r="AC284" s="35">
        <f t="shared" si="54"/>
        <v>6.7</v>
      </c>
      <c r="AD284" s="35">
        <f t="shared" si="55"/>
        <v>1.0636363636363635</v>
      </c>
      <c r="AE284" s="35">
        <v>0.5</v>
      </c>
      <c r="AF284" s="35">
        <f t="shared" si="56"/>
        <v>7.2</v>
      </c>
      <c r="AG284" s="35"/>
      <c r="AH284" s="35">
        <f t="shared" si="57"/>
        <v>7.2</v>
      </c>
      <c r="AI284" s="35">
        <v>7.2</v>
      </c>
      <c r="AJ284" s="35">
        <f t="shared" si="60"/>
        <v>0</v>
      </c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10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10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10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10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10"/>
      <c r="GC284" s="9"/>
      <c r="GD284" s="9"/>
    </row>
    <row r="285" spans="1:186" s="2" customFormat="1" ht="17.149999999999999" customHeight="1">
      <c r="A285" s="46" t="s">
        <v>278</v>
      </c>
      <c r="B285" s="35">
        <v>410</v>
      </c>
      <c r="C285" s="35">
        <v>260.8</v>
      </c>
      <c r="D285" s="4">
        <f t="shared" si="50"/>
        <v>0.63609756097560977</v>
      </c>
      <c r="E285" s="11">
        <v>10</v>
      </c>
      <c r="F285" s="5" t="s">
        <v>362</v>
      </c>
      <c r="G285" s="5" t="s">
        <v>362</v>
      </c>
      <c r="H285" s="5" t="s">
        <v>362</v>
      </c>
      <c r="I285" s="5" t="s">
        <v>362</v>
      </c>
      <c r="J285" s="5" t="s">
        <v>362</v>
      </c>
      <c r="K285" s="5" t="s">
        <v>362</v>
      </c>
      <c r="L285" s="5" t="s">
        <v>362</v>
      </c>
      <c r="M285" s="5" t="s">
        <v>362</v>
      </c>
      <c r="N285" s="35">
        <v>308.3</v>
      </c>
      <c r="O285" s="35">
        <v>1192.7</v>
      </c>
      <c r="P285" s="4">
        <f t="shared" si="58"/>
        <v>1.3</v>
      </c>
      <c r="Q285" s="11">
        <v>20</v>
      </c>
      <c r="R285" s="35">
        <v>2</v>
      </c>
      <c r="S285" s="35">
        <v>4.5999999999999996</v>
      </c>
      <c r="T285" s="4">
        <f t="shared" si="51"/>
        <v>1.3</v>
      </c>
      <c r="U285" s="11">
        <v>35</v>
      </c>
      <c r="V285" s="35">
        <v>0</v>
      </c>
      <c r="W285" s="35">
        <v>0</v>
      </c>
      <c r="X285" s="4">
        <f t="shared" si="52"/>
        <v>1</v>
      </c>
      <c r="Y285" s="11">
        <v>15</v>
      </c>
      <c r="Z285" s="44">
        <f t="shared" si="59"/>
        <v>1.1607621951219511</v>
      </c>
      <c r="AA285" s="45">
        <v>581</v>
      </c>
      <c r="AB285" s="35">
        <f t="shared" si="53"/>
        <v>52.81818181818182</v>
      </c>
      <c r="AC285" s="35">
        <f t="shared" si="54"/>
        <v>61.3</v>
      </c>
      <c r="AD285" s="35">
        <f t="shared" si="55"/>
        <v>8.481818181818177</v>
      </c>
      <c r="AE285" s="35">
        <v>20.9</v>
      </c>
      <c r="AF285" s="35">
        <f t="shared" si="56"/>
        <v>82.199999999999989</v>
      </c>
      <c r="AG285" s="35"/>
      <c r="AH285" s="35">
        <f t="shared" si="57"/>
        <v>82.199999999999989</v>
      </c>
      <c r="AI285" s="35">
        <v>82.199999999999989</v>
      </c>
      <c r="AJ285" s="35">
        <f t="shared" si="60"/>
        <v>0</v>
      </c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10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10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10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10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10"/>
      <c r="GC285" s="9"/>
      <c r="GD285" s="9"/>
    </row>
    <row r="286" spans="1:186" s="2" customFormat="1" ht="17.149999999999999" customHeight="1">
      <c r="A286" s="46" t="s">
        <v>279</v>
      </c>
      <c r="B286" s="35">
        <v>0</v>
      </c>
      <c r="C286" s="35">
        <v>2673.1</v>
      </c>
      <c r="D286" s="4">
        <f t="shared" si="50"/>
        <v>0</v>
      </c>
      <c r="E286" s="11">
        <v>0</v>
      </c>
      <c r="F286" s="5" t="s">
        <v>362</v>
      </c>
      <c r="G286" s="5" t="s">
        <v>362</v>
      </c>
      <c r="H286" s="5" t="s">
        <v>362</v>
      </c>
      <c r="I286" s="5" t="s">
        <v>362</v>
      </c>
      <c r="J286" s="5" t="s">
        <v>362</v>
      </c>
      <c r="K286" s="5" t="s">
        <v>362</v>
      </c>
      <c r="L286" s="5" t="s">
        <v>362</v>
      </c>
      <c r="M286" s="5" t="s">
        <v>362</v>
      </c>
      <c r="N286" s="35">
        <v>329.7</v>
      </c>
      <c r="O286" s="35">
        <v>657.9</v>
      </c>
      <c r="P286" s="4">
        <f t="shared" si="58"/>
        <v>1.2795450409463147</v>
      </c>
      <c r="Q286" s="11">
        <v>20</v>
      </c>
      <c r="R286" s="35">
        <v>70</v>
      </c>
      <c r="S286" s="35">
        <v>77.7</v>
      </c>
      <c r="T286" s="4">
        <f t="shared" si="51"/>
        <v>1.1100000000000001</v>
      </c>
      <c r="U286" s="11">
        <v>30</v>
      </c>
      <c r="V286" s="35">
        <v>0</v>
      </c>
      <c r="W286" s="35">
        <v>0</v>
      </c>
      <c r="X286" s="4">
        <f t="shared" si="52"/>
        <v>1</v>
      </c>
      <c r="Y286" s="11">
        <v>20</v>
      </c>
      <c r="Z286" s="44">
        <f t="shared" si="59"/>
        <v>1.1270128688418042</v>
      </c>
      <c r="AA286" s="45">
        <v>926</v>
      </c>
      <c r="AB286" s="35">
        <f t="shared" si="53"/>
        <v>84.181818181818187</v>
      </c>
      <c r="AC286" s="35">
        <f t="shared" si="54"/>
        <v>94.9</v>
      </c>
      <c r="AD286" s="35">
        <f t="shared" si="55"/>
        <v>10.718181818181819</v>
      </c>
      <c r="AE286" s="35">
        <v>38.9</v>
      </c>
      <c r="AF286" s="35">
        <f t="shared" si="56"/>
        <v>133.80000000000001</v>
      </c>
      <c r="AG286" s="35"/>
      <c r="AH286" s="35">
        <f t="shared" si="57"/>
        <v>133.80000000000001</v>
      </c>
      <c r="AI286" s="35">
        <v>133.80000000000001</v>
      </c>
      <c r="AJ286" s="35">
        <f t="shared" si="60"/>
        <v>0</v>
      </c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10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10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10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10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10"/>
      <c r="GC286" s="9"/>
      <c r="GD286" s="9"/>
    </row>
    <row r="287" spans="1:186" s="2" customFormat="1" ht="17.149999999999999" customHeight="1">
      <c r="A287" s="46" t="s">
        <v>280</v>
      </c>
      <c r="B287" s="35">
        <v>1230</v>
      </c>
      <c r="C287" s="35">
        <v>1145.3</v>
      </c>
      <c r="D287" s="4">
        <f t="shared" si="50"/>
        <v>0</v>
      </c>
      <c r="E287" s="11">
        <v>0</v>
      </c>
      <c r="F287" s="5" t="s">
        <v>362</v>
      </c>
      <c r="G287" s="5" t="s">
        <v>362</v>
      </c>
      <c r="H287" s="5" t="s">
        <v>362</v>
      </c>
      <c r="I287" s="5" t="s">
        <v>362</v>
      </c>
      <c r="J287" s="5" t="s">
        <v>362</v>
      </c>
      <c r="K287" s="5" t="s">
        <v>362</v>
      </c>
      <c r="L287" s="5" t="s">
        <v>362</v>
      </c>
      <c r="M287" s="5" t="s">
        <v>362</v>
      </c>
      <c r="N287" s="35">
        <v>380</v>
      </c>
      <c r="O287" s="35">
        <v>2708.4</v>
      </c>
      <c r="P287" s="4">
        <f t="shared" si="58"/>
        <v>1.3</v>
      </c>
      <c r="Q287" s="11">
        <v>20</v>
      </c>
      <c r="R287" s="35">
        <v>0</v>
      </c>
      <c r="S287" s="35">
        <v>0</v>
      </c>
      <c r="T287" s="4">
        <f t="shared" si="51"/>
        <v>1</v>
      </c>
      <c r="U287" s="11">
        <v>35</v>
      </c>
      <c r="V287" s="35">
        <v>0</v>
      </c>
      <c r="W287" s="35">
        <v>0</v>
      </c>
      <c r="X287" s="4">
        <f t="shared" si="52"/>
        <v>1</v>
      </c>
      <c r="Y287" s="11">
        <v>15</v>
      </c>
      <c r="Z287" s="44">
        <f t="shared" si="59"/>
        <v>1.0857142857142856</v>
      </c>
      <c r="AA287" s="45">
        <v>118</v>
      </c>
      <c r="AB287" s="35">
        <f t="shared" si="53"/>
        <v>10.727272727272727</v>
      </c>
      <c r="AC287" s="35">
        <f t="shared" si="54"/>
        <v>11.6</v>
      </c>
      <c r="AD287" s="35">
        <f t="shared" si="55"/>
        <v>0.87272727272727302</v>
      </c>
      <c r="AE287" s="35">
        <v>3.1</v>
      </c>
      <c r="AF287" s="35">
        <f t="shared" si="56"/>
        <v>14.7</v>
      </c>
      <c r="AG287" s="35"/>
      <c r="AH287" s="35">
        <f t="shared" si="57"/>
        <v>14.7</v>
      </c>
      <c r="AI287" s="35">
        <v>14.7</v>
      </c>
      <c r="AJ287" s="35">
        <f t="shared" si="60"/>
        <v>0</v>
      </c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10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10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10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10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10"/>
      <c r="GC287" s="9"/>
      <c r="GD287" s="9"/>
    </row>
    <row r="288" spans="1:186" s="2" customFormat="1" ht="17.149999999999999" customHeight="1">
      <c r="A288" s="46" t="s">
        <v>281</v>
      </c>
      <c r="B288" s="35">
        <v>0</v>
      </c>
      <c r="C288" s="35">
        <v>6337.4</v>
      </c>
      <c r="D288" s="4">
        <f t="shared" si="50"/>
        <v>0</v>
      </c>
      <c r="E288" s="11">
        <v>0</v>
      </c>
      <c r="F288" s="5" t="s">
        <v>362</v>
      </c>
      <c r="G288" s="5" t="s">
        <v>362</v>
      </c>
      <c r="H288" s="5" t="s">
        <v>362</v>
      </c>
      <c r="I288" s="5" t="s">
        <v>362</v>
      </c>
      <c r="J288" s="5" t="s">
        <v>362</v>
      </c>
      <c r="K288" s="5" t="s">
        <v>362</v>
      </c>
      <c r="L288" s="5" t="s">
        <v>362</v>
      </c>
      <c r="M288" s="5" t="s">
        <v>362</v>
      </c>
      <c r="N288" s="35">
        <v>161.4</v>
      </c>
      <c r="O288" s="35">
        <v>717</v>
      </c>
      <c r="P288" s="4">
        <f t="shared" si="58"/>
        <v>1.3</v>
      </c>
      <c r="Q288" s="11">
        <v>20</v>
      </c>
      <c r="R288" s="35">
        <v>165</v>
      </c>
      <c r="S288" s="35">
        <v>112.9</v>
      </c>
      <c r="T288" s="4">
        <f t="shared" si="51"/>
        <v>0.68424242424242432</v>
      </c>
      <c r="U288" s="11">
        <v>40</v>
      </c>
      <c r="V288" s="35">
        <v>0</v>
      </c>
      <c r="W288" s="35">
        <v>0</v>
      </c>
      <c r="X288" s="4">
        <f t="shared" si="52"/>
        <v>1</v>
      </c>
      <c r="Y288" s="11">
        <v>10</v>
      </c>
      <c r="Z288" s="44">
        <f t="shared" si="59"/>
        <v>0.90528138528138535</v>
      </c>
      <c r="AA288" s="45">
        <v>1173</v>
      </c>
      <c r="AB288" s="35">
        <f t="shared" si="53"/>
        <v>106.63636363636364</v>
      </c>
      <c r="AC288" s="35">
        <f t="shared" si="54"/>
        <v>96.5</v>
      </c>
      <c r="AD288" s="35">
        <f t="shared" si="55"/>
        <v>-10.13636363636364</v>
      </c>
      <c r="AE288" s="35">
        <v>6.2</v>
      </c>
      <c r="AF288" s="35">
        <f t="shared" si="56"/>
        <v>102.7</v>
      </c>
      <c r="AG288" s="35"/>
      <c r="AH288" s="35">
        <f t="shared" si="57"/>
        <v>102.7</v>
      </c>
      <c r="AI288" s="35">
        <v>102.7</v>
      </c>
      <c r="AJ288" s="35">
        <f t="shared" si="60"/>
        <v>0</v>
      </c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10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10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10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10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10"/>
      <c r="GC288" s="9"/>
      <c r="GD288" s="9"/>
    </row>
    <row r="289" spans="1:186" s="2" customFormat="1" ht="17.149999999999999" customHeight="1">
      <c r="A289" s="46" t="s">
        <v>282</v>
      </c>
      <c r="B289" s="35">
        <v>0</v>
      </c>
      <c r="C289" s="35">
        <v>0</v>
      </c>
      <c r="D289" s="4">
        <f t="shared" si="50"/>
        <v>0</v>
      </c>
      <c r="E289" s="11">
        <v>0</v>
      </c>
      <c r="F289" s="5" t="s">
        <v>362</v>
      </c>
      <c r="G289" s="5" t="s">
        <v>362</v>
      </c>
      <c r="H289" s="5" t="s">
        <v>362</v>
      </c>
      <c r="I289" s="5" t="s">
        <v>362</v>
      </c>
      <c r="J289" s="5" t="s">
        <v>362</v>
      </c>
      <c r="K289" s="5" t="s">
        <v>362</v>
      </c>
      <c r="L289" s="5" t="s">
        <v>362</v>
      </c>
      <c r="M289" s="5" t="s">
        <v>362</v>
      </c>
      <c r="N289" s="35">
        <v>208.2</v>
      </c>
      <c r="O289" s="35">
        <v>212.2</v>
      </c>
      <c r="P289" s="4">
        <f t="shared" si="58"/>
        <v>1.0192122958693564</v>
      </c>
      <c r="Q289" s="11">
        <v>20</v>
      </c>
      <c r="R289" s="35">
        <v>0</v>
      </c>
      <c r="S289" s="35">
        <v>0</v>
      </c>
      <c r="T289" s="4">
        <f t="shared" si="51"/>
        <v>1</v>
      </c>
      <c r="U289" s="11">
        <v>40</v>
      </c>
      <c r="V289" s="35">
        <v>0</v>
      </c>
      <c r="W289" s="35">
        <v>0</v>
      </c>
      <c r="X289" s="4">
        <f t="shared" si="52"/>
        <v>1</v>
      </c>
      <c r="Y289" s="11">
        <v>10</v>
      </c>
      <c r="Z289" s="44">
        <f t="shared" si="59"/>
        <v>1.0054892273912446</v>
      </c>
      <c r="AA289" s="45">
        <v>519</v>
      </c>
      <c r="AB289" s="35">
        <f t="shared" si="53"/>
        <v>47.18181818181818</v>
      </c>
      <c r="AC289" s="35">
        <f t="shared" si="54"/>
        <v>47.4</v>
      </c>
      <c r="AD289" s="35">
        <f t="shared" si="55"/>
        <v>0.2181818181818187</v>
      </c>
      <c r="AE289" s="35">
        <v>0.8</v>
      </c>
      <c r="AF289" s="35">
        <f t="shared" si="56"/>
        <v>48.199999999999996</v>
      </c>
      <c r="AG289" s="35"/>
      <c r="AH289" s="35">
        <f t="shared" si="57"/>
        <v>48.199999999999996</v>
      </c>
      <c r="AI289" s="35">
        <v>48.199999999999996</v>
      </c>
      <c r="AJ289" s="35">
        <f t="shared" si="60"/>
        <v>0</v>
      </c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10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10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10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10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10"/>
      <c r="GC289" s="9"/>
      <c r="GD289" s="9"/>
    </row>
    <row r="290" spans="1:186" s="2" customFormat="1" ht="17.149999999999999" customHeight="1">
      <c r="A290" s="46" t="s">
        <v>283</v>
      </c>
      <c r="B290" s="35">
        <v>260</v>
      </c>
      <c r="C290" s="35">
        <v>856</v>
      </c>
      <c r="D290" s="4">
        <f t="shared" si="50"/>
        <v>1.3</v>
      </c>
      <c r="E290" s="11">
        <v>10</v>
      </c>
      <c r="F290" s="5" t="s">
        <v>362</v>
      </c>
      <c r="G290" s="5" t="s">
        <v>362</v>
      </c>
      <c r="H290" s="5" t="s">
        <v>362</v>
      </c>
      <c r="I290" s="5" t="s">
        <v>362</v>
      </c>
      <c r="J290" s="5" t="s">
        <v>362</v>
      </c>
      <c r="K290" s="5" t="s">
        <v>362</v>
      </c>
      <c r="L290" s="5" t="s">
        <v>362</v>
      </c>
      <c r="M290" s="5" t="s">
        <v>362</v>
      </c>
      <c r="N290" s="35">
        <v>513.70000000000005</v>
      </c>
      <c r="O290" s="35">
        <v>942</v>
      </c>
      <c r="P290" s="4">
        <f t="shared" si="58"/>
        <v>1.2633755109986373</v>
      </c>
      <c r="Q290" s="11">
        <v>20</v>
      </c>
      <c r="R290" s="35">
        <v>252</v>
      </c>
      <c r="S290" s="35">
        <v>253.9</v>
      </c>
      <c r="T290" s="4">
        <f t="shared" si="51"/>
        <v>1.0075396825396825</v>
      </c>
      <c r="U290" s="11">
        <v>35</v>
      </c>
      <c r="V290" s="35">
        <v>0</v>
      </c>
      <c r="W290" s="35">
        <v>0</v>
      </c>
      <c r="X290" s="4">
        <f t="shared" si="52"/>
        <v>1</v>
      </c>
      <c r="Y290" s="11">
        <v>15</v>
      </c>
      <c r="Z290" s="44">
        <f t="shared" si="59"/>
        <v>1.1066424888607704</v>
      </c>
      <c r="AA290" s="45">
        <v>600</v>
      </c>
      <c r="AB290" s="35">
        <f t="shared" si="53"/>
        <v>54.545454545454547</v>
      </c>
      <c r="AC290" s="35">
        <f t="shared" si="54"/>
        <v>60.4</v>
      </c>
      <c r="AD290" s="35">
        <f t="shared" si="55"/>
        <v>5.8545454545454518</v>
      </c>
      <c r="AE290" s="35">
        <v>-6.7</v>
      </c>
      <c r="AF290" s="35">
        <f t="shared" si="56"/>
        <v>53.699999999999996</v>
      </c>
      <c r="AG290" s="35"/>
      <c r="AH290" s="35">
        <f t="shared" si="57"/>
        <v>53.699999999999996</v>
      </c>
      <c r="AI290" s="35">
        <v>53.699999999999996</v>
      </c>
      <c r="AJ290" s="35">
        <f t="shared" si="60"/>
        <v>0</v>
      </c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10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10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10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10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10"/>
      <c r="GC290" s="9"/>
      <c r="GD290" s="9"/>
    </row>
    <row r="291" spans="1:186" s="2" customFormat="1" ht="17.149999999999999" customHeight="1">
      <c r="A291" s="46" t="s">
        <v>284</v>
      </c>
      <c r="B291" s="35">
        <v>0</v>
      </c>
      <c r="C291" s="35">
        <v>0</v>
      </c>
      <c r="D291" s="4">
        <f t="shared" si="50"/>
        <v>0</v>
      </c>
      <c r="E291" s="11">
        <v>0</v>
      </c>
      <c r="F291" s="5" t="s">
        <v>362</v>
      </c>
      <c r="G291" s="5" t="s">
        <v>362</v>
      </c>
      <c r="H291" s="5" t="s">
        <v>362</v>
      </c>
      <c r="I291" s="5" t="s">
        <v>362</v>
      </c>
      <c r="J291" s="5" t="s">
        <v>362</v>
      </c>
      <c r="K291" s="5" t="s">
        <v>362</v>
      </c>
      <c r="L291" s="5" t="s">
        <v>362</v>
      </c>
      <c r="M291" s="5" t="s">
        <v>362</v>
      </c>
      <c r="N291" s="35">
        <v>429.7</v>
      </c>
      <c r="O291" s="35">
        <v>924.1</v>
      </c>
      <c r="P291" s="4">
        <f t="shared" si="58"/>
        <v>1.2950570165231556</v>
      </c>
      <c r="Q291" s="11">
        <v>20</v>
      </c>
      <c r="R291" s="35">
        <v>6</v>
      </c>
      <c r="S291" s="35">
        <v>5.0999999999999996</v>
      </c>
      <c r="T291" s="4">
        <f t="shared" si="51"/>
        <v>0.85</v>
      </c>
      <c r="U291" s="11">
        <v>40</v>
      </c>
      <c r="V291" s="35">
        <v>0</v>
      </c>
      <c r="W291" s="35">
        <v>0</v>
      </c>
      <c r="X291" s="4">
        <f t="shared" si="52"/>
        <v>1</v>
      </c>
      <c r="Y291" s="11">
        <v>10</v>
      </c>
      <c r="Z291" s="44">
        <f t="shared" si="59"/>
        <v>0.9985877190066158</v>
      </c>
      <c r="AA291" s="45">
        <v>1269</v>
      </c>
      <c r="AB291" s="35">
        <f t="shared" si="53"/>
        <v>115.36363636363636</v>
      </c>
      <c r="AC291" s="35">
        <f t="shared" si="54"/>
        <v>115.2</v>
      </c>
      <c r="AD291" s="35">
        <f t="shared" si="55"/>
        <v>-0.16363636363635692</v>
      </c>
      <c r="AE291" s="35">
        <v>51.2</v>
      </c>
      <c r="AF291" s="35">
        <f t="shared" si="56"/>
        <v>166.4</v>
      </c>
      <c r="AG291" s="35"/>
      <c r="AH291" s="35">
        <f t="shared" si="57"/>
        <v>166.4</v>
      </c>
      <c r="AI291" s="35">
        <v>166.4</v>
      </c>
      <c r="AJ291" s="35">
        <f t="shared" si="60"/>
        <v>0</v>
      </c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10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10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10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10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10"/>
      <c r="GC291" s="9"/>
      <c r="GD291" s="9"/>
    </row>
    <row r="292" spans="1:186" s="2" customFormat="1" ht="17.149999999999999" customHeight="1">
      <c r="A292" s="46" t="s">
        <v>285</v>
      </c>
      <c r="B292" s="35">
        <v>0</v>
      </c>
      <c r="C292" s="35">
        <v>0</v>
      </c>
      <c r="D292" s="4">
        <f t="shared" si="50"/>
        <v>0</v>
      </c>
      <c r="E292" s="11">
        <v>0</v>
      </c>
      <c r="F292" s="5" t="s">
        <v>362</v>
      </c>
      <c r="G292" s="5" t="s">
        <v>362</v>
      </c>
      <c r="H292" s="5" t="s">
        <v>362</v>
      </c>
      <c r="I292" s="5" t="s">
        <v>362</v>
      </c>
      <c r="J292" s="5" t="s">
        <v>362</v>
      </c>
      <c r="K292" s="5" t="s">
        <v>362</v>
      </c>
      <c r="L292" s="5" t="s">
        <v>362</v>
      </c>
      <c r="M292" s="5" t="s">
        <v>362</v>
      </c>
      <c r="N292" s="35">
        <v>432</v>
      </c>
      <c r="O292" s="35">
        <v>1837.4</v>
      </c>
      <c r="P292" s="4">
        <f t="shared" si="58"/>
        <v>1.3</v>
      </c>
      <c r="Q292" s="11">
        <v>20</v>
      </c>
      <c r="R292" s="35">
        <v>250</v>
      </c>
      <c r="S292" s="35">
        <v>274.89999999999998</v>
      </c>
      <c r="T292" s="4">
        <f t="shared" si="51"/>
        <v>1.0995999999999999</v>
      </c>
      <c r="U292" s="11">
        <v>30</v>
      </c>
      <c r="V292" s="35">
        <v>0</v>
      </c>
      <c r="W292" s="35">
        <v>0</v>
      </c>
      <c r="X292" s="4">
        <f t="shared" si="52"/>
        <v>1</v>
      </c>
      <c r="Y292" s="11">
        <v>20</v>
      </c>
      <c r="Z292" s="44">
        <f t="shared" si="59"/>
        <v>1.1284000000000001</v>
      </c>
      <c r="AA292" s="45">
        <v>52</v>
      </c>
      <c r="AB292" s="35">
        <f t="shared" si="53"/>
        <v>4.7272727272727275</v>
      </c>
      <c r="AC292" s="35">
        <f t="shared" si="54"/>
        <v>5.3</v>
      </c>
      <c r="AD292" s="35">
        <f t="shared" si="55"/>
        <v>0.57272727272727231</v>
      </c>
      <c r="AE292" s="35">
        <v>-3.2</v>
      </c>
      <c r="AF292" s="35">
        <f t="shared" si="56"/>
        <v>2.0999999999999996</v>
      </c>
      <c r="AG292" s="35"/>
      <c r="AH292" s="35">
        <f t="shared" si="57"/>
        <v>2.0999999999999996</v>
      </c>
      <c r="AI292" s="35">
        <v>2.0999999999999996</v>
      </c>
      <c r="AJ292" s="35">
        <f t="shared" si="60"/>
        <v>0</v>
      </c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10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10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10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10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10"/>
      <c r="GC292" s="9"/>
      <c r="GD292" s="9"/>
    </row>
    <row r="293" spans="1:186" s="2" customFormat="1" ht="17.149999999999999" customHeight="1">
      <c r="A293" s="46" t="s">
        <v>286</v>
      </c>
      <c r="B293" s="35">
        <v>634</v>
      </c>
      <c r="C293" s="35">
        <v>392.8</v>
      </c>
      <c r="D293" s="4">
        <f t="shared" si="50"/>
        <v>0.61955835962145112</v>
      </c>
      <c r="E293" s="11">
        <v>10</v>
      </c>
      <c r="F293" s="5" t="s">
        <v>362</v>
      </c>
      <c r="G293" s="5" t="s">
        <v>362</v>
      </c>
      <c r="H293" s="5" t="s">
        <v>362</v>
      </c>
      <c r="I293" s="5" t="s">
        <v>362</v>
      </c>
      <c r="J293" s="5" t="s">
        <v>362</v>
      </c>
      <c r="K293" s="5" t="s">
        <v>362</v>
      </c>
      <c r="L293" s="5" t="s">
        <v>362</v>
      </c>
      <c r="M293" s="5" t="s">
        <v>362</v>
      </c>
      <c r="N293" s="35">
        <v>251.4</v>
      </c>
      <c r="O293" s="35">
        <v>325.89999999999998</v>
      </c>
      <c r="P293" s="4">
        <f t="shared" si="58"/>
        <v>1.2096340493237867</v>
      </c>
      <c r="Q293" s="11">
        <v>20</v>
      </c>
      <c r="R293" s="35">
        <v>3</v>
      </c>
      <c r="S293" s="35">
        <v>43.4</v>
      </c>
      <c r="T293" s="4">
        <f t="shared" si="51"/>
        <v>1.3</v>
      </c>
      <c r="U293" s="11">
        <v>30</v>
      </c>
      <c r="V293" s="35">
        <v>0</v>
      </c>
      <c r="W293" s="35">
        <v>0</v>
      </c>
      <c r="X293" s="4">
        <f t="shared" si="52"/>
        <v>1</v>
      </c>
      <c r="Y293" s="11">
        <v>20</v>
      </c>
      <c r="Z293" s="44">
        <f t="shared" si="59"/>
        <v>1.1173533072836281</v>
      </c>
      <c r="AA293" s="45">
        <v>621</v>
      </c>
      <c r="AB293" s="35">
        <f t="shared" si="53"/>
        <v>56.454545454545453</v>
      </c>
      <c r="AC293" s="35">
        <f t="shared" si="54"/>
        <v>63.1</v>
      </c>
      <c r="AD293" s="35">
        <f t="shared" si="55"/>
        <v>6.6454545454545482</v>
      </c>
      <c r="AE293" s="35">
        <v>12.4</v>
      </c>
      <c r="AF293" s="35">
        <f t="shared" si="56"/>
        <v>75.5</v>
      </c>
      <c r="AG293" s="35"/>
      <c r="AH293" s="35">
        <f t="shared" si="57"/>
        <v>75.5</v>
      </c>
      <c r="AI293" s="35">
        <v>75.5</v>
      </c>
      <c r="AJ293" s="35">
        <f t="shared" si="60"/>
        <v>0</v>
      </c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10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10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10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10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10"/>
      <c r="GC293" s="9"/>
      <c r="GD293" s="9"/>
    </row>
    <row r="294" spans="1:186" s="2" customFormat="1" ht="17.149999999999999" customHeight="1">
      <c r="A294" s="46" t="s">
        <v>287</v>
      </c>
      <c r="B294" s="35">
        <v>0</v>
      </c>
      <c r="C294" s="35">
        <v>0</v>
      </c>
      <c r="D294" s="4">
        <f t="shared" si="50"/>
        <v>0</v>
      </c>
      <c r="E294" s="11">
        <v>0</v>
      </c>
      <c r="F294" s="5" t="s">
        <v>362</v>
      </c>
      <c r="G294" s="5" t="s">
        <v>362</v>
      </c>
      <c r="H294" s="5" t="s">
        <v>362</v>
      </c>
      <c r="I294" s="5" t="s">
        <v>362</v>
      </c>
      <c r="J294" s="5" t="s">
        <v>362</v>
      </c>
      <c r="K294" s="5" t="s">
        <v>362</v>
      </c>
      <c r="L294" s="5" t="s">
        <v>362</v>
      </c>
      <c r="M294" s="5" t="s">
        <v>362</v>
      </c>
      <c r="N294" s="35">
        <v>276.3</v>
      </c>
      <c r="O294" s="35">
        <v>715.5</v>
      </c>
      <c r="P294" s="4">
        <f t="shared" si="58"/>
        <v>1.3</v>
      </c>
      <c r="Q294" s="11">
        <v>20</v>
      </c>
      <c r="R294" s="35">
        <v>0</v>
      </c>
      <c r="S294" s="35">
        <v>0</v>
      </c>
      <c r="T294" s="4">
        <f t="shared" si="51"/>
        <v>1</v>
      </c>
      <c r="U294" s="11">
        <v>20</v>
      </c>
      <c r="V294" s="35">
        <v>0</v>
      </c>
      <c r="W294" s="35">
        <v>0</v>
      </c>
      <c r="X294" s="4">
        <f t="shared" si="52"/>
        <v>1</v>
      </c>
      <c r="Y294" s="11">
        <v>30</v>
      </c>
      <c r="Z294" s="44">
        <f t="shared" si="59"/>
        <v>1.0857142857142856</v>
      </c>
      <c r="AA294" s="45">
        <v>40</v>
      </c>
      <c r="AB294" s="35">
        <f t="shared" si="53"/>
        <v>3.6363636363636362</v>
      </c>
      <c r="AC294" s="35">
        <f t="shared" si="54"/>
        <v>3.9</v>
      </c>
      <c r="AD294" s="35">
        <f t="shared" si="55"/>
        <v>0.26363636363636367</v>
      </c>
      <c r="AE294" s="35">
        <v>-1</v>
      </c>
      <c r="AF294" s="35">
        <f t="shared" si="56"/>
        <v>2.9</v>
      </c>
      <c r="AG294" s="35"/>
      <c r="AH294" s="35">
        <f t="shared" si="57"/>
        <v>2.9</v>
      </c>
      <c r="AI294" s="35">
        <v>2.9</v>
      </c>
      <c r="AJ294" s="35">
        <f t="shared" si="60"/>
        <v>0</v>
      </c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10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10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10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10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10"/>
      <c r="GC294" s="9"/>
      <c r="GD294" s="9"/>
    </row>
    <row r="295" spans="1:186" s="2" customFormat="1" ht="17.149999999999999" customHeight="1">
      <c r="A295" s="46" t="s">
        <v>288</v>
      </c>
      <c r="B295" s="35">
        <v>6678</v>
      </c>
      <c r="C295" s="35">
        <v>3555.3</v>
      </c>
      <c r="D295" s="4">
        <f t="shared" si="50"/>
        <v>0.53238993710691829</v>
      </c>
      <c r="E295" s="11">
        <v>10</v>
      </c>
      <c r="F295" s="5" t="s">
        <v>362</v>
      </c>
      <c r="G295" s="5" t="s">
        <v>362</v>
      </c>
      <c r="H295" s="5" t="s">
        <v>362</v>
      </c>
      <c r="I295" s="5" t="s">
        <v>362</v>
      </c>
      <c r="J295" s="5" t="s">
        <v>362</v>
      </c>
      <c r="K295" s="5" t="s">
        <v>362</v>
      </c>
      <c r="L295" s="5" t="s">
        <v>362</v>
      </c>
      <c r="M295" s="5" t="s">
        <v>362</v>
      </c>
      <c r="N295" s="35">
        <v>547.5</v>
      </c>
      <c r="O295" s="35">
        <v>1864.5</v>
      </c>
      <c r="P295" s="4">
        <f t="shared" si="58"/>
        <v>1.3</v>
      </c>
      <c r="Q295" s="11">
        <v>20</v>
      </c>
      <c r="R295" s="35">
        <v>0</v>
      </c>
      <c r="S295" s="35">
        <v>0</v>
      </c>
      <c r="T295" s="4">
        <f t="shared" si="51"/>
        <v>1</v>
      </c>
      <c r="U295" s="11">
        <v>20</v>
      </c>
      <c r="V295" s="35">
        <v>0</v>
      </c>
      <c r="W295" s="35">
        <v>0</v>
      </c>
      <c r="X295" s="4">
        <f t="shared" si="52"/>
        <v>1</v>
      </c>
      <c r="Y295" s="11">
        <v>30</v>
      </c>
      <c r="Z295" s="44">
        <f t="shared" si="59"/>
        <v>1.0165487421383648</v>
      </c>
      <c r="AA295" s="45">
        <v>138</v>
      </c>
      <c r="AB295" s="35">
        <f t="shared" si="53"/>
        <v>12.545454545454545</v>
      </c>
      <c r="AC295" s="35">
        <f t="shared" si="54"/>
        <v>12.8</v>
      </c>
      <c r="AD295" s="35">
        <f t="shared" si="55"/>
        <v>0.25454545454545574</v>
      </c>
      <c r="AE295" s="35">
        <v>2.6</v>
      </c>
      <c r="AF295" s="35">
        <f t="shared" si="56"/>
        <v>15.4</v>
      </c>
      <c r="AG295" s="35"/>
      <c r="AH295" s="35">
        <f t="shared" si="57"/>
        <v>15.4</v>
      </c>
      <c r="AI295" s="35">
        <v>15.4</v>
      </c>
      <c r="AJ295" s="35">
        <f t="shared" si="60"/>
        <v>0</v>
      </c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10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10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10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10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10"/>
      <c r="GC295" s="9"/>
      <c r="GD295" s="9"/>
    </row>
    <row r="296" spans="1:186" s="2" customFormat="1" ht="17.149999999999999" customHeight="1">
      <c r="A296" s="46" t="s">
        <v>289</v>
      </c>
      <c r="B296" s="35">
        <v>277539</v>
      </c>
      <c r="C296" s="35">
        <v>247206.2</v>
      </c>
      <c r="D296" s="4">
        <f t="shared" si="50"/>
        <v>0.89070797257322398</v>
      </c>
      <c r="E296" s="11">
        <v>10</v>
      </c>
      <c r="F296" s="5" t="s">
        <v>362</v>
      </c>
      <c r="G296" s="5" t="s">
        <v>362</v>
      </c>
      <c r="H296" s="5" t="s">
        <v>362</v>
      </c>
      <c r="I296" s="5" t="s">
        <v>362</v>
      </c>
      <c r="J296" s="5" t="s">
        <v>362</v>
      </c>
      <c r="K296" s="5" t="s">
        <v>362</v>
      </c>
      <c r="L296" s="5" t="s">
        <v>362</v>
      </c>
      <c r="M296" s="5" t="s">
        <v>362</v>
      </c>
      <c r="N296" s="35">
        <v>3500.8</v>
      </c>
      <c r="O296" s="35">
        <v>5152.2</v>
      </c>
      <c r="P296" s="4">
        <f t="shared" si="58"/>
        <v>1.227172074954296</v>
      </c>
      <c r="Q296" s="11">
        <v>20</v>
      </c>
      <c r="R296" s="35">
        <v>0</v>
      </c>
      <c r="S296" s="35">
        <v>0</v>
      </c>
      <c r="T296" s="4">
        <f t="shared" si="51"/>
        <v>1</v>
      </c>
      <c r="U296" s="11">
        <v>40</v>
      </c>
      <c r="V296" s="35">
        <v>0</v>
      </c>
      <c r="W296" s="35">
        <v>0</v>
      </c>
      <c r="X296" s="4">
        <f t="shared" si="52"/>
        <v>1</v>
      </c>
      <c r="Y296" s="11">
        <v>10</v>
      </c>
      <c r="Z296" s="44">
        <f t="shared" si="59"/>
        <v>1.043131515310227</v>
      </c>
      <c r="AA296" s="45">
        <v>27</v>
      </c>
      <c r="AB296" s="35">
        <f t="shared" si="53"/>
        <v>2.4545454545454546</v>
      </c>
      <c r="AC296" s="35">
        <f t="shared" si="54"/>
        <v>2.6</v>
      </c>
      <c r="AD296" s="35">
        <f t="shared" si="55"/>
        <v>0.1454545454545455</v>
      </c>
      <c r="AE296" s="35">
        <v>0.5</v>
      </c>
      <c r="AF296" s="35">
        <f t="shared" si="56"/>
        <v>3.1</v>
      </c>
      <c r="AG296" s="35"/>
      <c r="AH296" s="35">
        <f t="shared" si="57"/>
        <v>3.1</v>
      </c>
      <c r="AI296" s="35">
        <v>3.1</v>
      </c>
      <c r="AJ296" s="35">
        <f t="shared" si="60"/>
        <v>0</v>
      </c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10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10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10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10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10"/>
      <c r="GC296" s="9"/>
      <c r="GD296" s="9"/>
    </row>
    <row r="297" spans="1:186" s="2" customFormat="1" ht="17.149999999999999" customHeight="1">
      <c r="A297" s="46" t="s">
        <v>290</v>
      </c>
      <c r="B297" s="35">
        <v>23276</v>
      </c>
      <c r="C297" s="35">
        <v>25403.5</v>
      </c>
      <c r="D297" s="4">
        <f t="shared" si="50"/>
        <v>1.0914031620553359</v>
      </c>
      <c r="E297" s="11">
        <v>10</v>
      </c>
      <c r="F297" s="5" t="s">
        <v>362</v>
      </c>
      <c r="G297" s="5" t="s">
        <v>362</v>
      </c>
      <c r="H297" s="5" t="s">
        <v>362</v>
      </c>
      <c r="I297" s="5" t="s">
        <v>362</v>
      </c>
      <c r="J297" s="5" t="s">
        <v>362</v>
      </c>
      <c r="K297" s="5" t="s">
        <v>362</v>
      </c>
      <c r="L297" s="5" t="s">
        <v>362</v>
      </c>
      <c r="M297" s="5" t="s">
        <v>362</v>
      </c>
      <c r="N297" s="35">
        <v>3866.1</v>
      </c>
      <c r="O297" s="35">
        <v>5283</v>
      </c>
      <c r="P297" s="4">
        <f t="shared" si="58"/>
        <v>1.2166493365406998</v>
      </c>
      <c r="Q297" s="11">
        <v>20</v>
      </c>
      <c r="R297" s="35">
        <v>0</v>
      </c>
      <c r="S297" s="35">
        <v>0</v>
      </c>
      <c r="T297" s="4">
        <f t="shared" si="51"/>
        <v>1</v>
      </c>
      <c r="U297" s="11">
        <v>10</v>
      </c>
      <c r="V297" s="35">
        <v>0</v>
      </c>
      <c r="W297" s="35">
        <v>0</v>
      </c>
      <c r="X297" s="4">
        <f t="shared" si="52"/>
        <v>1</v>
      </c>
      <c r="Y297" s="11">
        <v>40</v>
      </c>
      <c r="Z297" s="44">
        <f t="shared" si="59"/>
        <v>1.0655877293920919</v>
      </c>
      <c r="AA297" s="45">
        <v>23</v>
      </c>
      <c r="AB297" s="35">
        <f t="shared" si="53"/>
        <v>2.0909090909090908</v>
      </c>
      <c r="AC297" s="35">
        <f t="shared" si="54"/>
        <v>2.2000000000000002</v>
      </c>
      <c r="AD297" s="35">
        <f t="shared" si="55"/>
        <v>0.10909090909090935</v>
      </c>
      <c r="AE297" s="35">
        <v>0</v>
      </c>
      <c r="AF297" s="35">
        <f t="shared" si="56"/>
        <v>2.2000000000000002</v>
      </c>
      <c r="AG297" s="35"/>
      <c r="AH297" s="35">
        <f t="shared" si="57"/>
        <v>2.2000000000000002</v>
      </c>
      <c r="AI297" s="35">
        <v>2.2000000000000002</v>
      </c>
      <c r="AJ297" s="35">
        <f t="shared" si="60"/>
        <v>0</v>
      </c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10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10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10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10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10"/>
      <c r="GC297" s="9"/>
      <c r="GD297" s="9"/>
    </row>
    <row r="298" spans="1:186" s="2" customFormat="1" ht="17.149999999999999" customHeight="1">
      <c r="A298" s="46" t="s">
        <v>291</v>
      </c>
      <c r="B298" s="35">
        <v>0</v>
      </c>
      <c r="C298" s="35">
        <v>0</v>
      </c>
      <c r="D298" s="4">
        <f t="shared" si="50"/>
        <v>0</v>
      </c>
      <c r="E298" s="11">
        <v>0</v>
      </c>
      <c r="F298" s="5" t="s">
        <v>362</v>
      </c>
      <c r="G298" s="5" t="s">
        <v>362</v>
      </c>
      <c r="H298" s="5" t="s">
        <v>362</v>
      </c>
      <c r="I298" s="5" t="s">
        <v>362</v>
      </c>
      <c r="J298" s="5" t="s">
        <v>362</v>
      </c>
      <c r="K298" s="5" t="s">
        <v>362</v>
      </c>
      <c r="L298" s="5" t="s">
        <v>362</v>
      </c>
      <c r="M298" s="5" t="s">
        <v>362</v>
      </c>
      <c r="N298" s="35">
        <v>124.3</v>
      </c>
      <c r="O298" s="35">
        <v>424.9</v>
      </c>
      <c r="P298" s="4">
        <f t="shared" si="58"/>
        <v>1.3</v>
      </c>
      <c r="Q298" s="11">
        <v>20</v>
      </c>
      <c r="R298" s="35">
        <v>0</v>
      </c>
      <c r="S298" s="35">
        <v>0</v>
      </c>
      <c r="T298" s="4">
        <f t="shared" si="51"/>
        <v>1</v>
      </c>
      <c r="U298" s="11">
        <v>30</v>
      </c>
      <c r="V298" s="35">
        <v>0</v>
      </c>
      <c r="W298" s="35">
        <v>0</v>
      </c>
      <c r="X298" s="4">
        <f t="shared" si="52"/>
        <v>1</v>
      </c>
      <c r="Y298" s="11">
        <v>20</v>
      </c>
      <c r="Z298" s="44">
        <f t="shared" si="59"/>
        <v>1.0857142857142856</v>
      </c>
      <c r="AA298" s="45">
        <v>463</v>
      </c>
      <c r="AB298" s="35">
        <f t="shared" si="53"/>
        <v>42.090909090909093</v>
      </c>
      <c r="AC298" s="35">
        <f t="shared" si="54"/>
        <v>45.7</v>
      </c>
      <c r="AD298" s="35">
        <f t="shared" si="55"/>
        <v>3.6090909090909093</v>
      </c>
      <c r="AE298" s="35">
        <v>0.2</v>
      </c>
      <c r="AF298" s="35">
        <f t="shared" si="56"/>
        <v>45.900000000000006</v>
      </c>
      <c r="AG298" s="35"/>
      <c r="AH298" s="35">
        <f t="shared" si="57"/>
        <v>45.900000000000006</v>
      </c>
      <c r="AI298" s="35">
        <v>45.900000000000006</v>
      </c>
      <c r="AJ298" s="35">
        <f t="shared" si="60"/>
        <v>0</v>
      </c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10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10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10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10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10"/>
      <c r="GC298" s="9"/>
      <c r="GD298" s="9"/>
    </row>
    <row r="299" spans="1:186" s="2" customFormat="1" ht="17.149999999999999" customHeight="1">
      <c r="A299" s="46" t="s">
        <v>292</v>
      </c>
      <c r="B299" s="35">
        <v>440</v>
      </c>
      <c r="C299" s="35">
        <v>500</v>
      </c>
      <c r="D299" s="4">
        <f t="shared" si="50"/>
        <v>1.1363636363636365</v>
      </c>
      <c r="E299" s="11">
        <v>10</v>
      </c>
      <c r="F299" s="5" t="s">
        <v>362</v>
      </c>
      <c r="G299" s="5" t="s">
        <v>362</v>
      </c>
      <c r="H299" s="5" t="s">
        <v>362</v>
      </c>
      <c r="I299" s="5" t="s">
        <v>362</v>
      </c>
      <c r="J299" s="5" t="s">
        <v>362</v>
      </c>
      <c r="K299" s="5" t="s">
        <v>362</v>
      </c>
      <c r="L299" s="5" t="s">
        <v>362</v>
      </c>
      <c r="M299" s="5" t="s">
        <v>362</v>
      </c>
      <c r="N299" s="35">
        <v>337.7</v>
      </c>
      <c r="O299" s="35">
        <v>539.5</v>
      </c>
      <c r="P299" s="4">
        <f t="shared" si="58"/>
        <v>1.2397571809298193</v>
      </c>
      <c r="Q299" s="11">
        <v>20</v>
      </c>
      <c r="R299" s="35">
        <v>0</v>
      </c>
      <c r="S299" s="35">
        <v>3.6</v>
      </c>
      <c r="T299" s="4">
        <f t="shared" si="51"/>
        <v>1</v>
      </c>
      <c r="U299" s="11">
        <v>35</v>
      </c>
      <c r="V299" s="35">
        <v>0</v>
      </c>
      <c r="W299" s="35">
        <v>0</v>
      </c>
      <c r="X299" s="4">
        <f t="shared" si="52"/>
        <v>1</v>
      </c>
      <c r="Y299" s="11">
        <v>15</v>
      </c>
      <c r="Z299" s="44">
        <f t="shared" si="59"/>
        <v>1.0769847497779093</v>
      </c>
      <c r="AA299" s="45">
        <v>738</v>
      </c>
      <c r="AB299" s="35">
        <f t="shared" si="53"/>
        <v>67.090909090909093</v>
      </c>
      <c r="AC299" s="35">
        <f t="shared" si="54"/>
        <v>72.3</v>
      </c>
      <c r="AD299" s="35">
        <f t="shared" si="55"/>
        <v>5.2090909090909037</v>
      </c>
      <c r="AE299" s="35">
        <v>14.9</v>
      </c>
      <c r="AF299" s="35">
        <f t="shared" si="56"/>
        <v>87.2</v>
      </c>
      <c r="AG299" s="35"/>
      <c r="AH299" s="35">
        <f t="shared" si="57"/>
        <v>87.2</v>
      </c>
      <c r="AI299" s="35">
        <v>87.2</v>
      </c>
      <c r="AJ299" s="35">
        <f t="shared" si="60"/>
        <v>0</v>
      </c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10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10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10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10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10"/>
      <c r="GC299" s="9"/>
      <c r="GD299" s="9"/>
    </row>
    <row r="300" spans="1:186" s="2" customFormat="1" ht="17.149999999999999" customHeight="1">
      <c r="A300" s="46" t="s">
        <v>293</v>
      </c>
      <c r="B300" s="35">
        <v>2665</v>
      </c>
      <c r="C300" s="35">
        <v>19046.8</v>
      </c>
      <c r="D300" s="4">
        <f t="shared" si="50"/>
        <v>1.3</v>
      </c>
      <c r="E300" s="11">
        <v>10</v>
      </c>
      <c r="F300" s="5" t="s">
        <v>362</v>
      </c>
      <c r="G300" s="5" t="s">
        <v>362</v>
      </c>
      <c r="H300" s="5" t="s">
        <v>362</v>
      </c>
      <c r="I300" s="5" t="s">
        <v>362</v>
      </c>
      <c r="J300" s="5" t="s">
        <v>362</v>
      </c>
      <c r="K300" s="5" t="s">
        <v>362</v>
      </c>
      <c r="L300" s="5" t="s">
        <v>362</v>
      </c>
      <c r="M300" s="5" t="s">
        <v>362</v>
      </c>
      <c r="N300" s="35">
        <v>580.5</v>
      </c>
      <c r="O300" s="35">
        <v>906.5</v>
      </c>
      <c r="P300" s="4">
        <f t="shared" si="58"/>
        <v>1.2361584840654607</v>
      </c>
      <c r="Q300" s="11">
        <v>20</v>
      </c>
      <c r="R300" s="35">
        <v>40</v>
      </c>
      <c r="S300" s="35">
        <v>60.4</v>
      </c>
      <c r="T300" s="4">
        <f t="shared" si="51"/>
        <v>1.2309999999999999</v>
      </c>
      <c r="U300" s="11">
        <v>20</v>
      </c>
      <c r="V300" s="35">
        <v>0</v>
      </c>
      <c r="W300" s="35">
        <v>0</v>
      </c>
      <c r="X300" s="4">
        <f t="shared" si="52"/>
        <v>1</v>
      </c>
      <c r="Y300" s="11">
        <v>30</v>
      </c>
      <c r="Z300" s="44">
        <f t="shared" si="59"/>
        <v>1.1542896210163651</v>
      </c>
      <c r="AA300" s="45">
        <v>1197</v>
      </c>
      <c r="AB300" s="35">
        <f t="shared" si="53"/>
        <v>108.81818181818181</v>
      </c>
      <c r="AC300" s="35">
        <f t="shared" si="54"/>
        <v>125.6</v>
      </c>
      <c r="AD300" s="35">
        <f t="shared" si="55"/>
        <v>16.781818181818181</v>
      </c>
      <c r="AE300" s="35">
        <v>0.3</v>
      </c>
      <c r="AF300" s="35">
        <f t="shared" si="56"/>
        <v>125.89999999999999</v>
      </c>
      <c r="AG300" s="35"/>
      <c r="AH300" s="35">
        <f t="shared" si="57"/>
        <v>125.89999999999999</v>
      </c>
      <c r="AI300" s="35">
        <v>125.89999999999999</v>
      </c>
      <c r="AJ300" s="35">
        <f t="shared" si="60"/>
        <v>0</v>
      </c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10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10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10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10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10"/>
      <c r="GC300" s="9"/>
      <c r="GD300" s="9"/>
    </row>
    <row r="301" spans="1:186" s="2" customFormat="1" ht="17.149999999999999" customHeight="1">
      <c r="A301" s="46" t="s">
        <v>294</v>
      </c>
      <c r="B301" s="35">
        <v>114361</v>
      </c>
      <c r="C301" s="35">
        <v>123909.4</v>
      </c>
      <c r="D301" s="4">
        <f t="shared" si="50"/>
        <v>1.0834934986577591</v>
      </c>
      <c r="E301" s="11">
        <v>10</v>
      </c>
      <c r="F301" s="5" t="s">
        <v>362</v>
      </c>
      <c r="G301" s="5" t="s">
        <v>362</v>
      </c>
      <c r="H301" s="5" t="s">
        <v>362</v>
      </c>
      <c r="I301" s="5" t="s">
        <v>362</v>
      </c>
      <c r="J301" s="5" t="s">
        <v>362</v>
      </c>
      <c r="K301" s="5" t="s">
        <v>362</v>
      </c>
      <c r="L301" s="5" t="s">
        <v>362</v>
      </c>
      <c r="M301" s="5" t="s">
        <v>362</v>
      </c>
      <c r="N301" s="35">
        <v>4568.6000000000004</v>
      </c>
      <c r="O301" s="35">
        <v>3917.2</v>
      </c>
      <c r="P301" s="4">
        <f t="shared" si="58"/>
        <v>0.85741802740445638</v>
      </c>
      <c r="Q301" s="11">
        <v>20</v>
      </c>
      <c r="R301" s="35">
        <v>0</v>
      </c>
      <c r="S301" s="35">
        <v>0</v>
      </c>
      <c r="T301" s="4">
        <f t="shared" si="51"/>
        <v>1</v>
      </c>
      <c r="U301" s="11">
        <v>40</v>
      </c>
      <c r="V301" s="35">
        <v>0</v>
      </c>
      <c r="W301" s="35">
        <v>0</v>
      </c>
      <c r="X301" s="4">
        <f t="shared" si="52"/>
        <v>1</v>
      </c>
      <c r="Y301" s="11">
        <v>10</v>
      </c>
      <c r="Z301" s="44">
        <f t="shared" si="59"/>
        <v>0.97479119418333404</v>
      </c>
      <c r="AA301" s="45">
        <v>60</v>
      </c>
      <c r="AB301" s="35">
        <f t="shared" si="53"/>
        <v>5.4545454545454541</v>
      </c>
      <c r="AC301" s="35">
        <f t="shared" si="54"/>
        <v>5.3</v>
      </c>
      <c r="AD301" s="35">
        <f t="shared" si="55"/>
        <v>-0.15454545454545432</v>
      </c>
      <c r="AE301" s="35">
        <v>0.1</v>
      </c>
      <c r="AF301" s="35">
        <f t="shared" si="56"/>
        <v>5.3999999999999995</v>
      </c>
      <c r="AG301" s="35"/>
      <c r="AH301" s="35">
        <f t="shared" si="57"/>
        <v>5.3999999999999995</v>
      </c>
      <c r="AI301" s="35">
        <v>5.3999999999999995</v>
      </c>
      <c r="AJ301" s="35">
        <f t="shared" si="60"/>
        <v>0</v>
      </c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10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10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10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10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10"/>
      <c r="GC301" s="9"/>
      <c r="GD301" s="9"/>
    </row>
    <row r="302" spans="1:186" s="2" customFormat="1" ht="17.149999999999999" customHeight="1">
      <c r="A302" s="46" t="s">
        <v>295</v>
      </c>
      <c r="B302" s="35">
        <v>15341</v>
      </c>
      <c r="C302" s="35">
        <v>27339</v>
      </c>
      <c r="D302" s="4">
        <f t="shared" si="50"/>
        <v>1.2582087217260933</v>
      </c>
      <c r="E302" s="11">
        <v>10</v>
      </c>
      <c r="F302" s="5" t="s">
        <v>362</v>
      </c>
      <c r="G302" s="5" t="s">
        <v>362</v>
      </c>
      <c r="H302" s="5" t="s">
        <v>362</v>
      </c>
      <c r="I302" s="5" t="s">
        <v>362</v>
      </c>
      <c r="J302" s="5" t="s">
        <v>362</v>
      </c>
      <c r="K302" s="5" t="s">
        <v>362</v>
      </c>
      <c r="L302" s="5" t="s">
        <v>362</v>
      </c>
      <c r="M302" s="5" t="s">
        <v>362</v>
      </c>
      <c r="N302" s="35">
        <v>463.7</v>
      </c>
      <c r="O302" s="35">
        <v>1245.7</v>
      </c>
      <c r="P302" s="4">
        <f t="shared" si="58"/>
        <v>1.3</v>
      </c>
      <c r="Q302" s="11">
        <v>20</v>
      </c>
      <c r="R302" s="35">
        <v>145</v>
      </c>
      <c r="S302" s="35">
        <v>158.80000000000001</v>
      </c>
      <c r="T302" s="4">
        <f t="shared" si="51"/>
        <v>1.0951724137931036</v>
      </c>
      <c r="U302" s="11">
        <v>30</v>
      </c>
      <c r="V302" s="35">
        <v>0</v>
      </c>
      <c r="W302" s="35">
        <v>0</v>
      </c>
      <c r="X302" s="4">
        <f t="shared" si="52"/>
        <v>1</v>
      </c>
      <c r="Y302" s="11">
        <v>20</v>
      </c>
      <c r="Z302" s="44">
        <f t="shared" si="59"/>
        <v>1.1429657453881756</v>
      </c>
      <c r="AA302" s="45">
        <v>619</v>
      </c>
      <c r="AB302" s="35">
        <f t="shared" si="53"/>
        <v>56.272727272727273</v>
      </c>
      <c r="AC302" s="35">
        <f t="shared" si="54"/>
        <v>64.3</v>
      </c>
      <c r="AD302" s="35">
        <f t="shared" si="55"/>
        <v>8.0272727272727238</v>
      </c>
      <c r="AE302" s="35">
        <v>-16.3</v>
      </c>
      <c r="AF302" s="35">
        <f t="shared" si="56"/>
        <v>48</v>
      </c>
      <c r="AG302" s="35"/>
      <c r="AH302" s="35">
        <f t="shared" si="57"/>
        <v>48</v>
      </c>
      <c r="AI302" s="35">
        <v>48</v>
      </c>
      <c r="AJ302" s="35">
        <f t="shared" si="60"/>
        <v>0</v>
      </c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10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10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10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10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10"/>
      <c r="GC302" s="9"/>
      <c r="GD302" s="9"/>
    </row>
    <row r="303" spans="1:186" s="2" customFormat="1" ht="17.149999999999999" customHeight="1">
      <c r="A303" s="46" t="s">
        <v>296</v>
      </c>
      <c r="B303" s="35">
        <v>24130</v>
      </c>
      <c r="C303" s="35">
        <v>29099.3</v>
      </c>
      <c r="D303" s="4">
        <f t="shared" ref="D303:D366" si="61">IF(E303=0,0,IF(B303=0,1,IF(C303&lt;0,0,IF(C303/B303&gt;1.2,IF((C303/B303-1.2)*0.1+1.2&gt;1.3,1.3,(C303/B303-1.2)*0.1+1.2),C303/B303))))</f>
        <v>1.2005938665561542</v>
      </c>
      <c r="E303" s="11">
        <v>10</v>
      </c>
      <c r="F303" s="5" t="s">
        <v>362</v>
      </c>
      <c r="G303" s="5" t="s">
        <v>362</v>
      </c>
      <c r="H303" s="5" t="s">
        <v>362</v>
      </c>
      <c r="I303" s="5" t="s">
        <v>362</v>
      </c>
      <c r="J303" s="5" t="s">
        <v>362</v>
      </c>
      <c r="K303" s="5" t="s">
        <v>362</v>
      </c>
      <c r="L303" s="5" t="s">
        <v>362</v>
      </c>
      <c r="M303" s="5" t="s">
        <v>362</v>
      </c>
      <c r="N303" s="35">
        <v>730</v>
      </c>
      <c r="O303" s="35">
        <v>1323.9</v>
      </c>
      <c r="P303" s="4">
        <f t="shared" si="58"/>
        <v>1.2613561643835616</v>
      </c>
      <c r="Q303" s="11">
        <v>20</v>
      </c>
      <c r="R303" s="35">
        <v>130</v>
      </c>
      <c r="S303" s="35">
        <v>138.30000000000001</v>
      </c>
      <c r="T303" s="4">
        <f t="shared" ref="T303:T366" si="62">IF(U303=0,0,IF(R303=0,1,IF(S303&lt;0,0,IF(S303/R303&gt;1.2,IF((S303/R303-1.2)*0.1+1.2&gt;1.3,1.3,(S303/R303-1.2)*0.1+1.2),S303/R303))))</f>
        <v>1.0638461538461539</v>
      </c>
      <c r="U303" s="11">
        <v>30</v>
      </c>
      <c r="V303" s="35">
        <v>0</v>
      </c>
      <c r="W303" s="35">
        <v>0</v>
      </c>
      <c r="X303" s="4">
        <f t="shared" ref="X303:X366" si="63">IF(Y303=0,0,IF(V303=0,1,IF(W303&lt;0,0,IF(W303/V303&gt;1.2,IF((W303/V303-1.2)*0.1+1.2&gt;1.3,1.3,(W303/V303-1.2)*0.1+1.2),W303/V303))))</f>
        <v>1</v>
      </c>
      <c r="Y303" s="11">
        <v>20</v>
      </c>
      <c r="Z303" s="44">
        <f t="shared" si="59"/>
        <v>1.1143555821077176</v>
      </c>
      <c r="AA303" s="45">
        <v>438</v>
      </c>
      <c r="AB303" s="35">
        <f t="shared" ref="AB303:AB366" si="64">AA303/11</f>
        <v>39.81818181818182</v>
      </c>
      <c r="AC303" s="35">
        <f t="shared" ref="AC303:AC366" si="65">ROUND(Z303*AB303,1)</f>
        <v>44.4</v>
      </c>
      <c r="AD303" s="35">
        <f t="shared" ref="AD303:AD366" si="66">AC303-AB303</f>
        <v>4.5818181818181785</v>
      </c>
      <c r="AE303" s="35">
        <v>9.6</v>
      </c>
      <c r="AF303" s="35">
        <f t="shared" ref="AF303:AF366" si="67">AC303+AE303</f>
        <v>54</v>
      </c>
      <c r="AG303" s="35"/>
      <c r="AH303" s="35">
        <f t="shared" ref="AH303:AH366" si="68">AF303-AG303</f>
        <v>54</v>
      </c>
      <c r="AI303" s="35">
        <v>54</v>
      </c>
      <c r="AJ303" s="35">
        <f t="shared" si="60"/>
        <v>0</v>
      </c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10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10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10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10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10"/>
      <c r="GC303" s="9"/>
      <c r="GD303" s="9"/>
    </row>
    <row r="304" spans="1:186" s="2" customFormat="1" ht="17.149999999999999" customHeight="1">
      <c r="A304" s="46" t="s">
        <v>297</v>
      </c>
      <c r="B304" s="35">
        <v>9100</v>
      </c>
      <c r="C304" s="35">
        <v>13447.5</v>
      </c>
      <c r="D304" s="4">
        <f t="shared" si="61"/>
        <v>1.2277747252747253</v>
      </c>
      <c r="E304" s="11">
        <v>10</v>
      </c>
      <c r="F304" s="5" t="s">
        <v>362</v>
      </c>
      <c r="G304" s="5" t="s">
        <v>362</v>
      </c>
      <c r="H304" s="5" t="s">
        <v>362</v>
      </c>
      <c r="I304" s="5" t="s">
        <v>362</v>
      </c>
      <c r="J304" s="5" t="s">
        <v>362</v>
      </c>
      <c r="K304" s="5" t="s">
        <v>362</v>
      </c>
      <c r="L304" s="5" t="s">
        <v>362</v>
      </c>
      <c r="M304" s="5" t="s">
        <v>362</v>
      </c>
      <c r="N304" s="35">
        <v>2469.6</v>
      </c>
      <c r="O304" s="35">
        <v>3081.5</v>
      </c>
      <c r="P304" s="4">
        <f t="shared" ref="P304:P367" si="69">IF(Q304=0,0,IF(N304=0,1,IF(O304&lt;0,0,IF(O304/N304&gt;1.2,IF((O304/N304-1.2)*0.1+1.2&gt;1.3,1.3,(O304/N304-1.2)*0.1+1.2),O304/N304))))</f>
        <v>1.2047772918691286</v>
      </c>
      <c r="Q304" s="11">
        <v>20</v>
      </c>
      <c r="R304" s="35">
        <v>0</v>
      </c>
      <c r="S304" s="35">
        <v>0</v>
      </c>
      <c r="T304" s="4">
        <f t="shared" si="62"/>
        <v>1</v>
      </c>
      <c r="U304" s="11">
        <v>35</v>
      </c>
      <c r="V304" s="35">
        <v>0</v>
      </c>
      <c r="W304" s="35">
        <v>0</v>
      </c>
      <c r="X304" s="4">
        <f t="shared" si="63"/>
        <v>1</v>
      </c>
      <c r="Y304" s="11">
        <v>15</v>
      </c>
      <c r="Z304" s="44">
        <f t="shared" ref="Z304:Z367" si="70">(D304*E304+P304*Q304+T304*U304+X304*Y304)/(E304+Q304+U304+Y304)</f>
        <v>1.0796661636266229</v>
      </c>
      <c r="AA304" s="45">
        <v>1363</v>
      </c>
      <c r="AB304" s="35">
        <f t="shared" si="64"/>
        <v>123.90909090909091</v>
      </c>
      <c r="AC304" s="35">
        <f t="shared" si="65"/>
        <v>133.80000000000001</v>
      </c>
      <c r="AD304" s="35">
        <f t="shared" si="66"/>
        <v>9.8909090909091049</v>
      </c>
      <c r="AE304" s="35">
        <v>65.2</v>
      </c>
      <c r="AF304" s="35">
        <f t="shared" si="67"/>
        <v>199</v>
      </c>
      <c r="AG304" s="35"/>
      <c r="AH304" s="35">
        <f t="shared" si="68"/>
        <v>199</v>
      </c>
      <c r="AI304" s="35">
        <v>199</v>
      </c>
      <c r="AJ304" s="35">
        <f t="shared" ref="AJ304:AJ367" si="71">ROUND(AH304-AI304,1)</f>
        <v>0</v>
      </c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10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10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10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10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10"/>
      <c r="GC304" s="9"/>
      <c r="GD304" s="9"/>
    </row>
    <row r="305" spans="1:186" s="2" customFormat="1" ht="17.149999999999999" customHeight="1">
      <c r="A305" s="18" t="s">
        <v>298</v>
      </c>
      <c r="B305" s="60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35"/>
      <c r="AF305" s="35"/>
      <c r="AG305" s="35"/>
      <c r="AH305" s="35"/>
      <c r="AI305" s="35"/>
      <c r="AJ305" s="35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10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10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10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10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10"/>
      <c r="GC305" s="9"/>
      <c r="GD305" s="9"/>
    </row>
    <row r="306" spans="1:186" s="2" customFormat="1" ht="17.149999999999999" customHeight="1">
      <c r="A306" s="46" t="s">
        <v>299</v>
      </c>
      <c r="B306" s="35">
        <v>1497</v>
      </c>
      <c r="C306" s="35">
        <v>2815.9</v>
      </c>
      <c r="D306" s="4">
        <f t="shared" si="61"/>
        <v>1.2681028724114896</v>
      </c>
      <c r="E306" s="11">
        <v>10</v>
      </c>
      <c r="F306" s="5" t="s">
        <v>362</v>
      </c>
      <c r="G306" s="5" t="s">
        <v>362</v>
      </c>
      <c r="H306" s="5" t="s">
        <v>362</v>
      </c>
      <c r="I306" s="5" t="s">
        <v>362</v>
      </c>
      <c r="J306" s="5" t="s">
        <v>362</v>
      </c>
      <c r="K306" s="5" t="s">
        <v>362</v>
      </c>
      <c r="L306" s="5" t="s">
        <v>362</v>
      </c>
      <c r="M306" s="5" t="s">
        <v>362</v>
      </c>
      <c r="N306" s="35">
        <v>498.7</v>
      </c>
      <c r="O306" s="35">
        <v>1780.8</v>
      </c>
      <c r="P306" s="4">
        <f t="shared" si="69"/>
        <v>1.3</v>
      </c>
      <c r="Q306" s="11">
        <v>20</v>
      </c>
      <c r="R306" s="35">
        <v>0</v>
      </c>
      <c r="S306" s="35">
        <v>0</v>
      </c>
      <c r="T306" s="4">
        <f t="shared" si="62"/>
        <v>1</v>
      </c>
      <c r="U306" s="11">
        <v>20</v>
      </c>
      <c r="V306" s="35">
        <v>0</v>
      </c>
      <c r="W306" s="35">
        <v>0</v>
      </c>
      <c r="X306" s="4">
        <f t="shared" si="63"/>
        <v>1</v>
      </c>
      <c r="Y306" s="11">
        <v>30</v>
      </c>
      <c r="Z306" s="44">
        <f t="shared" si="70"/>
        <v>1.1085128590514362</v>
      </c>
      <c r="AA306" s="45">
        <v>28</v>
      </c>
      <c r="AB306" s="35">
        <f t="shared" si="64"/>
        <v>2.5454545454545454</v>
      </c>
      <c r="AC306" s="35">
        <f t="shared" si="65"/>
        <v>2.8</v>
      </c>
      <c r="AD306" s="35">
        <f t="shared" si="66"/>
        <v>0.25454545454545441</v>
      </c>
      <c r="AE306" s="35">
        <v>-0.1</v>
      </c>
      <c r="AF306" s="35">
        <f t="shared" si="67"/>
        <v>2.6999999999999997</v>
      </c>
      <c r="AG306" s="35">
        <f>MIN(AF306,1.3)</f>
        <v>1.3</v>
      </c>
      <c r="AH306" s="35">
        <f t="shared" si="68"/>
        <v>1.3999999999999997</v>
      </c>
      <c r="AI306" s="35">
        <v>1.3999999999999997</v>
      </c>
      <c r="AJ306" s="35">
        <f t="shared" si="71"/>
        <v>0</v>
      </c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10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10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10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10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10"/>
      <c r="GC306" s="9"/>
      <c r="GD306" s="9"/>
    </row>
    <row r="307" spans="1:186" s="2" customFormat="1" ht="17.149999999999999" customHeight="1">
      <c r="A307" s="46" t="s">
        <v>300</v>
      </c>
      <c r="B307" s="35">
        <v>14141</v>
      </c>
      <c r="C307" s="35">
        <v>5981.5</v>
      </c>
      <c r="D307" s="4">
        <f t="shared" si="61"/>
        <v>0.42298988756099287</v>
      </c>
      <c r="E307" s="11">
        <v>10</v>
      </c>
      <c r="F307" s="5" t="s">
        <v>362</v>
      </c>
      <c r="G307" s="5" t="s">
        <v>362</v>
      </c>
      <c r="H307" s="5" t="s">
        <v>362</v>
      </c>
      <c r="I307" s="5" t="s">
        <v>362</v>
      </c>
      <c r="J307" s="5" t="s">
        <v>362</v>
      </c>
      <c r="K307" s="5" t="s">
        <v>362</v>
      </c>
      <c r="L307" s="5" t="s">
        <v>362</v>
      </c>
      <c r="M307" s="5" t="s">
        <v>362</v>
      </c>
      <c r="N307" s="35">
        <v>1832.6</v>
      </c>
      <c r="O307" s="35">
        <v>1219.9000000000001</v>
      </c>
      <c r="P307" s="4">
        <f t="shared" si="69"/>
        <v>0.66566626650660277</v>
      </c>
      <c r="Q307" s="11">
        <v>20</v>
      </c>
      <c r="R307" s="35">
        <v>40</v>
      </c>
      <c r="S307" s="35">
        <v>47.7</v>
      </c>
      <c r="T307" s="4">
        <f t="shared" si="62"/>
        <v>1.1925000000000001</v>
      </c>
      <c r="U307" s="11">
        <v>15</v>
      </c>
      <c r="V307" s="35">
        <v>4.4000000000000004</v>
      </c>
      <c r="W307" s="35">
        <v>5.3</v>
      </c>
      <c r="X307" s="4">
        <f t="shared" si="63"/>
        <v>1.2004545454545454</v>
      </c>
      <c r="Y307" s="11">
        <v>35</v>
      </c>
      <c r="Z307" s="44">
        <f t="shared" si="70"/>
        <v>0.96808291620813836</v>
      </c>
      <c r="AA307" s="45">
        <v>86</v>
      </c>
      <c r="AB307" s="35">
        <f t="shared" si="64"/>
        <v>7.8181818181818183</v>
      </c>
      <c r="AC307" s="35">
        <f t="shared" si="65"/>
        <v>7.6</v>
      </c>
      <c r="AD307" s="35">
        <f t="shared" si="66"/>
        <v>-0.2181818181818187</v>
      </c>
      <c r="AE307" s="35">
        <v>0.7</v>
      </c>
      <c r="AF307" s="35">
        <f t="shared" si="67"/>
        <v>8.2999999999999989</v>
      </c>
      <c r="AG307" s="35"/>
      <c r="AH307" s="35">
        <f t="shared" si="68"/>
        <v>8.2999999999999989</v>
      </c>
      <c r="AI307" s="35">
        <v>8.2999999999999989</v>
      </c>
      <c r="AJ307" s="35">
        <f t="shared" si="71"/>
        <v>0</v>
      </c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10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10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10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10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10"/>
      <c r="GC307" s="9"/>
      <c r="GD307" s="9"/>
    </row>
    <row r="308" spans="1:186" s="2" customFormat="1" ht="17.149999999999999" customHeight="1">
      <c r="A308" s="46" t="s">
        <v>301</v>
      </c>
      <c r="B308" s="35">
        <v>550</v>
      </c>
      <c r="C308" s="35">
        <v>494</v>
      </c>
      <c r="D308" s="4">
        <f t="shared" si="61"/>
        <v>0.89818181818181819</v>
      </c>
      <c r="E308" s="11">
        <v>10</v>
      </c>
      <c r="F308" s="5" t="s">
        <v>362</v>
      </c>
      <c r="G308" s="5" t="s">
        <v>362</v>
      </c>
      <c r="H308" s="5" t="s">
        <v>362</v>
      </c>
      <c r="I308" s="5" t="s">
        <v>362</v>
      </c>
      <c r="J308" s="5" t="s">
        <v>362</v>
      </c>
      <c r="K308" s="5" t="s">
        <v>362</v>
      </c>
      <c r="L308" s="5" t="s">
        <v>362</v>
      </c>
      <c r="M308" s="5" t="s">
        <v>362</v>
      </c>
      <c r="N308" s="35">
        <v>475.1</v>
      </c>
      <c r="O308" s="35">
        <v>377.8</v>
      </c>
      <c r="P308" s="4">
        <f t="shared" si="69"/>
        <v>0.79520101031361812</v>
      </c>
      <c r="Q308" s="11">
        <v>20</v>
      </c>
      <c r="R308" s="35">
        <v>0</v>
      </c>
      <c r="S308" s="35">
        <v>0</v>
      </c>
      <c r="T308" s="4">
        <f t="shared" si="62"/>
        <v>1</v>
      </c>
      <c r="U308" s="11">
        <v>10</v>
      </c>
      <c r="V308" s="35">
        <v>4.2</v>
      </c>
      <c r="W308" s="35">
        <v>5.2</v>
      </c>
      <c r="X308" s="4">
        <f t="shared" si="63"/>
        <v>1.2038095238095239</v>
      </c>
      <c r="Y308" s="11">
        <v>40</v>
      </c>
      <c r="Z308" s="44">
        <f t="shared" si="70"/>
        <v>1.0379777417558937</v>
      </c>
      <c r="AA308" s="45">
        <v>635</v>
      </c>
      <c r="AB308" s="35">
        <f t="shared" si="64"/>
        <v>57.727272727272727</v>
      </c>
      <c r="AC308" s="35">
        <f t="shared" si="65"/>
        <v>59.9</v>
      </c>
      <c r="AD308" s="35">
        <f t="shared" si="66"/>
        <v>2.172727272727272</v>
      </c>
      <c r="AE308" s="35">
        <v>-7.7</v>
      </c>
      <c r="AF308" s="35">
        <f t="shared" si="67"/>
        <v>52.199999999999996</v>
      </c>
      <c r="AG308" s="35"/>
      <c r="AH308" s="35">
        <f t="shared" si="68"/>
        <v>52.199999999999996</v>
      </c>
      <c r="AI308" s="35">
        <v>52.199999999999996</v>
      </c>
      <c r="AJ308" s="35">
        <f t="shared" si="71"/>
        <v>0</v>
      </c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10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10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10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10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10"/>
      <c r="GC308" s="9"/>
      <c r="GD308" s="9"/>
    </row>
    <row r="309" spans="1:186" s="2" customFormat="1" ht="17.149999999999999" customHeight="1">
      <c r="A309" s="46" t="s">
        <v>302</v>
      </c>
      <c r="B309" s="35">
        <v>607</v>
      </c>
      <c r="C309" s="35">
        <v>646.5</v>
      </c>
      <c r="D309" s="4">
        <f t="shared" si="61"/>
        <v>1.0650741350906097</v>
      </c>
      <c r="E309" s="11">
        <v>10</v>
      </c>
      <c r="F309" s="5" t="s">
        <v>362</v>
      </c>
      <c r="G309" s="5" t="s">
        <v>362</v>
      </c>
      <c r="H309" s="5" t="s">
        <v>362</v>
      </c>
      <c r="I309" s="5" t="s">
        <v>362</v>
      </c>
      <c r="J309" s="5" t="s">
        <v>362</v>
      </c>
      <c r="K309" s="5" t="s">
        <v>362</v>
      </c>
      <c r="L309" s="5" t="s">
        <v>362</v>
      </c>
      <c r="M309" s="5" t="s">
        <v>362</v>
      </c>
      <c r="N309" s="35">
        <v>156.9</v>
      </c>
      <c r="O309" s="35">
        <v>141.19999999999999</v>
      </c>
      <c r="P309" s="4">
        <f t="shared" si="69"/>
        <v>0.89993626513702984</v>
      </c>
      <c r="Q309" s="11">
        <v>20</v>
      </c>
      <c r="R309" s="35">
        <v>0</v>
      </c>
      <c r="S309" s="35">
        <v>0</v>
      </c>
      <c r="T309" s="4">
        <f t="shared" si="62"/>
        <v>1</v>
      </c>
      <c r="U309" s="11">
        <v>20</v>
      </c>
      <c r="V309" s="35">
        <v>2</v>
      </c>
      <c r="W309" s="35">
        <v>1.9</v>
      </c>
      <c r="X309" s="4">
        <f t="shared" si="63"/>
        <v>0.95</v>
      </c>
      <c r="Y309" s="11">
        <v>30</v>
      </c>
      <c r="Z309" s="44">
        <f t="shared" si="70"/>
        <v>0.96436833317058368</v>
      </c>
      <c r="AA309" s="45">
        <v>892</v>
      </c>
      <c r="AB309" s="35">
        <f t="shared" si="64"/>
        <v>81.090909090909093</v>
      </c>
      <c r="AC309" s="35">
        <f t="shared" si="65"/>
        <v>78.2</v>
      </c>
      <c r="AD309" s="35">
        <f t="shared" si="66"/>
        <v>-2.8909090909090907</v>
      </c>
      <c r="AE309" s="35">
        <v>9.4</v>
      </c>
      <c r="AF309" s="35">
        <f t="shared" si="67"/>
        <v>87.600000000000009</v>
      </c>
      <c r="AG309" s="35"/>
      <c r="AH309" s="35">
        <f t="shared" si="68"/>
        <v>87.600000000000009</v>
      </c>
      <c r="AI309" s="35">
        <v>87.600000000000009</v>
      </c>
      <c r="AJ309" s="35">
        <f t="shared" si="71"/>
        <v>0</v>
      </c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10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10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10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10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10"/>
      <c r="GC309" s="9"/>
      <c r="GD309" s="9"/>
    </row>
    <row r="310" spans="1:186" s="2" customFormat="1" ht="17.149999999999999" customHeight="1">
      <c r="A310" s="46" t="s">
        <v>303</v>
      </c>
      <c r="B310" s="35">
        <v>0</v>
      </c>
      <c r="C310" s="35">
        <v>0</v>
      </c>
      <c r="D310" s="4">
        <f t="shared" si="61"/>
        <v>0</v>
      </c>
      <c r="E310" s="11">
        <v>0</v>
      </c>
      <c r="F310" s="5" t="s">
        <v>362</v>
      </c>
      <c r="G310" s="5" t="s">
        <v>362</v>
      </c>
      <c r="H310" s="5" t="s">
        <v>362</v>
      </c>
      <c r="I310" s="5" t="s">
        <v>362</v>
      </c>
      <c r="J310" s="5" t="s">
        <v>362</v>
      </c>
      <c r="K310" s="5" t="s">
        <v>362</v>
      </c>
      <c r="L310" s="5" t="s">
        <v>362</v>
      </c>
      <c r="M310" s="5" t="s">
        <v>362</v>
      </c>
      <c r="N310" s="35">
        <v>155.6</v>
      </c>
      <c r="O310" s="35">
        <v>173.2</v>
      </c>
      <c r="P310" s="4">
        <f t="shared" si="69"/>
        <v>1.1131105398457584</v>
      </c>
      <c r="Q310" s="11">
        <v>20</v>
      </c>
      <c r="R310" s="35">
        <v>22</v>
      </c>
      <c r="S310" s="35">
        <v>8.6</v>
      </c>
      <c r="T310" s="4">
        <f t="shared" si="62"/>
        <v>0.39090909090909087</v>
      </c>
      <c r="U310" s="11">
        <v>20</v>
      </c>
      <c r="V310" s="35">
        <v>4.3</v>
      </c>
      <c r="W310" s="35">
        <v>4.9000000000000004</v>
      </c>
      <c r="X310" s="4">
        <f t="shared" si="63"/>
        <v>1.1395348837209303</v>
      </c>
      <c r="Y310" s="11">
        <v>30</v>
      </c>
      <c r="Z310" s="44">
        <f t="shared" si="70"/>
        <v>0.91809198752464127</v>
      </c>
      <c r="AA310" s="45">
        <v>610</v>
      </c>
      <c r="AB310" s="35">
        <f t="shared" si="64"/>
        <v>55.454545454545453</v>
      </c>
      <c r="AC310" s="35">
        <f t="shared" si="65"/>
        <v>50.9</v>
      </c>
      <c r="AD310" s="35">
        <f t="shared" si="66"/>
        <v>-4.5545454545454547</v>
      </c>
      <c r="AE310" s="35">
        <v>-6.3</v>
      </c>
      <c r="AF310" s="35">
        <f t="shared" si="67"/>
        <v>44.6</v>
      </c>
      <c r="AG310" s="35"/>
      <c r="AH310" s="35">
        <f t="shared" si="68"/>
        <v>44.6</v>
      </c>
      <c r="AI310" s="35">
        <v>44.6</v>
      </c>
      <c r="AJ310" s="35">
        <f t="shared" si="71"/>
        <v>0</v>
      </c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10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10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10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10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10"/>
      <c r="GC310" s="9"/>
      <c r="GD310" s="9"/>
    </row>
    <row r="311" spans="1:186" s="2" customFormat="1" ht="17.149999999999999" customHeight="1">
      <c r="A311" s="46" t="s">
        <v>304</v>
      </c>
      <c r="B311" s="35">
        <v>10481</v>
      </c>
      <c r="C311" s="35">
        <v>11599</v>
      </c>
      <c r="D311" s="4">
        <f t="shared" si="61"/>
        <v>1.1066692109531533</v>
      </c>
      <c r="E311" s="11">
        <v>10</v>
      </c>
      <c r="F311" s="5" t="s">
        <v>362</v>
      </c>
      <c r="G311" s="5" t="s">
        <v>362</v>
      </c>
      <c r="H311" s="5" t="s">
        <v>362</v>
      </c>
      <c r="I311" s="5" t="s">
        <v>362</v>
      </c>
      <c r="J311" s="5" t="s">
        <v>362</v>
      </c>
      <c r="K311" s="5" t="s">
        <v>362</v>
      </c>
      <c r="L311" s="5" t="s">
        <v>362</v>
      </c>
      <c r="M311" s="5" t="s">
        <v>362</v>
      </c>
      <c r="N311" s="35">
        <v>398.6</v>
      </c>
      <c r="O311" s="35">
        <v>441.3</v>
      </c>
      <c r="P311" s="4">
        <f t="shared" si="69"/>
        <v>1.1071249372804817</v>
      </c>
      <c r="Q311" s="11">
        <v>20</v>
      </c>
      <c r="R311" s="35">
        <v>22</v>
      </c>
      <c r="S311" s="35">
        <v>22.5</v>
      </c>
      <c r="T311" s="4">
        <f t="shared" si="62"/>
        <v>1.0227272727272727</v>
      </c>
      <c r="U311" s="11">
        <v>20</v>
      </c>
      <c r="V311" s="35">
        <v>5</v>
      </c>
      <c r="W311" s="35">
        <v>5.4</v>
      </c>
      <c r="X311" s="4">
        <f t="shared" si="63"/>
        <v>1.08</v>
      </c>
      <c r="Y311" s="11">
        <v>30</v>
      </c>
      <c r="Z311" s="44">
        <f t="shared" si="70"/>
        <v>1.0757967038710827</v>
      </c>
      <c r="AA311" s="45">
        <v>430</v>
      </c>
      <c r="AB311" s="35">
        <f t="shared" si="64"/>
        <v>39.090909090909093</v>
      </c>
      <c r="AC311" s="35">
        <f t="shared" si="65"/>
        <v>42.1</v>
      </c>
      <c r="AD311" s="35">
        <f t="shared" si="66"/>
        <v>3.0090909090909079</v>
      </c>
      <c r="AE311" s="35">
        <v>1.8</v>
      </c>
      <c r="AF311" s="35">
        <f t="shared" si="67"/>
        <v>43.9</v>
      </c>
      <c r="AG311" s="35"/>
      <c r="AH311" s="35">
        <f t="shared" si="68"/>
        <v>43.9</v>
      </c>
      <c r="AI311" s="35">
        <v>43.9</v>
      </c>
      <c r="AJ311" s="35">
        <f t="shared" si="71"/>
        <v>0</v>
      </c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10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10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10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10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10"/>
      <c r="GC311" s="9"/>
      <c r="GD311" s="9"/>
    </row>
    <row r="312" spans="1:186" s="2" customFormat="1" ht="17.149999999999999" customHeight="1">
      <c r="A312" s="46" t="s">
        <v>305</v>
      </c>
      <c r="B312" s="35">
        <v>8247</v>
      </c>
      <c r="C312" s="35">
        <v>8069.9</v>
      </c>
      <c r="D312" s="4">
        <f t="shared" si="61"/>
        <v>0.97852552443312713</v>
      </c>
      <c r="E312" s="11">
        <v>10</v>
      </c>
      <c r="F312" s="5" t="s">
        <v>362</v>
      </c>
      <c r="G312" s="5" t="s">
        <v>362</v>
      </c>
      <c r="H312" s="5" t="s">
        <v>362</v>
      </c>
      <c r="I312" s="5" t="s">
        <v>362</v>
      </c>
      <c r="J312" s="5" t="s">
        <v>362</v>
      </c>
      <c r="K312" s="5" t="s">
        <v>362</v>
      </c>
      <c r="L312" s="5" t="s">
        <v>362</v>
      </c>
      <c r="M312" s="5" t="s">
        <v>362</v>
      </c>
      <c r="N312" s="35">
        <v>631.29999999999995</v>
      </c>
      <c r="O312" s="35">
        <v>942</v>
      </c>
      <c r="P312" s="4">
        <f t="shared" si="69"/>
        <v>1.2292159036907968</v>
      </c>
      <c r="Q312" s="11">
        <v>20</v>
      </c>
      <c r="R312" s="35">
        <v>0</v>
      </c>
      <c r="S312" s="35">
        <v>0</v>
      </c>
      <c r="T312" s="4">
        <f t="shared" si="62"/>
        <v>1</v>
      </c>
      <c r="U312" s="11">
        <v>20</v>
      </c>
      <c r="V312" s="35">
        <v>0</v>
      </c>
      <c r="W312" s="35">
        <v>0</v>
      </c>
      <c r="X312" s="4">
        <f t="shared" si="63"/>
        <v>1</v>
      </c>
      <c r="Y312" s="11">
        <v>30</v>
      </c>
      <c r="Z312" s="44">
        <f t="shared" si="70"/>
        <v>1.0546196664768401</v>
      </c>
      <c r="AA312" s="45">
        <v>696</v>
      </c>
      <c r="AB312" s="35">
        <f t="shared" si="64"/>
        <v>63.272727272727273</v>
      </c>
      <c r="AC312" s="35">
        <f t="shared" si="65"/>
        <v>66.7</v>
      </c>
      <c r="AD312" s="35">
        <f t="shared" si="66"/>
        <v>3.4272727272727295</v>
      </c>
      <c r="AE312" s="35">
        <v>-1.9</v>
      </c>
      <c r="AF312" s="35">
        <f t="shared" si="67"/>
        <v>64.8</v>
      </c>
      <c r="AG312" s="35"/>
      <c r="AH312" s="35">
        <f t="shared" si="68"/>
        <v>64.8</v>
      </c>
      <c r="AI312" s="35">
        <v>64.8</v>
      </c>
      <c r="AJ312" s="35">
        <f t="shared" si="71"/>
        <v>0</v>
      </c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10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10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10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10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10"/>
      <c r="GC312" s="9"/>
      <c r="GD312" s="9"/>
    </row>
    <row r="313" spans="1:186" s="2" customFormat="1" ht="17.149999999999999" customHeight="1">
      <c r="A313" s="46" t="s">
        <v>306</v>
      </c>
      <c r="B313" s="35">
        <v>2300</v>
      </c>
      <c r="C313" s="35">
        <v>2075</v>
      </c>
      <c r="D313" s="4">
        <f t="shared" si="61"/>
        <v>0.90217391304347827</v>
      </c>
      <c r="E313" s="11">
        <v>10</v>
      </c>
      <c r="F313" s="5" t="s">
        <v>362</v>
      </c>
      <c r="G313" s="5" t="s">
        <v>362</v>
      </c>
      <c r="H313" s="5" t="s">
        <v>362</v>
      </c>
      <c r="I313" s="5" t="s">
        <v>362</v>
      </c>
      <c r="J313" s="5" t="s">
        <v>362</v>
      </c>
      <c r="K313" s="5" t="s">
        <v>362</v>
      </c>
      <c r="L313" s="5" t="s">
        <v>362</v>
      </c>
      <c r="M313" s="5" t="s">
        <v>362</v>
      </c>
      <c r="N313" s="35">
        <v>346.4</v>
      </c>
      <c r="O313" s="35">
        <v>515.20000000000005</v>
      </c>
      <c r="P313" s="4">
        <f t="shared" si="69"/>
        <v>1.228729792147806</v>
      </c>
      <c r="Q313" s="11">
        <v>20</v>
      </c>
      <c r="R313" s="35">
        <v>27</v>
      </c>
      <c r="S313" s="35">
        <v>32.299999999999997</v>
      </c>
      <c r="T313" s="4">
        <f t="shared" si="62"/>
        <v>1.1962962962962962</v>
      </c>
      <c r="U313" s="11">
        <v>30</v>
      </c>
      <c r="V313" s="35">
        <v>0</v>
      </c>
      <c r="W313" s="35">
        <v>0</v>
      </c>
      <c r="X313" s="4">
        <f t="shared" si="63"/>
        <v>1</v>
      </c>
      <c r="Y313" s="11">
        <v>20</v>
      </c>
      <c r="Z313" s="44">
        <f t="shared" si="70"/>
        <v>1.1185652982784973</v>
      </c>
      <c r="AA313" s="45">
        <v>595</v>
      </c>
      <c r="AB313" s="35">
        <f t="shared" si="64"/>
        <v>54.090909090909093</v>
      </c>
      <c r="AC313" s="35">
        <f t="shared" si="65"/>
        <v>60.5</v>
      </c>
      <c r="AD313" s="35">
        <f t="shared" si="66"/>
        <v>6.4090909090909065</v>
      </c>
      <c r="AE313" s="35">
        <v>5</v>
      </c>
      <c r="AF313" s="35">
        <f t="shared" si="67"/>
        <v>65.5</v>
      </c>
      <c r="AG313" s="35"/>
      <c r="AH313" s="35">
        <f t="shared" si="68"/>
        <v>65.5</v>
      </c>
      <c r="AI313" s="35">
        <v>65.5</v>
      </c>
      <c r="AJ313" s="35">
        <f t="shared" si="71"/>
        <v>0</v>
      </c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10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10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10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10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10"/>
      <c r="GC313" s="9"/>
      <c r="GD313" s="9"/>
    </row>
    <row r="314" spans="1:186" s="2" customFormat="1" ht="17.149999999999999" customHeight="1">
      <c r="A314" s="46" t="s">
        <v>307</v>
      </c>
      <c r="B314" s="35">
        <v>0</v>
      </c>
      <c r="C314" s="35">
        <v>0</v>
      </c>
      <c r="D314" s="4">
        <f t="shared" si="61"/>
        <v>0</v>
      </c>
      <c r="E314" s="11">
        <v>0</v>
      </c>
      <c r="F314" s="5" t="s">
        <v>362</v>
      </c>
      <c r="G314" s="5" t="s">
        <v>362</v>
      </c>
      <c r="H314" s="5" t="s">
        <v>362</v>
      </c>
      <c r="I314" s="5" t="s">
        <v>362</v>
      </c>
      <c r="J314" s="5" t="s">
        <v>362</v>
      </c>
      <c r="K314" s="5" t="s">
        <v>362</v>
      </c>
      <c r="L314" s="5" t="s">
        <v>362</v>
      </c>
      <c r="M314" s="5" t="s">
        <v>362</v>
      </c>
      <c r="N314" s="35">
        <v>242.6</v>
      </c>
      <c r="O314" s="35">
        <v>234.7</v>
      </c>
      <c r="P314" s="4">
        <f t="shared" si="69"/>
        <v>0.96743610882110465</v>
      </c>
      <c r="Q314" s="11">
        <v>20</v>
      </c>
      <c r="R314" s="35">
        <v>27</v>
      </c>
      <c r="S314" s="35">
        <v>32</v>
      </c>
      <c r="T314" s="4">
        <f t="shared" si="62"/>
        <v>1.1851851851851851</v>
      </c>
      <c r="U314" s="11">
        <v>10</v>
      </c>
      <c r="V314" s="35">
        <v>0</v>
      </c>
      <c r="W314" s="35">
        <v>0</v>
      </c>
      <c r="X314" s="4">
        <f t="shared" si="63"/>
        <v>1</v>
      </c>
      <c r="Y314" s="11">
        <v>40</v>
      </c>
      <c r="Z314" s="44">
        <f t="shared" si="70"/>
        <v>1.0171510575467706</v>
      </c>
      <c r="AA314" s="45">
        <v>918</v>
      </c>
      <c r="AB314" s="35">
        <f t="shared" si="64"/>
        <v>83.454545454545453</v>
      </c>
      <c r="AC314" s="35">
        <f t="shared" si="65"/>
        <v>84.9</v>
      </c>
      <c r="AD314" s="35">
        <f t="shared" si="66"/>
        <v>1.4454545454545524</v>
      </c>
      <c r="AE314" s="35">
        <v>-1.2</v>
      </c>
      <c r="AF314" s="35">
        <f t="shared" si="67"/>
        <v>83.7</v>
      </c>
      <c r="AG314" s="35"/>
      <c r="AH314" s="35">
        <f t="shared" si="68"/>
        <v>83.7</v>
      </c>
      <c r="AI314" s="35">
        <v>83.7</v>
      </c>
      <c r="AJ314" s="35">
        <f t="shared" si="71"/>
        <v>0</v>
      </c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10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10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10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10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10"/>
      <c r="GC314" s="9"/>
      <c r="GD314" s="9"/>
    </row>
    <row r="315" spans="1:186" s="2" customFormat="1" ht="17.149999999999999" customHeight="1">
      <c r="A315" s="46" t="s">
        <v>308</v>
      </c>
      <c r="B315" s="35">
        <v>0</v>
      </c>
      <c r="C315" s="35">
        <v>0</v>
      </c>
      <c r="D315" s="4">
        <f t="shared" si="61"/>
        <v>0</v>
      </c>
      <c r="E315" s="11">
        <v>0</v>
      </c>
      <c r="F315" s="5" t="s">
        <v>362</v>
      </c>
      <c r="G315" s="5" t="s">
        <v>362</v>
      </c>
      <c r="H315" s="5" t="s">
        <v>362</v>
      </c>
      <c r="I315" s="5" t="s">
        <v>362</v>
      </c>
      <c r="J315" s="5" t="s">
        <v>362</v>
      </c>
      <c r="K315" s="5" t="s">
        <v>362</v>
      </c>
      <c r="L315" s="5" t="s">
        <v>362</v>
      </c>
      <c r="M315" s="5" t="s">
        <v>362</v>
      </c>
      <c r="N315" s="35">
        <v>206.7</v>
      </c>
      <c r="O315" s="35">
        <v>454.4</v>
      </c>
      <c r="P315" s="4">
        <f t="shared" si="69"/>
        <v>1.299835510401548</v>
      </c>
      <c r="Q315" s="11">
        <v>20</v>
      </c>
      <c r="R315" s="35">
        <v>95</v>
      </c>
      <c r="S315" s="35">
        <v>116.4</v>
      </c>
      <c r="T315" s="4">
        <f t="shared" si="62"/>
        <v>1.2025263157894737</v>
      </c>
      <c r="U315" s="11">
        <v>40</v>
      </c>
      <c r="V315" s="35">
        <v>0</v>
      </c>
      <c r="W315" s="35">
        <v>0</v>
      </c>
      <c r="X315" s="4">
        <f t="shared" si="63"/>
        <v>1</v>
      </c>
      <c r="Y315" s="11">
        <v>10</v>
      </c>
      <c r="Z315" s="44">
        <f t="shared" si="70"/>
        <v>1.2013966119944273</v>
      </c>
      <c r="AA315" s="45">
        <v>5</v>
      </c>
      <c r="AB315" s="35">
        <f t="shared" si="64"/>
        <v>0.45454545454545453</v>
      </c>
      <c r="AC315" s="35">
        <f t="shared" si="65"/>
        <v>0.5</v>
      </c>
      <c r="AD315" s="35">
        <f t="shared" si="66"/>
        <v>4.545454545454547E-2</v>
      </c>
      <c r="AE315" s="35">
        <v>-0.1</v>
      </c>
      <c r="AF315" s="35">
        <f t="shared" si="67"/>
        <v>0.4</v>
      </c>
      <c r="AG315" s="35">
        <f>MIN(AF315,0.2)</f>
        <v>0.2</v>
      </c>
      <c r="AH315" s="35">
        <f t="shared" si="68"/>
        <v>0.2</v>
      </c>
      <c r="AI315" s="35">
        <v>0.2</v>
      </c>
      <c r="AJ315" s="35">
        <f t="shared" si="71"/>
        <v>0</v>
      </c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10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10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10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10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10"/>
      <c r="GC315" s="9"/>
      <c r="GD315" s="9"/>
    </row>
    <row r="316" spans="1:186" s="2" customFormat="1" ht="17.149999999999999" customHeight="1">
      <c r="A316" s="46" t="s">
        <v>309</v>
      </c>
      <c r="B316" s="35">
        <v>110</v>
      </c>
      <c r="C316" s="35">
        <v>1900</v>
      </c>
      <c r="D316" s="4">
        <f t="shared" si="61"/>
        <v>1.3</v>
      </c>
      <c r="E316" s="11">
        <v>10</v>
      </c>
      <c r="F316" s="5" t="s">
        <v>362</v>
      </c>
      <c r="G316" s="5" t="s">
        <v>362</v>
      </c>
      <c r="H316" s="5" t="s">
        <v>362</v>
      </c>
      <c r="I316" s="5" t="s">
        <v>362</v>
      </c>
      <c r="J316" s="5" t="s">
        <v>362</v>
      </c>
      <c r="K316" s="5" t="s">
        <v>362</v>
      </c>
      <c r="L316" s="5" t="s">
        <v>362</v>
      </c>
      <c r="M316" s="5" t="s">
        <v>362</v>
      </c>
      <c r="N316" s="35">
        <v>191.9</v>
      </c>
      <c r="O316" s="35">
        <v>198.7</v>
      </c>
      <c r="P316" s="4">
        <f t="shared" si="69"/>
        <v>1.0354351224596143</v>
      </c>
      <c r="Q316" s="11">
        <v>20</v>
      </c>
      <c r="R316" s="35">
        <v>0</v>
      </c>
      <c r="S316" s="35">
        <v>0.9</v>
      </c>
      <c r="T316" s="4">
        <f t="shared" si="62"/>
        <v>1</v>
      </c>
      <c r="U316" s="11">
        <v>15</v>
      </c>
      <c r="V316" s="35">
        <v>0.4</v>
      </c>
      <c r="W316" s="35">
        <v>0.5</v>
      </c>
      <c r="X316" s="4">
        <f t="shared" si="63"/>
        <v>1.2050000000000001</v>
      </c>
      <c r="Y316" s="11">
        <v>35</v>
      </c>
      <c r="Z316" s="44">
        <f t="shared" si="70"/>
        <v>1.1360462806149036</v>
      </c>
      <c r="AA316" s="45">
        <v>629</v>
      </c>
      <c r="AB316" s="35">
        <f t="shared" si="64"/>
        <v>57.18181818181818</v>
      </c>
      <c r="AC316" s="35">
        <f t="shared" si="65"/>
        <v>65</v>
      </c>
      <c r="AD316" s="35">
        <f t="shared" si="66"/>
        <v>7.8181818181818201</v>
      </c>
      <c r="AE316" s="35">
        <v>0.2</v>
      </c>
      <c r="AF316" s="35">
        <f t="shared" si="67"/>
        <v>65.2</v>
      </c>
      <c r="AG316" s="35"/>
      <c r="AH316" s="35">
        <f t="shared" si="68"/>
        <v>65.2</v>
      </c>
      <c r="AI316" s="35">
        <v>65.2</v>
      </c>
      <c r="AJ316" s="35">
        <f t="shared" si="71"/>
        <v>0</v>
      </c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10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10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10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10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10"/>
      <c r="GC316" s="9"/>
      <c r="GD316" s="9"/>
    </row>
    <row r="317" spans="1:186" s="2" customFormat="1" ht="17.149999999999999" customHeight="1">
      <c r="A317" s="46" t="s">
        <v>310</v>
      </c>
      <c r="B317" s="35">
        <v>1595</v>
      </c>
      <c r="C317" s="35">
        <v>1257.0999999999999</v>
      </c>
      <c r="D317" s="4">
        <f t="shared" si="61"/>
        <v>0.78815047021943563</v>
      </c>
      <c r="E317" s="11">
        <v>10</v>
      </c>
      <c r="F317" s="5" t="s">
        <v>362</v>
      </c>
      <c r="G317" s="5" t="s">
        <v>362</v>
      </c>
      <c r="H317" s="5" t="s">
        <v>362</v>
      </c>
      <c r="I317" s="5" t="s">
        <v>362</v>
      </c>
      <c r="J317" s="5" t="s">
        <v>362</v>
      </c>
      <c r="K317" s="5" t="s">
        <v>362</v>
      </c>
      <c r="L317" s="5" t="s">
        <v>362</v>
      </c>
      <c r="M317" s="5" t="s">
        <v>362</v>
      </c>
      <c r="N317" s="35">
        <v>298.5</v>
      </c>
      <c r="O317" s="35">
        <v>451.8</v>
      </c>
      <c r="P317" s="4">
        <f t="shared" si="69"/>
        <v>1.231356783919598</v>
      </c>
      <c r="Q317" s="11">
        <v>20</v>
      </c>
      <c r="R317" s="35">
        <v>20</v>
      </c>
      <c r="S317" s="35">
        <v>23.8</v>
      </c>
      <c r="T317" s="4">
        <f t="shared" si="62"/>
        <v>1.19</v>
      </c>
      <c r="U317" s="11">
        <v>20</v>
      </c>
      <c r="V317" s="35">
        <v>0</v>
      </c>
      <c r="W317" s="35">
        <v>0</v>
      </c>
      <c r="X317" s="4">
        <f t="shared" si="63"/>
        <v>1</v>
      </c>
      <c r="Y317" s="11">
        <v>30</v>
      </c>
      <c r="Z317" s="44">
        <f t="shared" si="70"/>
        <v>1.0788580047573288</v>
      </c>
      <c r="AA317" s="45">
        <v>1119</v>
      </c>
      <c r="AB317" s="35">
        <f t="shared" si="64"/>
        <v>101.72727272727273</v>
      </c>
      <c r="AC317" s="35">
        <f t="shared" si="65"/>
        <v>109.7</v>
      </c>
      <c r="AD317" s="35">
        <f t="shared" si="66"/>
        <v>7.9727272727272691</v>
      </c>
      <c r="AE317" s="35">
        <v>12.6</v>
      </c>
      <c r="AF317" s="35">
        <f t="shared" si="67"/>
        <v>122.3</v>
      </c>
      <c r="AG317" s="35"/>
      <c r="AH317" s="35">
        <f t="shared" si="68"/>
        <v>122.3</v>
      </c>
      <c r="AI317" s="35">
        <v>122.3</v>
      </c>
      <c r="AJ317" s="35">
        <f t="shared" si="71"/>
        <v>0</v>
      </c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10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10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10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10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10"/>
      <c r="GC317" s="9"/>
      <c r="GD317" s="9"/>
    </row>
    <row r="318" spans="1:186" s="2" customFormat="1" ht="17.149999999999999" customHeight="1">
      <c r="A318" s="46" t="s">
        <v>311</v>
      </c>
      <c r="B318" s="35">
        <v>0</v>
      </c>
      <c r="C318" s="35">
        <v>0</v>
      </c>
      <c r="D318" s="4">
        <f t="shared" si="61"/>
        <v>0</v>
      </c>
      <c r="E318" s="11">
        <v>0</v>
      </c>
      <c r="F318" s="5" t="s">
        <v>362</v>
      </c>
      <c r="G318" s="5" t="s">
        <v>362</v>
      </c>
      <c r="H318" s="5" t="s">
        <v>362</v>
      </c>
      <c r="I318" s="5" t="s">
        <v>362</v>
      </c>
      <c r="J318" s="5" t="s">
        <v>362</v>
      </c>
      <c r="K318" s="5" t="s">
        <v>362</v>
      </c>
      <c r="L318" s="5" t="s">
        <v>362</v>
      </c>
      <c r="M318" s="5" t="s">
        <v>362</v>
      </c>
      <c r="N318" s="35">
        <v>167.7</v>
      </c>
      <c r="O318" s="35">
        <v>168.6</v>
      </c>
      <c r="P318" s="4">
        <f t="shared" si="69"/>
        <v>1.0053667262969588</v>
      </c>
      <c r="Q318" s="11">
        <v>20</v>
      </c>
      <c r="R318" s="35">
        <v>0</v>
      </c>
      <c r="S318" s="35">
        <v>0</v>
      </c>
      <c r="T318" s="4">
        <f t="shared" si="62"/>
        <v>1</v>
      </c>
      <c r="U318" s="11">
        <v>20</v>
      </c>
      <c r="V318" s="35">
        <v>0</v>
      </c>
      <c r="W318" s="35">
        <v>0</v>
      </c>
      <c r="X318" s="4">
        <f t="shared" si="63"/>
        <v>1</v>
      </c>
      <c r="Y318" s="11">
        <v>30</v>
      </c>
      <c r="Z318" s="44">
        <f t="shared" si="70"/>
        <v>1.0015333503705597</v>
      </c>
      <c r="AA318" s="45">
        <v>838</v>
      </c>
      <c r="AB318" s="35">
        <f t="shared" si="64"/>
        <v>76.181818181818187</v>
      </c>
      <c r="AC318" s="35">
        <f t="shared" si="65"/>
        <v>76.3</v>
      </c>
      <c r="AD318" s="35">
        <f t="shared" si="66"/>
        <v>0.11818181818181017</v>
      </c>
      <c r="AE318" s="35">
        <v>-1.3</v>
      </c>
      <c r="AF318" s="35">
        <f t="shared" si="67"/>
        <v>75</v>
      </c>
      <c r="AG318" s="35"/>
      <c r="AH318" s="35">
        <f t="shared" si="68"/>
        <v>75</v>
      </c>
      <c r="AI318" s="35">
        <v>75</v>
      </c>
      <c r="AJ318" s="35">
        <f t="shared" si="71"/>
        <v>0</v>
      </c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10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10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10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10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10"/>
      <c r="GC318" s="9"/>
      <c r="GD318" s="9"/>
    </row>
    <row r="319" spans="1:186" s="2" customFormat="1" ht="17.149999999999999" customHeight="1">
      <c r="A319" s="46" t="s">
        <v>312</v>
      </c>
      <c r="B319" s="35">
        <v>3700</v>
      </c>
      <c r="C319" s="35">
        <v>3490</v>
      </c>
      <c r="D319" s="4">
        <f t="shared" si="61"/>
        <v>0.94324324324324327</v>
      </c>
      <c r="E319" s="11">
        <v>10</v>
      </c>
      <c r="F319" s="5" t="s">
        <v>362</v>
      </c>
      <c r="G319" s="5" t="s">
        <v>362</v>
      </c>
      <c r="H319" s="5" t="s">
        <v>362</v>
      </c>
      <c r="I319" s="5" t="s">
        <v>362</v>
      </c>
      <c r="J319" s="5" t="s">
        <v>362</v>
      </c>
      <c r="K319" s="5" t="s">
        <v>362</v>
      </c>
      <c r="L319" s="5" t="s">
        <v>362</v>
      </c>
      <c r="M319" s="5" t="s">
        <v>362</v>
      </c>
      <c r="N319" s="35">
        <v>129.30000000000001</v>
      </c>
      <c r="O319" s="35">
        <v>359.6</v>
      </c>
      <c r="P319" s="4">
        <f t="shared" si="69"/>
        <v>1.3</v>
      </c>
      <c r="Q319" s="11">
        <v>20</v>
      </c>
      <c r="R319" s="35">
        <v>270</v>
      </c>
      <c r="S319" s="35">
        <v>263.39999999999998</v>
      </c>
      <c r="T319" s="4">
        <f t="shared" si="62"/>
        <v>0.97555555555555551</v>
      </c>
      <c r="U319" s="11">
        <v>40</v>
      </c>
      <c r="V319" s="35">
        <v>0.8</v>
      </c>
      <c r="W319" s="35">
        <v>1.8</v>
      </c>
      <c r="X319" s="4">
        <f t="shared" si="63"/>
        <v>1.3</v>
      </c>
      <c r="Y319" s="11">
        <v>10</v>
      </c>
      <c r="Z319" s="44">
        <f t="shared" si="70"/>
        <v>1.0931831831831833</v>
      </c>
      <c r="AA319" s="45">
        <v>949</v>
      </c>
      <c r="AB319" s="35">
        <f t="shared" si="64"/>
        <v>86.272727272727266</v>
      </c>
      <c r="AC319" s="35">
        <f t="shared" si="65"/>
        <v>94.3</v>
      </c>
      <c r="AD319" s="35">
        <f t="shared" si="66"/>
        <v>8.0272727272727309</v>
      </c>
      <c r="AE319" s="35">
        <v>-28.8</v>
      </c>
      <c r="AF319" s="35">
        <f t="shared" si="67"/>
        <v>65.5</v>
      </c>
      <c r="AG319" s="35"/>
      <c r="AH319" s="35">
        <f t="shared" si="68"/>
        <v>65.5</v>
      </c>
      <c r="AI319" s="35">
        <v>65.5</v>
      </c>
      <c r="AJ319" s="35">
        <f t="shared" si="71"/>
        <v>0</v>
      </c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10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10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10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10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10"/>
      <c r="GC319" s="9"/>
      <c r="GD319" s="9"/>
    </row>
    <row r="320" spans="1:186" s="2" customFormat="1" ht="17.149999999999999" customHeight="1">
      <c r="A320" s="46" t="s">
        <v>313</v>
      </c>
      <c r="B320" s="35">
        <v>0</v>
      </c>
      <c r="C320" s="35">
        <v>0</v>
      </c>
      <c r="D320" s="4">
        <f t="shared" si="61"/>
        <v>0</v>
      </c>
      <c r="E320" s="11">
        <v>0</v>
      </c>
      <c r="F320" s="5" t="s">
        <v>362</v>
      </c>
      <c r="G320" s="5" t="s">
        <v>362</v>
      </c>
      <c r="H320" s="5" t="s">
        <v>362</v>
      </c>
      <c r="I320" s="5" t="s">
        <v>362</v>
      </c>
      <c r="J320" s="5" t="s">
        <v>362</v>
      </c>
      <c r="K320" s="5" t="s">
        <v>362</v>
      </c>
      <c r="L320" s="5" t="s">
        <v>362</v>
      </c>
      <c r="M320" s="5" t="s">
        <v>362</v>
      </c>
      <c r="N320" s="35">
        <v>114.7</v>
      </c>
      <c r="O320" s="35">
        <v>96.3</v>
      </c>
      <c r="P320" s="4">
        <f t="shared" si="69"/>
        <v>0.8395815170008718</v>
      </c>
      <c r="Q320" s="11">
        <v>20</v>
      </c>
      <c r="R320" s="35">
        <v>0</v>
      </c>
      <c r="S320" s="35">
        <v>0</v>
      </c>
      <c r="T320" s="4">
        <f t="shared" si="62"/>
        <v>1</v>
      </c>
      <c r="U320" s="11">
        <v>25</v>
      </c>
      <c r="V320" s="35">
        <v>0</v>
      </c>
      <c r="W320" s="35">
        <v>0</v>
      </c>
      <c r="X320" s="4">
        <f t="shared" si="63"/>
        <v>1</v>
      </c>
      <c r="Y320" s="11">
        <v>25</v>
      </c>
      <c r="Z320" s="44">
        <f t="shared" si="70"/>
        <v>0.95416614771453478</v>
      </c>
      <c r="AA320" s="45">
        <v>377</v>
      </c>
      <c r="AB320" s="35">
        <f t="shared" si="64"/>
        <v>34.272727272727273</v>
      </c>
      <c r="AC320" s="35">
        <f t="shared" si="65"/>
        <v>32.700000000000003</v>
      </c>
      <c r="AD320" s="35">
        <f t="shared" si="66"/>
        <v>-1.5727272727272705</v>
      </c>
      <c r="AE320" s="35">
        <v>-2.6</v>
      </c>
      <c r="AF320" s="35">
        <f t="shared" si="67"/>
        <v>30.1</v>
      </c>
      <c r="AG320" s="35"/>
      <c r="AH320" s="35">
        <f t="shared" si="68"/>
        <v>30.1</v>
      </c>
      <c r="AI320" s="35">
        <v>30.1</v>
      </c>
      <c r="AJ320" s="35">
        <f t="shared" si="71"/>
        <v>0</v>
      </c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10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10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10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10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10"/>
      <c r="GC320" s="9"/>
      <c r="GD320" s="9"/>
    </row>
    <row r="321" spans="1:186" s="2" customFormat="1" ht="17.149999999999999" customHeight="1">
      <c r="A321" s="18" t="s">
        <v>314</v>
      </c>
      <c r="B321" s="60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35"/>
      <c r="AF321" s="35"/>
      <c r="AG321" s="35"/>
      <c r="AH321" s="35"/>
      <c r="AI321" s="35"/>
      <c r="AJ321" s="35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10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10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10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10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10"/>
      <c r="GC321" s="9"/>
      <c r="GD321" s="9"/>
    </row>
    <row r="322" spans="1:186" s="2" customFormat="1" ht="17.149999999999999" customHeight="1">
      <c r="A322" s="14" t="s">
        <v>315</v>
      </c>
      <c r="B322" s="35">
        <v>131</v>
      </c>
      <c r="C322" s="35">
        <v>146.30000000000001</v>
      </c>
      <c r="D322" s="4">
        <f t="shared" si="61"/>
        <v>1.1167938931297712</v>
      </c>
      <c r="E322" s="11">
        <v>10</v>
      </c>
      <c r="F322" s="5" t="s">
        <v>362</v>
      </c>
      <c r="G322" s="5" t="s">
        <v>362</v>
      </c>
      <c r="H322" s="5" t="s">
        <v>362</v>
      </c>
      <c r="I322" s="5" t="s">
        <v>362</v>
      </c>
      <c r="J322" s="5" t="s">
        <v>362</v>
      </c>
      <c r="K322" s="5" t="s">
        <v>362</v>
      </c>
      <c r="L322" s="5" t="s">
        <v>362</v>
      </c>
      <c r="M322" s="5" t="s">
        <v>362</v>
      </c>
      <c r="N322" s="35">
        <v>63.9</v>
      </c>
      <c r="O322" s="35">
        <v>64.7</v>
      </c>
      <c r="P322" s="4">
        <f t="shared" si="69"/>
        <v>1.0125195618153364</v>
      </c>
      <c r="Q322" s="11">
        <v>20</v>
      </c>
      <c r="R322" s="35">
        <v>1</v>
      </c>
      <c r="S322" s="35">
        <v>1.1000000000000001</v>
      </c>
      <c r="T322" s="4">
        <f t="shared" si="62"/>
        <v>1.1000000000000001</v>
      </c>
      <c r="U322" s="11">
        <v>30</v>
      </c>
      <c r="V322" s="35">
        <v>2</v>
      </c>
      <c r="W322" s="35">
        <v>2.1</v>
      </c>
      <c r="X322" s="4">
        <f t="shared" si="63"/>
        <v>1.05</v>
      </c>
      <c r="Y322" s="11">
        <v>20</v>
      </c>
      <c r="Z322" s="44">
        <f t="shared" si="70"/>
        <v>1.0677291270950555</v>
      </c>
      <c r="AA322" s="45">
        <v>1667</v>
      </c>
      <c r="AB322" s="35">
        <f t="shared" si="64"/>
        <v>151.54545454545453</v>
      </c>
      <c r="AC322" s="35">
        <f t="shared" si="65"/>
        <v>161.80000000000001</v>
      </c>
      <c r="AD322" s="35">
        <f t="shared" si="66"/>
        <v>10.254545454545479</v>
      </c>
      <c r="AE322" s="35">
        <v>5.5</v>
      </c>
      <c r="AF322" s="35">
        <f t="shared" si="67"/>
        <v>167.3</v>
      </c>
      <c r="AG322" s="35"/>
      <c r="AH322" s="35">
        <f t="shared" si="68"/>
        <v>167.3</v>
      </c>
      <c r="AI322" s="35">
        <v>167.3</v>
      </c>
      <c r="AJ322" s="35">
        <f t="shared" si="71"/>
        <v>0</v>
      </c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10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10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10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10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10"/>
      <c r="GC322" s="9"/>
      <c r="GD322" s="9"/>
    </row>
    <row r="323" spans="1:186" s="2" customFormat="1" ht="17.149999999999999" customHeight="1">
      <c r="A323" s="14" t="s">
        <v>316</v>
      </c>
      <c r="B323" s="35">
        <v>66</v>
      </c>
      <c r="C323" s="35">
        <v>68</v>
      </c>
      <c r="D323" s="4">
        <f t="shared" si="61"/>
        <v>1.0303030303030303</v>
      </c>
      <c r="E323" s="11">
        <v>10</v>
      </c>
      <c r="F323" s="5" t="s">
        <v>362</v>
      </c>
      <c r="G323" s="5" t="s">
        <v>362</v>
      </c>
      <c r="H323" s="5" t="s">
        <v>362</v>
      </c>
      <c r="I323" s="5" t="s">
        <v>362</v>
      </c>
      <c r="J323" s="5" t="s">
        <v>362</v>
      </c>
      <c r="K323" s="5" t="s">
        <v>362</v>
      </c>
      <c r="L323" s="5" t="s">
        <v>362</v>
      </c>
      <c r="M323" s="5" t="s">
        <v>362</v>
      </c>
      <c r="N323" s="35">
        <v>146.6</v>
      </c>
      <c r="O323" s="35">
        <v>311.2</v>
      </c>
      <c r="P323" s="4">
        <f t="shared" si="69"/>
        <v>1.2922783083219644</v>
      </c>
      <c r="Q323" s="11">
        <v>20</v>
      </c>
      <c r="R323" s="35">
        <v>13</v>
      </c>
      <c r="S323" s="35">
        <v>29</v>
      </c>
      <c r="T323" s="4">
        <f t="shared" si="62"/>
        <v>1.3</v>
      </c>
      <c r="U323" s="11">
        <v>20</v>
      </c>
      <c r="V323" s="35">
        <v>2</v>
      </c>
      <c r="W323" s="35">
        <v>2.2000000000000002</v>
      </c>
      <c r="X323" s="4">
        <f t="shared" si="63"/>
        <v>1.1000000000000001</v>
      </c>
      <c r="Y323" s="11">
        <v>30</v>
      </c>
      <c r="Z323" s="44">
        <f t="shared" si="70"/>
        <v>1.1893574558683699</v>
      </c>
      <c r="AA323" s="45">
        <v>1357</v>
      </c>
      <c r="AB323" s="35">
        <f t="shared" si="64"/>
        <v>123.36363636363636</v>
      </c>
      <c r="AC323" s="35">
        <f t="shared" si="65"/>
        <v>146.69999999999999</v>
      </c>
      <c r="AD323" s="35">
        <f t="shared" si="66"/>
        <v>23.336363636363629</v>
      </c>
      <c r="AE323" s="35">
        <v>-3.5</v>
      </c>
      <c r="AF323" s="35">
        <f t="shared" si="67"/>
        <v>143.19999999999999</v>
      </c>
      <c r="AG323" s="35"/>
      <c r="AH323" s="35">
        <f t="shared" si="68"/>
        <v>143.19999999999999</v>
      </c>
      <c r="AI323" s="35">
        <v>143.19999999999999</v>
      </c>
      <c r="AJ323" s="35">
        <f t="shared" si="71"/>
        <v>0</v>
      </c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10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10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10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10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10"/>
      <c r="GC323" s="9"/>
      <c r="GD323" s="9"/>
    </row>
    <row r="324" spans="1:186" s="2" customFormat="1" ht="17.149999999999999" customHeight="1">
      <c r="A324" s="14" t="s">
        <v>269</v>
      </c>
      <c r="B324" s="35">
        <v>29</v>
      </c>
      <c r="C324" s="35">
        <v>34.799999999999997</v>
      </c>
      <c r="D324" s="4">
        <f t="shared" si="61"/>
        <v>1.2</v>
      </c>
      <c r="E324" s="11">
        <v>10</v>
      </c>
      <c r="F324" s="5" t="s">
        <v>362</v>
      </c>
      <c r="G324" s="5" t="s">
        <v>362</v>
      </c>
      <c r="H324" s="5" t="s">
        <v>362</v>
      </c>
      <c r="I324" s="5" t="s">
        <v>362</v>
      </c>
      <c r="J324" s="5" t="s">
        <v>362</v>
      </c>
      <c r="K324" s="5" t="s">
        <v>362</v>
      </c>
      <c r="L324" s="5" t="s">
        <v>362</v>
      </c>
      <c r="M324" s="5" t="s">
        <v>362</v>
      </c>
      <c r="N324" s="35">
        <v>46.9</v>
      </c>
      <c r="O324" s="35">
        <v>51</v>
      </c>
      <c r="P324" s="4">
        <f t="shared" si="69"/>
        <v>1.0874200426439233</v>
      </c>
      <c r="Q324" s="11">
        <v>20</v>
      </c>
      <c r="R324" s="35">
        <v>7</v>
      </c>
      <c r="S324" s="35">
        <v>8</v>
      </c>
      <c r="T324" s="4">
        <f t="shared" si="62"/>
        <v>1.1428571428571428</v>
      </c>
      <c r="U324" s="11">
        <v>30</v>
      </c>
      <c r="V324" s="35">
        <v>2</v>
      </c>
      <c r="W324" s="35">
        <v>2.2000000000000002</v>
      </c>
      <c r="X324" s="4">
        <f t="shared" si="63"/>
        <v>1.1000000000000001</v>
      </c>
      <c r="Y324" s="11">
        <v>20</v>
      </c>
      <c r="Z324" s="44">
        <f t="shared" si="70"/>
        <v>1.1254264392324094</v>
      </c>
      <c r="AA324" s="45">
        <v>1178</v>
      </c>
      <c r="AB324" s="35">
        <f t="shared" si="64"/>
        <v>107.09090909090909</v>
      </c>
      <c r="AC324" s="35">
        <f t="shared" si="65"/>
        <v>120.5</v>
      </c>
      <c r="AD324" s="35">
        <f t="shared" si="66"/>
        <v>13.409090909090907</v>
      </c>
      <c r="AE324" s="35">
        <v>3.7</v>
      </c>
      <c r="AF324" s="35">
        <f t="shared" si="67"/>
        <v>124.2</v>
      </c>
      <c r="AG324" s="35"/>
      <c r="AH324" s="35">
        <f t="shared" si="68"/>
        <v>124.2</v>
      </c>
      <c r="AI324" s="35">
        <v>124.2</v>
      </c>
      <c r="AJ324" s="35">
        <f t="shared" si="71"/>
        <v>0</v>
      </c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10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10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10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10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10"/>
      <c r="GC324" s="9"/>
      <c r="GD324" s="9"/>
    </row>
    <row r="325" spans="1:186" s="2" customFormat="1" ht="17.149999999999999" customHeight="1">
      <c r="A325" s="14" t="s">
        <v>317</v>
      </c>
      <c r="B325" s="35">
        <v>90</v>
      </c>
      <c r="C325" s="35">
        <v>106.5</v>
      </c>
      <c r="D325" s="4">
        <f t="shared" si="61"/>
        <v>1.1833333333333333</v>
      </c>
      <c r="E325" s="11">
        <v>10</v>
      </c>
      <c r="F325" s="5" t="s">
        <v>362</v>
      </c>
      <c r="G325" s="5" t="s">
        <v>362</v>
      </c>
      <c r="H325" s="5" t="s">
        <v>362</v>
      </c>
      <c r="I325" s="5" t="s">
        <v>362</v>
      </c>
      <c r="J325" s="5" t="s">
        <v>362</v>
      </c>
      <c r="K325" s="5" t="s">
        <v>362</v>
      </c>
      <c r="L325" s="5" t="s">
        <v>362</v>
      </c>
      <c r="M325" s="5" t="s">
        <v>362</v>
      </c>
      <c r="N325" s="35">
        <v>306.8</v>
      </c>
      <c r="O325" s="35">
        <v>230</v>
      </c>
      <c r="P325" s="4">
        <f t="shared" si="69"/>
        <v>0.74967405475880045</v>
      </c>
      <c r="Q325" s="11">
        <v>20</v>
      </c>
      <c r="R325" s="35">
        <v>1</v>
      </c>
      <c r="S325" s="35">
        <v>1.1000000000000001</v>
      </c>
      <c r="T325" s="4">
        <f t="shared" si="62"/>
        <v>1.1000000000000001</v>
      </c>
      <c r="U325" s="11">
        <v>35</v>
      </c>
      <c r="V325" s="35">
        <v>2</v>
      </c>
      <c r="W325" s="35">
        <v>2.2000000000000002</v>
      </c>
      <c r="X325" s="4">
        <f t="shared" si="63"/>
        <v>1.1000000000000001</v>
      </c>
      <c r="Y325" s="11">
        <v>15</v>
      </c>
      <c r="Z325" s="44">
        <f t="shared" si="70"/>
        <v>1.0228351803563669</v>
      </c>
      <c r="AA325" s="45">
        <v>1997</v>
      </c>
      <c r="AB325" s="35">
        <f t="shared" si="64"/>
        <v>181.54545454545453</v>
      </c>
      <c r="AC325" s="35">
        <f t="shared" si="65"/>
        <v>185.7</v>
      </c>
      <c r="AD325" s="35">
        <f t="shared" si="66"/>
        <v>4.1545454545454561</v>
      </c>
      <c r="AE325" s="35">
        <v>4.8</v>
      </c>
      <c r="AF325" s="35">
        <f t="shared" si="67"/>
        <v>190.5</v>
      </c>
      <c r="AG325" s="35"/>
      <c r="AH325" s="35">
        <f t="shared" si="68"/>
        <v>190.5</v>
      </c>
      <c r="AI325" s="35">
        <v>190.5</v>
      </c>
      <c r="AJ325" s="35">
        <f t="shared" si="71"/>
        <v>0</v>
      </c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10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10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10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10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10"/>
      <c r="GC325" s="9"/>
      <c r="GD325" s="9"/>
    </row>
    <row r="326" spans="1:186" s="2" customFormat="1" ht="17.149999999999999" customHeight="1">
      <c r="A326" s="14" t="s">
        <v>318</v>
      </c>
      <c r="B326" s="35">
        <v>0</v>
      </c>
      <c r="C326" s="35">
        <v>0</v>
      </c>
      <c r="D326" s="4">
        <f t="shared" si="61"/>
        <v>0</v>
      </c>
      <c r="E326" s="11">
        <v>0</v>
      </c>
      <c r="F326" s="5" t="s">
        <v>362</v>
      </c>
      <c r="G326" s="5" t="s">
        <v>362</v>
      </c>
      <c r="H326" s="5" t="s">
        <v>362</v>
      </c>
      <c r="I326" s="5" t="s">
        <v>362</v>
      </c>
      <c r="J326" s="5" t="s">
        <v>362</v>
      </c>
      <c r="K326" s="5" t="s">
        <v>362</v>
      </c>
      <c r="L326" s="5" t="s">
        <v>362</v>
      </c>
      <c r="M326" s="5" t="s">
        <v>362</v>
      </c>
      <c r="N326" s="35">
        <v>385.5</v>
      </c>
      <c r="O326" s="35">
        <v>212.4</v>
      </c>
      <c r="P326" s="4">
        <f t="shared" si="69"/>
        <v>0.55097276264591444</v>
      </c>
      <c r="Q326" s="11">
        <v>20</v>
      </c>
      <c r="R326" s="35">
        <v>295</v>
      </c>
      <c r="S326" s="35">
        <v>276.5</v>
      </c>
      <c r="T326" s="4">
        <f t="shared" si="62"/>
        <v>0.93728813559322033</v>
      </c>
      <c r="U326" s="11">
        <v>30</v>
      </c>
      <c r="V326" s="35">
        <v>3</v>
      </c>
      <c r="W326" s="35">
        <v>3.1</v>
      </c>
      <c r="X326" s="4">
        <f t="shared" si="63"/>
        <v>1.0333333333333334</v>
      </c>
      <c r="Y326" s="11">
        <v>20</v>
      </c>
      <c r="Z326" s="44">
        <f t="shared" si="70"/>
        <v>0.85435379981973669</v>
      </c>
      <c r="AA326" s="45">
        <v>2175</v>
      </c>
      <c r="AB326" s="35">
        <f t="shared" si="64"/>
        <v>197.72727272727272</v>
      </c>
      <c r="AC326" s="35">
        <f t="shared" si="65"/>
        <v>168.9</v>
      </c>
      <c r="AD326" s="35">
        <f t="shared" si="66"/>
        <v>-28.827272727272714</v>
      </c>
      <c r="AE326" s="35">
        <v>5.5</v>
      </c>
      <c r="AF326" s="35">
        <f t="shared" si="67"/>
        <v>174.4</v>
      </c>
      <c r="AG326" s="35"/>
      <c r="AH326" s="35">
        <f t="shared" si="68"/>
        <v>174.4</v>
      </c>
      <c r="AI326" s="35">
        <v>174.4</v>
      </c>
      <c r="AJ326" s="35">
        <f t="shared" si="71"/>
        <v>0</v>
      </c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10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10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10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10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10"/>
      <c r="GC326" s="9"/>
      <c r="GD326" s="9"/>
    </row>
    <row r="327" spans="1:186" s="2" customFormat="1" ht="17.149999999999999" customHeight="1">
      <c r="A327" s="14" t="s">
        <v>319</v>
      </c>
      <c r="B327" s="35">
        <v>76</v>
      </c>
      <c r="C327" s="35">
        <v>80</v>
      </c>
      <c r="D327" s="4">
        <f t="shared" si="61"/>
        <v>1.0526315789473684</v>
      </c>
      <c r="E327" s="11">
        <v>10</v>
      </c>
      <c r="F327" s="5" t="s">
        <v>362</v>
      </c>
      <c r="G327" s="5" t="s">
        <v>362</v>
      </c>
      <c r="H327" s="5" t="s">
        <v>362</v>
      </c>
      <c r="I327" s="5" t="s">
        <v>362</v>
      </c>
      <c r="J327" s="5" t="s">
        <v>362</v>
      </c>
      <c r="K327" s="5" t="s">
        <v>362</v>
      </c>
      <c r="L327" s="5" t="s">
        <v>362</v>
      </c>
      <c r="M327" s="5" t="s">
        <v>362</v>
      </c>
      <c r="N327" s="35">
        <v>217.6</v>
      </c>
      <c r="O327" s="35">
        <v>259.8</v>
      </c>
      <c r="P327" s="4">
        <f t="shared" si="69"/>
        <v>1.1939338235294119</v>
      </c>
      <c r="Q327" s="11">
        <v>20</v>
      </c>
      <c r="R327" s="35">
        <v>2</v>
      </c>
      <c r="S327" s="35">
        <v>2.1</v>
      </c>
      <c r="T327" s="4">
        <f t="shared" si="62"/>
        <v>1.05</v>
      </c>
      <c r="U327" s="11">
        <v>30</v>
      </c>
      <c r="V327" s="35">
        <v>2</v>
      </c>
      <c r="W327" s="35">
        <v>2.1</v>
      </c>
      <c r="X327" s="4">
        <f t="shared" si="63"/>
        <v>1.05</v>
      </c>
      <c r="Y327" s="11">
        <v>20</v>
      </c>
      <c r="Z327" s="44">
        <f t="shared" si="70"/>
        <v>1.0863124032507741</v>
      </c>
      <c r="AA327" s="45">
        <v>1690</v>
      </c>
      <c r="AB327" s="35">
        <f t="shared" si="64"/>
        <v>153.63636363636363</v>
      </c>
      <c r="AC327" s="35">
        <f t="shared" si="65"/>
        <v>166.9</v>
      </c>
      <c r="AD327" s="35">
        <f t="shared" si="66"/>
        <v>13.26363636363638</v>
      </c>
      <c r="AE327" s="35">
        <v>3.8</v>
      </c>
      <c r="AF327" s="35">
        <f t="shared" si="67"/>
        <v>170.70000000000002</v>
      </c>
      <c r="AG327" s="35"/>
      <c r="AH327" s="35">
        <f t="shared" si="68"/>
        <v>170.70000000000002</v>
      </c>
      <c r="AI327" s="35">
        <v>170.70000000000002</v>
      </c>
      <c r="AJ327" s="35">
        <f t="shared" si="71"/>
        <v>0</v>
      </c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10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10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10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10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10"/>
      <c r="GC327" s="9"/>
      <c r="GD327" s="9"/>
    </row>
    <row r="328" spans="1:186" s="2" customFormat="1" ht="17.149999999999999" customHeight="1">
      <c r="A328" s="14" t="s">
        <v>320</v>
      </c>
      <c r="B328" s="35">
        <v>34</v>
      </c>
      <c r="C328" s="35">
        <v>35.700000000000003</v>
      </c>
      <c r="D328" s="4">
        <f t="shared" si="61"/>
        <v>1.05</v>
      </c>
      <c r="E328" s="11">
        <v>10</v>
      </c>
      <c r="F328" s="5" t="s">
        <v>362</v>
      </c>
      <c r="G328" s="5" t="s">
        <v>362</v>
      </c>
      <c r="H328" s="5" t="s">
        <v>362</v>
      </c>
      <c r="I328" s="5" t="s">
        <v>362</v>
      </c>
      <c r="J328" s="5" t="s">
        <v>362</v>
      </c>
      <c r="K328" s="5" t="s">
        <v>362</v>
      </c>
      <c r="L328" s="5" t="s">
        <v>362</v>
      </c>
      <c r="M328" s="5" t="s">
        <v>362</v>
      </c>
      <c r="N328" s="35">
        <v>370.7</v>
      </c>
      <c r="O328" s="35">
        <v>455.8</v>
      </c>
      <c r="P328" s="4">
        <f t="shared" si="69"/>
        <v>1.2029565686538981</v>
      </c>
      <c r="Q328" s="11">
        <v>20</v>
      </c>
      <c r="R328" s="35">
        <v>6</v>
      </c>
      <c r="S328" s="35">
        <v>19.5</v>
      </c>
      <c r="T328" s="4">
        <f t="shared" si="62"/>
        <v>1.3</v>
      </c>
      <c r="U328" s="11">
        <v>20</v>
      </c>
      <c r="V328" s="35">
        <v>3</v>
      </c>
      <c r="W328" s="35">
        <v>3.2</v>
      </c>
      <c r="X328" s="4">
        <f t="shared" si="63"/>
        <v>1.0666666666666667</v>
      </c>
      <c r="Y328" s="11">
        <v>30</v>
      </c>
      <c r="Z328" s="44">
        <f t="shared" si="70"/>
        <v>1.1569891421634746</v>
      </c>
      <c r="AA328" s="45">
        <v>1441</v>
      </c>
      <c r="AB328" s="35">
        <f t="shared" si="64"/>
        <v>131</v>
      </c>
      <c r="AC328" s="35">
        <f t="shared" si="65"/>
        <v>151.6</v>
      </c>
      <c r="AD328" s="35">
        <f t="shared" si="66"/>
        <v>20.599999999999994</v>
      </c>
      <c r="AE328" s="35">
        <v>-3.7</v>
      </c>
      <c r="AF328" s="35">
        <f t="shared" si="67"/>
        <v>147.9</v>
      </c>
      <c r="AG328" s="35"/>
      <c r="AH328" s="35">
        <f t="shared" si="68"/>
        <v>147.9</v>
      </c>
      <c r="AI328" s="35">
        <v>147.9</v>
      </c>
      <c r="AJ328" s="35">
        <f t="shared" si="71"/>
        <v>0</v>
      </c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10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10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10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10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10"/>
      <c r="GC328" s="9"/>
      <c r="GD328" s="9"/>
    </row>
    <row r="329" spans="1:186" s="2" customFormat="1" ht="17.149999999999999" customHeight="1">
      <c r="A329" s="14" t="s">
        <v>321</v>
      </c>
      <c r="B329" s="35">
        <v>64</v>
      </c>
      <c r="C329" s="35">
        <v>76.400000000000006</v>
      </c>
      <c r="D329" s="4">
        <f t="shared" si="61"/>
        <v>1.1937500000000001</v>
      </c>
      <c r="E329" s="11">
        <v>10</v>
      </c>
      <c r="F329" s="5" t="s">
        <v>362</v>
      </c>
      <c r="G329" s="5" t="s">
        <v>362</v>
      </c>
      <c r="H329" s="5" t="s">
        <v>362</v>
      </c>
      <c r="I329" s="5" t="s">
        <v>362</v>
      </c>
      <c r="J329" s="5" t="s">
        <v>362</v>
      </c>
      <c r="K329" s="5" t="s">
        <v>362</v>
      </c>
      <c r="L329" s="5" t="s">
        <v>362</v>
      </c>
      <c r="M329" s="5" t="s">
        <v>362</v>
      </c>
      <c r="N329" s="35">
        <v>63.4</v>
      </c>
      <c r="O329" s="35">
        <v>98.1</v>
      </c>
      <c r="P329" s="4">
        <f t="shared" si="69"/>
        <v>1.2347318611987381</v>
      </c>
      <c r="Q329" s="11">
        <v>20</v>
      </c>
      <c r="R329" s="35">
        <v>3</v>
      </c>
      <c r="S329" s="35">
        <v>3.3</v>
      </c>
      <c r="T329" s="4">
        <f t="shared" si="62"/>
        <v>1.0999999999999999</v>
      </c>
      <c r="U329" s="11">
        <v>30</v>
      </c>
      <c r="V329" s="35">
        <v>2</v>
      </c>
      <c r="W329" s="35">
        <v>2.2000000000000002</v>
      </c>
      <c r="X329" s="4">
        <f t="shared" si="63"/>
        <v>1.1000000000000001</v>
      </c>
      <c r="Y329" s="11">
        <v>20</v>
      </c>
      <c r="Z329" s="44">
        <f t="shared" si="70"/>
        <v>1.1454017152996845</v>
      </c>
      <c r="AA329" s="45">
        <v>1384</v>
      </c>
      <c r="AB329" s="35">
        <f t="shared" si="64"/>
        <v>125.81818181818181</v>
      </c>
      <c r="AC329" s="35">
        <f t="shared" si="65"/>
        <v>144.1</v>
      </c>
      <c r="AD329" s="35">
        <f t="shared" si="66"/>
        <v>18.281818181818181</v>
      </c>
      <c r="AE329" s="35">
        <v>2.2000000000000002</v>
      </c>
      <c r="AF329" s="35">
        <f t="shared" si="67"/>
        <v>146.29999999999998</v>
      </c>
      <c r="AG329" s="35"/>
      <c r="AH329" s="35">
        <f t="shared" si="68"/>
        <v>146.29999999999998</v>
      </c>
      <c r="AI329" s="35">
        <v>146.29999999999998</v>
      </c>
      <c r="AJ329" s="35">
        <f t="shared" si="71"/>
        <v>0</v>
      </c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10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10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10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10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10"/>
      <c r="GC329" s="9"/>
      <c r="GD329" s="9"/>
    </row>
    <row r="330" spans="1:186" s="2" customFormat="1" ht="17.149999999999999" customHeight="1">
      <c r="A330" s="14" t="s">
        <v>322</v>
      </c>
      <c r="B330" s="35">
        <v>33</v>
      </c>
      <c r="C330" s="35">
        <v>39.6</v>
      </c>
      <c r="D330" s="4">
        <f t="shared" si="61"/>
        <v>1.2</v>
      </c>
      <c r="E330" s="11">
        <v>10</v>
      </c>
      <c r="F330" s="5" t="s">
        <v>362</v>
      </c>
      <c r="G330" s="5" t="s">
        <v>362</v>
      </c>
      <c r="H330" s="5" t="s">
        <v>362</v>
      </c>
      <c r="I330" s="5" t="s">
        <v>362</v>
      </c>
      <c r="J330" s="5" t="s">
        <v>362</v>
      </c>
      <c r="K330" s="5" t="s">
        <v>362</v>
      </c>
      <c r="L330" s="5" t="s">
        <v>362</v>
      </c>
      <c r="M330" s="5" t="s">
        <v>362</v>
      </c>
      <c r="N330" s="35">
        <v>4.4000000000000004</v>
      </c>
      <c r="O330" s="35">
        <v>49.4</v>
      </c>
      <c r="P330" s="4">
        <f t="shared" si="69"/>
        <v>1.3</v>
      </c>
      <c r="Q330" s="11">
        <v>20</v>
      </c>
      <c r="R330" s="35">
        <v>2</v>
      </c>
      <c r="S330" s="35">
        <v>8</v>
      </c>
      <c r="T330" s="4">
        <f t="shared" si="62"/>
        <v>1.3</v>
      </c>
      <c r="U330" s="11">
        <v>25</v>
      </c>
      <c r="V330" s="35">
        <v>2</v>
      </c>
      <c r="W330" s="35">
        <v>2.1</v>
      </c>
      <c r="X330" s="4">
        <f t="shared" si="63"/>
        <v>1.05</v>
      </c>
      <c r="Y330" s="11">
        <v>25</v>
      </c>
      <c r="Z330" s="44">
        <f t="shared" si="70"/>
        <v>1.2093750000000001</v>
      </c>
      <c r="AA330" s="45">
        <v>1234</v>
      </c>
      <c r="AB330" s="35">
        <f t="shared" si="64"/>
        <v>112.18181818181819</v>
      </c>
      <c r="AC330" s="35">
        <f t="shared" si="65"/>
        <v>135.69999999999999</v>
      </c>
      <c r="AD330" s="35">
        <f t="shared" si="66"/>
        <v>23.518181818181802</v>
      </c>
      <c r="AE330" s="35">
        <v>-0.1</v>
      </c>
      <c r="AF330" s="35">
        <f t="shared" si="67"/>
        <v>135.6</v>
      </c>
      <c r="AG330" s="35"/>
      <c r="AH330" s="35">
        <f t="shared" si="68"/>
        <v>135.6</v>
      </c>
      <c r="AI330" s="35">
        <v>135.6</v>
      </c>
      <c r="AJ330" s="35">
        <f t="shared" si="71"/>
        <v>0</v>
      </c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10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10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10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10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10"/>
      <c r="GC330" s="9"/>
      <c r="GD330" s="9"/>
    </row>
    <row r="331" spans="1:186" s="2" customFormat="1" ht="17.149999999999999" customHeight="1">
      <c r="A331" s="14" t="s">
        <v>323</v>
      </c>
      <c r="B331" s="35">
        <v>71</v>
      </c>
      <c r="C331" s="35">
        <v>85.2</v>
      </c>
      <c r="D331" s="4">
        <f t="shared" si="61"/>
        <v>1.2</v>
      </c>
      <c r="E331" s="11">
        <v>10</v>
      </c>
      <c r="F331" s="5" t="s">
        <v>362</v>
      </c>
      <c r="G331" s="5" t="s">
        <v>362</v>
      </c>
      <c r="H331" s="5" t="s">
        <v>362</v>
      </c>
      <c r="I331" s="5" t="s">
        <v>362</v>
      </c>
      <c r="J331" s="5" t="s">
        <v>362</v>
      </c>
      <c r="K331" s="5" t="s">
        <v>362</v>
      </c>
      <c r="L331" s="5" t="s">
        <v>362</v>
      </c>
      <c r="M331" s="5" t="s">
        <v>362</v>
      </c>
      <c r="N331" s="35">
        <v>30.9</v>
      </c>
      <c r="O331" s="35">
        <v>152.69999999999999</v>
      </c>
      <c r="P331" s="4">
        <f t="shared" si="69"/>
        <v>1.3</v>
      </c>
      <c r="Q331" s="11">
        <v>20</v>
      </c>
      <c r="R331" s="35">
        <v>8</v>
      </c>
      <c r="S331" s="35">
        <v>8.3000000000000007</v>
      </c>
      <c r="T331" s="4">
        <f t="shared" si="62"/>
        <v>1.0375000000000001</v>
      </c>
      <c r="U331" s="11">
        <v>20</v>
      </c>
      <c r="V331" s="35">
        <v>25</v>
      </c>
      <c r="W331" s="35">
        <v>26</v>
      </c>
      <c r="X331" s="4">
        <f t="shared" si="63"/>
        <v>1.04</v>
      </c>
      <c r="Y331" s="11">
        <v>30</v>
      </c>
      <c r="Z331" s="44">
        <f t="shared" si="70"/>
        <v>1.1243750000000001</v>
      </c>
      <c r="AA331" s="45">
        <v>1627</v>
      </c>
      <c r="AB331" s="35">
        <f t="shared" si="64"/>
        <v>147.90909090909091</v>
      </c>
      <c r="AC331" s="35">
        <f t="shared" si="65"/>
        <v>166.3</v>
      </c>
      <c r="AD331" s="35">
        <f t="shared" si="66"/>
        <v>18.390909090909105</v>
      </c>
      <c r="AE331" s="35">
        <v>11.3</v>
      </c>
      <c r="AF331" s="35">
        <f t="shared" si="67"/>
        <v>177.60000000000002</v>
      </c>
      <c r="AG331" s="35"/>
      <c r="AH331" s="35">
        <f t="shared" si="68"/>
        <v>177.60000000000002</v>
      </c>
      <c r="AI331" s="35">
        <v>177.60000000000002</v>
      </c>
      <c r="AJ331" s="35">
        <f t="shared" si="71"/>
        <v>0</v>
      </c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10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10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10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10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10"/>
      <c r="GC331" s="9"/>
      <c r="GD331" s="9"/>
    </row>
    <row r="332" spans="1:186" s="2" customFormat="1" ht="17.149999999999999" customHeight="1">
      <c r="A332" s="14" t="s">
        <v>324</v>
      </c>
      <c r="B332" s="35">
        <v>8843</v>
      </c>
      <c r="C332" s="35">
        <v>8840.5</v>
      </c>
      <c r="D332" s="4">
        <f t="shared" si="61"/>
        <v>0.99971729051226954</v>
      </c>
      <c r="E332" s="11">
        <v>10</v>
      </c>
      <c r="F332" s="5" t="s">
        <v>362</v>
      </c>
      <c r="G332" s="5" t="s">
        <v>362</v>
      </c>
      <c r="H332" s="5" t="s">
        <v>362</v>
      </c>
      <c r="I332" s="5" t="s">
        <v>362</v>
      </c>
      <c r="J332" s="5" t="s">
        <v>362</v>
      </c>
      <c r="K332" s="5" t="s">
        <v>362</v>
      </c>
      <c r="L332" s="5" t="s">
        <v>362</v>
      </c>
      <c r="M332" s="5" t="s">
        <v>362</v>
      </c>
      <c r="N332" s="35">
        <v>949.9</v>
      </c>
      <c r="O332" s="35">
        <v>909.8</v>
      </c>
      <c r="P332" s="4">
        <f t="shared" si="69"/>
        <v>0.95778503000315818</v>
      </c>
      <c r="Q332" s="11">
        <v>20</v>
      </c>
      <c r="R332" s="35">
        <v>8</v>
      </c>
      <c r="S332" s="35">
        <v>11.2</v>
      </c>
      <c r="T332" s="4">
        <f t="shared" si="62"/>
        <v>1.22</v>
      </c>
      <c r="U332" s="11">
        <v>20</v>
      </c>
      <c r="V332" s="35">
        <v>9</v>
      </c>
      <c r="W332" s="35">
        <v>9.6999999999999993</v>
      </c>
      <c r="X332" s="4">
        <f t="shared" si="63"/>
        <v>1.0777777777777777</v>
      </c>
      <c r="Y332" s="11">
        <v>30</v>
      </c>
      <c r="Z332" s="44">
        <f t="shared" si="70"/>
        <v>1.0735775854814897</v>
      </c>
      <c r="AA332" s="45">
        <v>3926</v>
      </c>
      <c r="AB332" s="35">
        <f t="shared" si="64"/>
        <v>356.90909090909093</v>
      </c>
      <c r="AC332" s="35">
        <f t="shared" si="65"/>
        <v>383.2</v>
      </c>
      <c r="AD332" s="35">
        <f t="shared" si="66"/>
        <v>26.290909090909054</v>
      </c>
      <c r="AE332" s="35">
        <v>-21.8</v>
      </c>
      <c r="AF332" s="35">
        <f t="shared" si="67"/>
        <v>361.4</v>
      </c>
      <c r="AG332" s="35"/>
      <c r="AH332" s="35">
        <f t="shared" si="68"/>
        <v>361.4</v>
      </c>
      <c r="AI332" s="35">
        <v>361.4</v>
      </c>
      <c r="AJ332" s="35">
        <f t="shared" si="71"/>
        <v>0</v>
      </c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10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10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10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10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10"/>
      <c r="GC332" s="9"/>
      <c r="GD332" s="9"/>
    </row>
    <row r="333" spans="1:186" s="2" customFormat="1" ht="17.149999999999999" customHeight="1">
      <c r="A333" s="18" t="s">
        <v>325</v>
      </c>
      <c r="B333" s="60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35"/>
      <c r="AF333" s="35"/>
      <c r="AG333" s="35"/>
      <c r="AH333" s="35"/>
      <c r="AI333" s="35"/>
      <c r="AJ333" s="35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10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10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10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10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10"/>
      <c r="GC333" s="9"/>
      <c r="GD333" s="9"/>
    </row>
    <row r="334" spans="1:186" s="2" customFormat="1" ht="17.149999999999999" customHeight="1">
      <c r="A334" s="46" t="s">
        <v>326</v>
      </c>
      <c r="B334" s="35">
        <v>34</v>
      </c>
      <c r="C334" s="35">
        <v>33</v>
      </c>
      <c r="D334" s="4">
        <f t="shared" si="61"/>
        <v>0.97058823529411764</v>
      </c>
      <c r="E334" s="11">
        <v>10</v>
      </c>
      <c r="F334" s="5" t="s">
        <v>362</v>
      </c>
      <c r="G334" s="5" t="s">
        <v>362</v>
      </c>
      <c r="H334" s="5" t="s">
        <v>362</v>
      </c>
      <c r="I334" s="5" t="s">
        <v>362</v>
      </c>
      <c r="J334" s="5" t="s">
        <v>362</v>
      </c>
      <c r="K334" s="5" t="s">
        <v>362</v>
      </c>
      <c r="L334" s="5" t="s">
        <v>362</v>
      </c>
      <c r="M334" s="5" t="s">
        <v>362</v>
      </c>
      <c r="N334" s="35">
        <v>105.4</v>
      </c>
      <c r="O334" s="35">
        <v>275.2</v>
      </c>
      <c r="P334" s="4">
        <f t="shared" si="69"/>
        <v>1.3</v>
      </c>
      <c r="Q334" s="11">
        <v>20</v>
      </c>
      <c r="R334" s="35">
        <v>32</v>
      </c>
      <c r="S334" s="35">
        <v>31.1</v>
      </c>
      <c r="T334" s="4">
        <f t="shared" si="62"/>
        <v>0.97187500000000004</v>
      </c>
      <c r="U334" s="11">
        <v>25</v>
      </c>
      <c r="V334" s="35">
        <v>2</v>
      </c>
      <c r="W334" s="35">
        <v>2.1</v>
      </c>
      <c r="X334" s="4">
        <f t="shared" si="63"/>
        <v>1.05</v>
      </c>
      <c r="Y334" s="11">
        <v>25</v>
      </c>
      <c r="Z334" s="44">
        <f t="shared" si="70"/>
        <v>1.0781594669117647</v>
      </c>
      <c r="AA334" s="45">
        <v>1200</v>
      </c>
      <c r="AB334" s="35">
        <f t="shared" si="64"/>
        <v>109.09090909090909</v>
      </c>
      <c r="AC334" s="35">
        <f t="shared" si="65"/>
        <v>117.6</v>
      </c>
      <c r="AD334" s="35">
        <f t="shared" si="66"/>
        <v>8.5090909090909008</v>
      </c>
      <c r="AE334" s="35">
        <v>-6.9</v>
      </c>
      <c r="AF334" s="35">
        <f t="shared" si="67"/>
        <v>110.69999999999999</v>
      </c>
      <c r="AG334" s="35"/>
      <c r="AH334" s="35">
        <f t="shared" si="68"/>
        <v>110.69999999999999</v>
      </c>
      <c r="AI334" s="35">
        <v>110.69999999999999</v>
      </c>
      <c r="AJ334" s="35">
        <f t="shared" si="71"/>
        <v>0</v>
      </c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10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10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10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10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10"/>
      <c r="GC334" s="9"/>
      <c r="GD334" s="9"/>
    </row>
    <row r="335" spans="1:186" s="2" customFormat="1" ht="17.149999999999999" customHeight="1">
      <c r="A335" s="46" t="s">
        <v>327</v>
      </c>
      <c r="B335" s="35">
        <v>35</v>
      </c>
      <c r="C335" s="35">
        <v>65</v>
      </c>
      <c r="D335" s="4">
        <f t="shared" si="61"/>
        <v>1.2657142857142856</v>
      </c>
      <c r="E335" s="11">
        <v>10</v>
      </c>
      <c r="F335" s="5" t="s">
        <v>362</v>
      </c>
      <c r="G335" s="5" t="s">
        <v>362</v>
      </c>
      <c r="H335" s="5" t="s">
        <v>362</v>
      </c>
      <c r="I335" s="5" t="s">
        <v>362</v>
      </c>
      <c r="J335" s="5" t="s">
        <v>362</v>
      </c>
      <c r="K335" s="5" t="s">
        <v>362</v>
      </c>
      <c r="L335" s="5" t="s">
        <v>362</v>
      </c>
      <c r="M335" s="5" t="s">
        <v>362</v>
      </c>
      <c r="N335" s="35">
        <v>72.099999999999994</v>
      </c>
      <c r="O335" s="35">
        <v>64.099999999999994</v>
      </c>
      <c r="P335" s="4">
        <f t="shared" si="69"/>
        <v>0.88904299583911228</v>
      </c>
      <c r="Q335" s="11">
        <v>20</v>
      </c>
      <c r="R335" s="35">
        <v>25</v>
      </c>
      <c r="S335" s="35">
        <v>24.9</v>
      </c>
      <c r="T335" s="4">
        <f t="shared" si="62"/>
        <v>0.996</v>
      </c>
      <c r="U335" s="11">
        <v>30</v>
      </c>
      <c r="V335" s="35">
        <v>2</v>
      </c>
      <c r="W335" s="35">
        <v>2.1</v>
      </c>
      <c r="X335" s="4">
        <f t="shared" si="63"/>
        <v>1.05</v>
      </c>
      <c r="Y335" s="11">
        <v>20</v>
      </c>
      <c r="Z335" s="44">
        <f t="shared" si="70"/>
        <v>1.0164750346740639</v>
      </c>
      <c r="AA335" s="45">
        <v>967</v>
      </c>
      <c r="AB335" s="35">
        <f t="shared" si="64"/>
        <v>87.909090909090907</v>
      </c>
      <c r="AC335" s="35">
        <f t="shared" si="65"/>
        <v>89.4</v>
      </c>
      <c r="AD335" s="35">
        <f t="shared" si="66"/>
        <v>1.4909090909090992</v>
      </c>
      <c r="AE335" s="35">
        <v>-3.6</v>
      </c>
      <c r="AF335" s="35">
        <f t="shared" si="67"/>
        <v>85.800000000000011</v>
      </c>
      <c r="AG335" s="35"/>
      <c r="AH335" s="35">
        <f t="shared" si="68"/>
        <v>85.800000000000011</v>
      </c>
      <c r="AI335" s="35">
        <v>85.800000000000011</v>
      </c>
      <c r="AJ335" s="35">
        <f t="shared" si="71"/>
        <v>0</v>
      </c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10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10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10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10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10"/>
      <c r="GC335" s="9"/>
      <c r="GD335" s="9"/>
    </row>
    <row r="336" spans="1:186" s="2" customFormat="1" ht="17.149999999999999" customHeight="1">
      <c r="A336" s="46" t="s">
        <v>328</v>
      </c>
      <c r="B336" s="35">
        <v>50</v>
      </c>
      <c r="C336" s="35">
        <v>62.5</v>
      </c>
      <c r="D336" s="4">
        <f t="shared" si="61"/>
        <v>1.2050000000000001</v>
      </c>
      <c r="E336" s="11">
        <v>10</v>
      </c>
      <c r="F336" s="5" t="s">
        <v>362</v>
      </c>
      <c r="G336" s="5" t="s">
        <v>362</v>
      </c>
      <c r="H336" s="5" t="s">
        <v>362</v>
      </c>
      <c r="I336" s="5" t="s">
        <v>362</v>
      </c>
      <c r="J336" s="5" t="s">
        <v>362</v>
      </c>
      <c r="K336" s="5" t="s">
        <v>362</v>
      </c>
      <c r="L336" s="5" t="s">
        <v>362</v>
      </c>
      <c r="M336" s="5" t="s">
        <v>362</v>
      </c>
      <c r="N336" s="35">
        <v>143.1</v>
      </c>
      <c r="O336" s="35">
        <v>312</v>
      </c>
      <c r="P336" s="4">
        <f t="shared" si="69"/>
        <v>1.2980293501048217</v>
      </c>
      <c r="Q336" s="11">
        <v>20</v>
      </c>
      <c r="R336" s="35">
        <v>50</v>
      </c>
      <c r="S336" s="35">
        <v>48</v>
      </c>
      <c r="T336" s="4">
        <f t="shared" si="62"/>
        <v>0.96</v>
      </c>
      <c r="U336" s="11">
        <v>30</v>
      </c>
      <c r="V336" s="35">
        <v>3</v>
      </c>
      <c r="W336" s="35">
        <v>3.2</v>
      </c>
      <c r="X336" s="4">
        <f t="shared" si="63"/>
        <v>1.0666666666666667</v>
      </c>
      <c r="Y336" s="11">
        <v>20</v>
      </c>
      <c r="Z336" s="44">
        <f t="shared" si="70"/>
        <v>1.101799004192872</v>
      </c>
      <c r="AA336" s="45">
        <v>1308</v>
      </c>
      <c r="AB336" s="35">
        <f t="shared" si="64"/>
        <v>118.90909090909091</v>
      </c>
      <c r="AC336" s="35">
        <f t="shared" si="65"/>
        <v>131</v>
      </c>
      <c r="AD336" s="35">
        <f t="shared" si="66"/>
        <v>12.090909090909093</v>
      </c>
      <c r="AE336" s="35">
        <v>-20.5</v>
      </c>
      <c r="AF336" s="35">
        <f t="shared" si="67"/>
        <v>110.5</v>
      </c>
      <c r="AG336" s="35"/>
      <c r="AH336" s="35">
        <f t="shared" si="68"/>
        <v>110.5</v>
      </c>
      <c r="AI336" s="35">
        <v>110.5</v>
      </c>
      <c r="AJ336" s="35">
        <f t="shared" si="71"/>
        <v>0</v>
      </c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10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10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10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10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10"/>
      <c r="GC336" s="9"/>
      <c r="GD336" s="9"/>
    </row>
    <row r="337" spans="1:186" s="2" customFormat="1" ht="17.149999999999999" customHeight="1">
      <c r="A337" s="46" t="s">
        <v>329</v>
      </c>
      <c r="B337" s="35">
        <v>170</v>
      </c>
      <c r="C337" s="35">
        <v>169</v>
      </c>
      <c r="D337" s="4">
        <f t="shared" si="61"/>
        <v>0.99411764705882355</v>
      </c>
      <c r="E337" s="11">
        <v>10</v>
      </c>
      <c r="F337" s="5" t="s">
        <v>362</v>
      </c>
      <c r="G337" s="5" t="s">
        <v>362</v>
      </c>
      <c r="H337" s="5" t="s">
        <v>362</v>
      </c>
      <c r="I337" s="5" t="s">
        <v>362</v>
      </c>
      <c r="J337" s="5" t="s">
        <v>362</v>
      </c>
      <c r="K337" s="5" t="s">
        <v>362</v>
      </c>
      <c r="L337" s="5" t="s">
        <v>362</v>
      </c>
      <c r="M337" s="5" t="s">
        <v>362</v>
      </c>
      <c r="N337" s="35">
        <v>96.7</v>
      </c>
      <c r="O337" s="35">
        <v>98.5</v>
      </c>
      <c r="P337" s="4">
        <f t="shared" si="69"/>
        <v>1.0186142709410548</v>
      </c>
      <c r="Q337" s="11">
        <v>20</v>
      </c>
      <c r="R337" s="35">
        <v>0</v>
      </c>
      <c r="S337" s="35">
        <v>0</v>
      </c>
      <c r="T337" s="4">
        <f t="shared" si="62"/>
        <v>1</v>
      </c>
      <c r="U337" s="11">
        <v>20</v>
      </c>
      <c r="V337" s="35">
        <v>1</v>
      </c>
      <c r="W337" s="35">
        <v>1.1000000000000001</v>
      </c>
      <c r="X337" s="4">
        <f t="shared" si="63"/>
        <v>1.1000000000000001</v>
      </c>
      <c r="Y337" s="11">
        <v>30</v>
      </c>
      <c r="Z337" s="44">
        <f t="shared" si="70"/>
        <v>1.0414182736176165</v>
      </c>
      <c r="AA337" s="45">
        <v>1146</v>
      </c>
      <c r="AB337" s="35">
        <f t="shared" si="64"/>
        <v>104.18181818181819</v>
      </c>
      <c r="AC337" s="35">
        <f t="shared" si="65"/>
        <v>108.5</v>
      </c>
      <c r="AD337" s="35">
        <f t="shared" si="66"/>
        <v>4.318181818181813</v>
      </c>
      <c r="AE337" s="35">
        <v>-12.1</v>
      </c>
      <c r="AF337" s="35">
        <f t="shared" si="67"/>
        <v>96.4</v>
      </c>
      <c r="AG337" s="35"/>
      <c r="AH337" s="35">
        <f t="shared" si="68"/>
        <v>96.4</v>
      </c>
      <c r="AI337" s="35">
        <v>96.4</v>
      </c>
      <c r="AJ337" s="35">
        <f t="shared" si="71"/>
        <v>0</v>
      </c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10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10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10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10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10"/>
      <c r="GC337" s="9"/>
      <c r="GD337" s="9"/>
    </row>
    <row r="338" spans="1:186" s="2" customFormat="1" ht="17.149999999999999" customHeight="1">
      <c r="A338" s="46" t="s">
        <v>330</v>
      </c>
      <c r="B338" s="35">
        <v>40</v>
      </c>
      <c r="C338" s="35">
        <v>40.1</v>
      </c>
      <c r="D338" s="4">
        <f t="shared" si="61"/>
        <v>1.0024999999999999</v>
      </c>
      <c r="E338" s="11">
        <v>10</v>
      </c>
      <c r="F338" s="5" t="s">
        <v>362</v>
      </c>
      <c r="G338" s="5" t="s">
        <v>362</v>
      </c>
      <c r="H338" s="5" t="s">
        <v>362</v>
      </c>
      <c r="I338" s="5" t="s">
        <v>362</v>
      </c>
      <c r="J338" s="5" t="s">
        <v>362</v>
      </c>
      <c r="K338" s="5" t="s">
        <v>362</v>
      </c>
      <c r="L338" s="5" t="s">
        <v>362</v>
      </c>
      <c r="M338" s="5" t="s">
        <v>362</v>
      </c>
      <c r="N338" s="35">
        <v>151.1</v>
      </c>
      <c r="O338" s="35">
        <v>183</v>
      </c>
      <c r="P338" s="4">
        <f t="shared" si="69"/>
        <v>1.2011118464592985</v>
      </c>
      <c r="Q338" s="11">
        <v>20</v>
      </c>
      <c r="R338" s="35">
        <v>1</v>
      </c>
      <c r="S338" s="35">
        <v>1</v>
      </c>
      <c r="T338" s="4">
        <f t="shared" si="62"/>
        <v>1</v>
      </c>
      <c r="U338" s="11">
        <v>20</v>
      </c>
      <c r="V338" s="35">
        <v>1</v>
      </c>
      <c r="W338" s="35">
        <v>1</v>
      </c>
      <c r="X338" s="4">
        <f t="shared" si="63"/>
        <v>1</v>
      </c>
      <c r="Y338" s="11">
        <v>30</v>
      </c>
      <c r="Z338" s="44">
        <f t="shared" si="70"/>
        <v>1.0505904616148247</v>
      </c>
      <c r="AA338" s="45">
        <v>535</v>
      </c>
      <c r="AB338" s="35">
        <f t="shared" si="64"/>
        <v>48.636363636363633</v>
      </c>
      <c r="AC338" s="35">
        <f t="shared" si="65"/>
        <v>51.1</v>
      </c>
      <c r="AD338" s="35">
        <f t="shared" si="66"/>
        <v>2.4636363636363683</v>
      </c>
      <c r="AE338" s="35">
        <v>6.1</v>
      </c>
      <c r="AF338" s="35">
        <f t="shared" si="67"/>
        <v>57.2</v>
      </c>
      <c r="AG338" s="35"/>
      <c r="AH338" s="35">
        <f t="shared" si="68"/>
        <v>57.2</v>
      </c>
      <c r="AI338" s="35">
        <v>57.2</v>
      </c>
      <c r="AJ338" s="35">
        <f t="shared" si="71"/>
        <v>0</v>
      </c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10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10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10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10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10"/>
      <c r="GC338" s="9"/>
      <c r="GD338" s="9"/>
    </row>
    <row r="339" spans="1:186" s="2" customFormat="1" ht="17.149999999999999" customHeight="1">
      <c r="A339" s="46" t="s">
        <v>331</v>
      </c>
      <c r="B339" s="35">
        <v>71</v>
      </c>
      <c r="C339" s="35">
        <v>71</v>
      </c>
      <c r="D339" s="4">
        <f t="shared" si="61"/>
        <v>1</v>
      </c>
      <c r="E339" s="11">
        <v>10</v>
      </c>
      <c r="F339" s="5" t="s">
        <v>362</v>
      </c>
      <c r="G339" s="5" t="s">
        <v>362</v>
      </c>
      <c r="H339" s="5" t="s">
        <v>362</v>
      </c>
      <c r="I339" s="5" t="s">
        <v>362</v>
      </c>
      <c r="J339" s="5" t="s">
        <v>362</v>
      </c>
      <c r="K339" s="5" t="s">
        <v>362</v>
      </c>
      <c r="L339" s="5" t="s">
        <v>362</v>
      </c>
      <c r="M339" s="5" t="s">
        <v>362</v>
      </c>
      <c r="N339" s="35">
        <v>156.80000000000001</v>
      </c>
      <c r="O339" s="35">
        <v>353.5</v>
      </c>
      <c r="P339" s="4">
        <f t="shared" si="69"/>
        <v>1.3</v>
      </c>
      <c r="Q339" s="11">
        <v>20</v>
      </c>
      <c r="R339" s="35">
        <v>0</v>
      </c>
      <c r="S339" s="35">
        <v>0</v>
      </c>
      <c r="T339" s="4">
        <f t="shared" si="62"/>
        <v>1</v>
      </c>
      <c r="U339" s="11">
        <v>25</v>
      </c>
      <c r="V339" s="35">
        <v>3</v>
      </c>
      <c r="W339" s="35">
        <v>3</v>
      </c>
      <c r="X339" s="4">
        <f t="shared" si="63"/>
        <v>1</v>
      </c>
      <c r="Y339" s="11">
        <v>25</v>
      </c>
      <c r="Z339" s="44">
        <f t="shared" si="70"/>
        <v>1.075</v>
      </c>
      <c r="AA339" s="45">
        <v>1092</v>
      </c>
      <c r="AB339" s="35">
        <f t="shared" si="64"/>
        <v>99.272727272727266</v>
      </c>
      <c r="AC339" s="35">
        <f t="shared" si="65"/>
        <v>106.7</v>
      </c>
      <c r="AD339" s="35">
        <f t="shared" si="66"/>
        <v>7.4272727272727366</v>
      </c>
      <c r="AE339" s="35">
        <v>5.3</v>
      </c>
      <c r="AF339" s="35">
        <f t="shared" si="67"/>
        <v>112</v>
      </c>
      <c r="AG339" s="35"/>
      <c r="AH339" s="35">
        <f t="shared" si="68"/>
        <v>112</v>
      </c>
      <c r="AI339" s="35">
        <v>112</v>
      </c>
      <c r="AJ339" s="35">
        <f t="shared" si="71"/>
        <v>0</v>
      </c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10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10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10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10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10"/>
      <c r="GC339" s="9"/>
      <c r="GD339" s="9"/>
    </row>
    <row r="340" spans="1:186" s="2" customFormat="1" ht="17.149999999999999" customHeight="1">
      <c r="A340" s="46" t="s">
        <v>332</v>
      </c>
      <c r="B340" s="35">
        <v>0</v>
      </c>
      <c r="C340" s="35">
        <v>0</v>
      </c>
      <c r="D340" s="4">
        <f t="shared" si="61"/>
        <v>0</v>
      </c>
      <c r="E340" s="11">
        <v>0</v>
      </c>
      <c r="F340" s="5" t="s">
        <v>362</v>
      </c>
      <c r="G340" s="5" t="s">
        <v>362</v>
      </c>
      <c r="H340" s="5" t="s">
        <v>362</v>
      </c>
      <c r="I340" s="5" t="s">
        <v>362</v>
      </c>
      <c r="J340" s="5" t="s">
        <v>362</v>
      </c>
      <c r="K340" s="5" t="s">
        <v>362</v>
      </c>
      <c r="L340" s="5" t="s">
        <v>362</v>
      </c>
      <c r="M340" s="5" t="s">
        <v>362</v>
      </c>
      <c r="N340" s="35">
        <v>392.5</v>
      </c>
      <c r="O340" s="35">
        <v>281.39999999999998</v>
      </c>
      <c r="P340" s="4">
        <f t="shared" si="69"/>
        <v>0.7169426751592356</v>
      </c>
      <c r="Q340" s="11">
        <v>20</v>
      </c>
      <c r="R340" s="35">
        <v>10</v>
      </c>
      <c r="S340" s="35">
        <v>10</v>
      </c>
      <c r="T340" s="4">
        <f t="shared" si="62"/>
        <v>1</v>
      </c>
      <c r="U340" s="11">
        <v>20</v>
      </c>
      <c r="V340" s="35">
        <v>3</v>
      </c>
      <c r="W340" s="35">
        <v>3.2</v>
      </c>
      <c r="X340" s="4">
        <f t="shared" si="63"/>
        <v>1.0666666666666667</v>
      </c>
      <c r="Y340" s="11">
        <v>30</v>
      </c>
      <c r="Z340" s="44">
        <f t="shared" si="70"/>
        <v>0.94769790718835301</v>
      </c>
      <c r="AA340" s="45">
        <v>1315</v>
      </c>
      <c r="AB340" s="35">
        <f t="shared" si="64"/>
        <v>119.54545454545455</v>
      </c>
      <c r="AC340" s="35">
        <f t="shared" si="65"/>
        <v>113.3</v>
      </c>
      <c r="AD340" s="35">
        <f t="shared" si="66"/>
        <v>-6.2454545454545496</v>
      </c>
      <c r="AE340" s="35">
        <v>-7.2</v>
      </c>
      <c r="AF340" s="35">
        <f t="shared" si="67"/>
        <v>106.1</v>
      </c>
      <c r="AG340" s="35"/>
      <c r="AH340" s="35">
        <f t="shared" si="68"/>
        <v>106.1</v>
      </c>
      <c r="AI340" s="35">
        <v>106.1</v>
      </c>
      <c r="AJ340" s="35">
        <f t="shared" si="71"/>
        <v>0</v>
      </c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10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10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10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10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10"/>
      <c r="GC340" s="9"/>
      <c r="GD340" s="9"/>
    </row>
    <row r="341" spans="1:186" s="2" customFormat="1" ht="17.149999999999999" customHeight="1">
      <c r="A341" s="46" t="s">
        <v>333</v>
      </c>
      <c r="B341" s="35">
        <v>40</v>
      </c>
      <c r="C341" s="35">
        <v>33</v>
      </c>
      <c r="D341" s="4">
        <f t="shared" si="61"/>
        <v>0.82499999999999996</v>
      </c>
      <c r="E341" s="11">
        <v>10</v>
      </c>
      <c r="F341" s="5" t="s">
        <v>362</v>
      </c>
      <c r="G341" s="5" t="s">
        <v>362</v>
      </c>
      <c r="H341" s="5" t="s">
        <v>362</v>
      </c>
      <c r="I341" s="5" t="s">
        <v>362</v>
      </c>
      <c r="J341" s="5" t="s">
        <v>362</v>
      </c>
      <c r="K341" s="5" t="s">
        <v>362</v>
      </c>
      <c r="L341" s="5" t="s">
        <v>362</v>
      </c>
      <c r="M341" s="5" t="s">
        <v>362</v>
      </c>
      <c r="N341" s="35">
        <v>138.6</v>
      </c>
      <c r="O341" s="35">
        <v>133.1</v>
      </c>
      <c r="P341" s="4">
        <f t="shared" si="69"/>
        <v>0.96031746031746035</v>
      </c>
      <c r="Q341" s="11">
        <v>20</v>
      </c>
      <c r="R341" s="35">
        <v>12</v>
      </c>
      <c r="S341" s="35">
        <v>11.7</v>
      </c>
      <c r="T341" s="4">
        <f t="shared" si="62"/>
        <v>0.97499999999999998</v>
      </c>
      <c r="U341" s="11">
        <v>30</v>
      </c>
      <c r="V341" s="35">
        <v>2</v>
      </c>
      <c r="W341" s="35">
        <v>2</v>
      </c>
      <c r="X341" s="4">
        <f t="shared" si="63"/>
        <v>1</v>
      </c>
      <c r="Y341" s="11">
        <v>20</v>
      </c>
      <c r="Z341" s="44">
        <f t="shared" si="70"/>
        <v>0.958829365079365</v>
      </c>
      <c r="AA341" s="45">
        <v>551</v>
      </c>
      <c r="AB341" s="35">
        <f t="shared" si="64"/>
        <v>50.090909090909093</v>
      </c>
      <c r="AC341" s="35">
        <f t="shared" si="65"/>
        <v>48</v>
      </c>
      <c r="AD341" s="35">
        <f t="shared" si="66"/>
        <v>-2.0909090909090935</v>
      </c>
      <c r="AE341" s="35">
        <v>-5.6</v>
      </c>
      <c r="AF341" s="35">
        <f t="shared" si="67"/>
        <v>42.4</v>
      </c>
      <c r="AG341" s="35"/>
      <c r="AH341" s="35">
        <f t="shared" si="68"/>
        <v>42.4</v>
      </c>
      <c r="AI341" s="35">
        <v>42.4</v>
      </c>
      <c r="AJ341" s="35">
        <f t="shared" si="71"/>
        <v>0</v>
      </c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10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10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10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10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10"/>
      <c r="GC341" s="9"/>
      <c r="GD341" s="9"/>
    </row>
    <row r="342" spans="1:186" s="2" customFormat="1" ht="17.149999999999999" customHeight="1">
      <c r="A342" s="46" t="s">
        <v>334</v>
      </c>
      <c r="B342" s="35">
        <v>23510</v>
      </c>
      <c r="C342" s="35">
        <v>21851.599999999999</v>
      </c>
      <c r="D342" s="4">
        <f t="shared" si="61"/>
        <v>0.92945980433857922</v>
      </c>
      <c r="E342" s="11">
        <v>10</v>
      </c>
      <c r="F342" s="5" t="s">
        <v>362</v>
      </c>
      <c r="G342" s="5" t="s">
        <v>362</v>
      </c>
      <c r="H342" s="5" t="s">
        <v>362</v>
      </c>
      <c r="I342" s="5" t="s">
        <v>362</v>
      </c>
      <c r="J342" s="5" t="s">
        <v>362</v>
      </c>
      <c r="K342" s="5" t="s">
        <v>362</v>
      </c>
      <c r="L342" s="5" t="s">
        <v>362</v>
      </c>
      <c r="M342" s="5" t="s">
        <v>362</v>
      </c>
      <c r="N342" s="35">
        <v>1197.5999999999999</v>
      </c>
      <c r="O342" s="35">
        <v>1433</v>
      </c>
      <c r="P342" s="4">
        <f t="shared" si="69"/>
        <v>1.1965597862391451</v>
      </c>
      <c r="Q342" s="11">
        <v>20</v>
      </c>
      <c r="R342" s="35">
        <v>15</v>
      </c>
      <c r="S342" s="35">
        <v>14.7</v>
      </c>
      <c r="T342" s="4">
        <f t="shared" si="62"/>
        <v>0.98</v>
      </c>
      <c r="U342" s="11">
        <v>20</v>
      </c>
      <c r="V342" s="35">
        <v>3</v>
      </c>
      <c r="W342" s="35">
        <v>3.2</v>
      </c>
      <c r="X342" s="4">
        <f t="shared" si="63"/>
        <v>1.0666666666666667</v>
      </c>
      <c r="Y342" s="11">
        <v>30</v>
      </c>
      <c r="Z342" s="44">
        <f t="shared" si="70"/>
        <v>1.0603224221021086</v>
      </c>
      <c r="AA342" s="45">
        <v>1726</v>
      </c>
      <c r="AB342" s="35">
        <f t="shared" si="64"/>
        <v>156.90909090909091</v>
      </c>
      <c r="AC342" s="35">
        <f t="shared" si="65"/>
        <v>166.4</v>
      </c>
      <c r="AD342" s="35">
        <f t="shared" si="66"/>
        <v>9.4909090909090992</v>
      </c>
      <c r="AE342" s="35">
        <v>3.9</v>
      </c>
      <c r="AF342" s="35">
        <f t="shared" si="67"/>
        <v>170.3</v>
      </c>
      <c r="AG342" s="35"/>
      <c r="AH342" s="35">
        <f t="shared" si="68"/>
        <v>170.3</v>
      </c>
      <c r="AI342" s="35">
        <v>170.3</v>
      </c>
      <c r="AJ342" s="35">
        <f t="shared" si="71"/>
        <v>0</v>
      </c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10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10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10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10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10"/>
      <c r="GC342" s="9"/>
      <c r="GD342" s="9"/>
    </row>
    <row r="343" spans="1:186" s="2" customFormat="1" ht="17.149999999999999" customHeight="1">
      <c r="A343" s="46" t="s">
        <v>335</v>
      </c>
      <c r="B343" s="35">
        <v>52</v>
      </c>
      <c r="C343" s="35">
        <v>28</v>
      </c>
      <c r="D343" s="4">
        <f t="shared" si="61"/>
        <v>0.53846153846153844</v>
      </c>
      <c r="E343" s="11">
        <v>10</v>
      </c>
      <c r="F343" s="5" t="s">
        <v>362</v>
      </c>
      <c r="G343" s="5" t="s">
        <v>362</v>
      </c>
      <c r="H343" s="5" t="s">
        <v>362</v>
      </c>
      <c r="I343" s="5" t="s">
        <v>362</v>
      </c>
      <c r="J343" s="5" t="s">
        <v>362</v>
      </c>
      <c r="K343" s="5" t="s">
        <v>362</v>
      </c>
      <c r="L343" s="5" t="s">
        <v>362</v>
      </c>
      <c r="M343" s="5" t="s">
        <v>362</v>
      </c>
      <c r="N343" s="35">
        <v>65.400000000000006</v>
      </c>
      <c r="O343" s="35">
        <v>134.30000000000001</v>
      </c>
      <c r="P343" s="4">
        <f t="shared" si="69"/>
        <v>1.2853516819571866</v>
      </c>
      <c r="Q343" s="11">
        <v>20</v>
      </c>
      <c r="R343" s="35">
        <v>13</v>
      </c>
      <c r="S343" s="35">
        <v>13</v>
      </c>
      <c r="T343" s="4">
        <f t="shared" si="62"/>
        <v>1</v>
      </c>
      <c r="U343" s="11">
        <v>30</v>
      </c>
      <c r="V343" s="35">
        <v>4</v>
      </c>
      <c r="W343" s="35">
        <v>4</v>
      </c>
      <c r="X343" s="4">
        <f t="shared" si="63"/>
        <v>1</v>
      </c>
      <c r="Y343" s="11">
        <v>20</v>
      </c>
      <c r="Z343" s="44">
        <f t="shared" si="70"/>
        <v>1.0136456127969891</v>
      </c>
      <c r="AA343" s="45">
        <v>538</v>
      </c>
      <c r="AB343" s="35">
        <f t="shared" si="64"/>
        <v>48.909090909090907</v>
      </c>
      <c r="AC343" s="35">
        <f t="shared" si="65"/>
        <v>49.6</v>
      </c>
      <c r="AD343" s="35">
        <f t="shared" si="66"/>
        <v>0.69090909090909491</v>
      </c>
      <c r="AE343" s="35">
        <v>-2.5</v>
      </c>
      <c r="AF343" s="35">
        <f t="shared" si="67"/>
        <v>47.1</v>
      </c>
      <c r="AG343" s="35"/>
      <c r="AH343" s="35">
        <f t="shared" si="68"/>
        <v>47.1</v>
      </c>
      <c r="AI343" s="35">
        <v>47.1</v>
      </c>
      <c r="AJ343" s="35">
        <f t="shared" si="71"/>
        <v>0</v>
      </c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</row>
    <row r="344" spans="1:186" s="2" customFormat="1" ht="17.149999999999999" customHeight="1">
      <c r="A344" s="46" t="s">
        <v>336</v>
      </c>
      <c r="B344" s="35">
        <v>25</v>
      </c>
      <c r="C344" s="35">
        <v>31</v>
      </c>
      <c r="D344" s="4">
        <f t="shared" si="61"/>
        <v>1.204</v>
      </c>
      <c r="E344" s="11">
        <v>10</v>
      </c>
      <c r="F344" s="5" t="s">
        <v>362</v>
      </c>
      <c r="G344" s="5" t="s">
        <v>362</v>
      </c>
      <c r="H344" s="5" t="s">
        <v>362</v>
      </c>
      <c r="I344" s="5" t="s">
        <v>362</v>
      </c>
      <c r="J344" s="5" t="s">
        <v>362</v>
      </c>
      <c r="K344" s="5" t="s">
        <v>362</v>
      </c>
      <c r="L344" s="5" t="s">
        <v>362</v>
      </c>
      <c r="M344" s="5" t="s">
        <v>362</v>
      </c>
      <c r="N344" s="35">
        <v>163.6</v>
      </c>
      <c r="O344" s="35">
        <v>201.3</v>
      </c>
      <c r="P344" s="4">
        <f t="shared" si="69"/>
        <v>1.2030440097799511</v>
      </c>
      <c r="Q344" s="11">
        <v>20</v>
      </c>
      <c r="R344" s="35">
        <v>40</v>
      </c>
      <c r="S344" s="35">
        <v>39.4</v>
      </c>
      <c r="T344" s="4">
        <f t="shared" si="62"/>
        <v>0.98499999999999999</v>
      </c>
      <c r="U344" s="11">
        <v>25</v>
      </c>
      <c r="V344" s="35">
        <v>3</v>
      </c>
      <c r="W344" s="35">
        <v>3.1</v>
      </c>
      <c r="X344" s="4">
        <f t="shared" si="63"/>
        <v>1.0333333333333334</v>
      </c>
      <c r="Y344" s="11">
        <v>25</v>
      </c>
      <c r="Z344" s="44">
        <f t="shared" si="70"/>
        <v>1.0819901691116545</v>
      </c>
      <c r="AA344" s="45">
        <v>1335</v>
      </c>
      <c r="AB344" s="35">
        <f t="shared" si="64"/>
        <v>121.36363636363636</v>
      </c>
      <c r="AC344" s="35">
        <f t="shared" si="65"/>
        <v>131.30000000000001</v>
      </c>
      <c r="AD344" s="35">
        <f t="shared" si="66"/>
        <v>9.9363636363636516</v>
      </c>
      <c r="AE344" s="35">
        <v>-1.1000000000000001</v>
      </c>
      <c r="AF344" s="35">
        <f t="shared" si="67"/>
        <v>130.20000000000002</v>
      </c>
      <c r="AG344" s="35"/>
      <c r="AH344" s="35">
        <f t="shared" si="68"/>
        <v>130.20000000000002</v>
      </c>
      <c r="AI344" s="35">
        <v>130.20000000000002</v>
      </c>
      <c r="AJ344" s="35">
        <f t="shared" si="71"/>
        <v>0</v>
      </c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</row>
    <row r="345" spans="1:186" s="2" customFormat="1" ht="17.149999999999999" customHeight="1">
      <c r="A345" s="18" t="s">
        <v>337</v>
      </c>
      <c r="B345" s="60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35"/>
      <c r="AF345" s="35"/>
      <c r="AG345" s="35"/>
      <c r="AH345" s="35"/>
      <c r="AI345" s="35"/>
      <c r="AJ345" s="35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</row>
    <row r="346" spans="1:186" s="2" customFormat="1" ht="17.149999999999999" customHeight="1">
      <c r="A346" s="46" t="s">
        <v>338</v>
      </c>
      <c r="B346" s="35">
        <v>33</v>
      </c>
      <c r="C346" s="35">
        <v>33.5</v>
      </c>
      <c r="D346" s="4">
        <f t="shared" si="61"/>
        <v>1.0151515151515151</v>
      </c>
      <c r="E346" s="11">
        <v>10</v>
      </c>
      <c r="F346" s="5" t="s">
        <v>362</v>
      </c>
      <c r="G346" s="5" t="s">
        <v>362</v>
      </c>
      <c r="H346" s="5" t="s">
        <v>362</v>
      </c>
      <c r="I346" s="5" t="s">
        <v>362</v>
      </c>
      <c r="J346" s="5" t="s">
        <v>362</v>
      </c>
      <c r="K346" s="5" t="s">
        <v>362</v>
      </c>
      <c r="L346" s="5" t="s">
        <v>362</v>
      </c>
      <c r="M346" s="5" t="s">
        <v>362</v>
      </c>
      <c r="N346" s="35">
        <v>75.8</v>
      </c>
      <c r="O346" s="35">
        <v>139.80000000000001</v>
      </c>
      <c r="P346" s="4">
        <f t="shared" si="69"/>
        <v>1.2644327176781003</v>
      </c>
      <c r="Q346" s="11">
        <v>20</v>
      </c>
      <c r="R346" s="35">
        <v>9</v>
      </c>
      <c r="S346" s="35">
        <v>9.1999999999999993</v>
      </c>
      <c r="T346" s="4">
        <f t="shared" si="62"/>
        <v>1.0222222222222221</v>
      </c>
      <c r="U346" s="11">
        <v>15</v>
      </c>
      <c r="V346" s="35">
        <v>2</v>
      </c>
      <c r="W346" s="35">
        <v>2</v>
      </c>
      <c r="X346" s="4">
        <f t="shared" si="63"/>
        <v>1</v>
      </c>
      <c r="Y346" s="11">
        <v>35</v>
      </c>
      <c r="Z346" s="44">
        <f t="shared" si="70"/>
        <v>1.0721687854801312</v>
      </c>
      <c r="AA346" s="45">
        <v>769</v>
      </c>
      <c r="AB346" s="35">
        <f t="shared" si="64"/>
        <v>69.909090909090907</v>
      </c>
      <c r="AC346" s="35">
        <f t="shared" si="65"/>
        <v>75</v>
      </c>
      <c r="AD346" s="35">
        <f t="shared" si="66"/>
        <v>5.0909090909090935</v>
      </c>
      <c r="AE346" s="35">
        <v>5.3</v>
      </c>
      <c r="AF346" s="35">
        <f t="shared" si="67"/>
        <v>80.3</v>
      </c>
      <c r="AG346" s="35"/>
      <c r="AH346" s="35">
        <f t="shared" si="68"/>
        <v>80.3</v>
      </c>
      <c r="AI346" s="35">
        <v>80.3</v>
      </c>
      <c r="AJ346" s="35">
        <f t="shared" si="71"/>
        <v>0</v>
      </c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</row>
    <row r="347" spans="1:186" s="2" customFormat="1" ht="17.149999999999999" customHeight="1">
      <c r="A347" s="46" t="s">
        <v>53</v>
      </c>
      <c r="B347" s="35">
        <v>23</v>
      </c>
      <c r="C347" s="35">
        <v>23.5</v>
      </c>
      <c r="D347" s="4">
        <f t="shared" si="61"/>
        <v>1.0217391304347827</v>
      </c>
      <c r="E347" s="11">
        <v>10</v>
      </c>
      <c r="F347" s="5" t="s">
        <v>362</v>
      </c>
      <c r="G347" s="5" t="s">
        <v>362</v>
      </c>
      <c r="H347" s="5" t="s">
        <v>362</v>
      </c>
      <c r="I347" s="5" t="s">
        <v>362</v>
      </c>
      <c r="J347" s="5" t="s">
        <v>362</v>
      </c>
      <c r="K347" s="5" t="s">
        <v>362</v>
      </c>
      <c r="L347" s="5" t="s">
        <v>362</v>
      </c>
      <c r="M347" s="5" t="s">
        <v>362</v>
      </c>
      <c r="N347" s="35">
        <v>101.8</v>
      </c>
      <c r="O347" s="35">
        <v>346.5</v>
      </c>
      <c r="P347" s="4">
        <f t="shared" si="69"/>
        <v>1.3</v>
      </c>
      <c r="Q347" s="11">
        <v>20</v>
      </c>
      <c r="R347" s="35">
        <v>35</v>
      </c>
      <c r="S347" s="35">
        <v>35</v>
      </c>
      <c r="T347" s="4">
        <f t="shared" si="62"/>
        <v>1</v>
      </c>
      <c r="U347" s="11">
        <v>30</v>
      </c>
      <c r="V347" s="35">
        <v>3</v>
      </c>
      <c r="W347" s="35">
        <v>3</v>
      </c>
      <c r="X347" s="4">
        <f t="shared" si="63"/>
        <v>1</v>
      </c>
      <c r="Y347" s="11">
        <v>20</v>
      </c>
      <c r="Z347" s="44">
        <f t="shared" si="70"/>
        <v>1.0777173913043478</v>
      </c>
      <c r="AA347" s="45">
        <v>2759</v>
      </c>
      <c r="AB347" s="35">
        <f t="shared" si="64"/>
        <v>250.81818181818181</v>
      </c>
      <c r="AC347" s="35">
        <f t="shared" si="65"/>
        <v>270.3</v>
      </c>
      <c r="AD347" s="35">
        <f t="shared" si="66"/>
        <v>19.481818181818198</v>
      </c>
      <c r="AE347" s="35">
        <v>28</v>
      </c>
      <c r="AF347" s="35">
        <f t="shared" si="67"/>
        <v>298.3</v>
      </c>
      <c r="AG347" s="35"/>
      <c r="AH347" s="35">
        <f t="shared" si="68"/>
        <v>298.3</v>
      </c>
      <c r="AI347" s="35">
        <v>298.3</v>
      </c>
      <c r="AJ347" s="35">
        <f t="shared" si="71"/>
        <v>0</v>
      </c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</row>
    <row r="348" spans="1:186" s="2" customFormat="1" ht="17.149999999999999" customHeight="1">
      <c r="A348" s="46" t="s">
        <v>339</v>
      </c>
      <c r="B348" s="35">
        <v>79</v>
      </c>
      <c r="C348" s="35">
        <v>79</v>
      </c>
      <c r="D348" s="4">
        <f t="shared" si="61"/>
        <v>1</v>
      </c>
      <c r="E348" s="11">
        <v>10</v>
      </c>
      <c r="F348" s="5" t="s">
        <v>362</v>
      </c>
      <c r="G348" s="5" t="s">
        <v>362</v>
      </c>
      <c r="H348" s="5" t="s">
        <v>362</v>
      </c>
      <c r="I348" s="5" t="s">
        <v>362</v>
      </c>
      <c r="J348" s="5" t="s">
        <v>362</v>
      </c>
      <c r="K348" s="5" t="s">
        <v>362</v>
      </c>
      <c r="L348" s="5" t="s">
        <v>362</v>
      </c>
      <c r="M348" s="5" t="s">
        <v>362</v>
      </c>
      <c r="N348" s="35">
        <v>158.6</v>
      </c>
      <c r="O348" s="35">
        <v>346.3</v>
      </c>
      <c r="P348" s="4">
        <f t="shared" si="69"/>
        <v>1.2983480453972258</v>
      </c>
      <c r="Q348" s="11">
        <v>20</v>
      </c>
      <c r="R348" s="35">
        <v>13</v>
      </c>
      <c r="S348" s="35">
        <v>13</v>
      </c>
      <c r="T348" s="4">
        <f t="shared" si="62"/>
        <v>1</v>
      </c>
      <c r="U348" s="11">
        <v>30</v>
      </c>
      <c r="V348" s="35">
        <v>2</v>
      </c>
      <c r="W348" s="35">
        <v>2</v>
      </c>
      <c r="X348" s="4">
        <f t="shared" si="63"/>
        <v>1</v>
      </c>
      <c r="Y348" s="11">
        <v>20</v>
      </c>
      <c r="Z348" s="44">
        <f t="shared" si="70"/>
        <v>1.0745870113493066</v>
      </c>
      <c r="AA348" s="45">
        <v>779</v>
      </c>
      <c r="AB348" s="35">
        <f t="shared" si="64"/>
        <v>70.818181818181813</v>
      </c>
      <c r="AC348" s="35">
        <f t="shared" si="65"/>
        <v>76.099999999999994</v>
      </c>
      <c r="AD348" s="35">
        <f t="shared" si="66"/>
        <v>5.2818181818181813</v>
      </c>
      <c r="AE348" s="35">
        <v>9.6999999999999993</v>
      </c>
      <c r="AF348" s="35">
        <f t="shared" si="67"/>
        <v>85.8</v>
      </c>
      <c r="AG348" s="35"/>
      <c r="AH348" s="35">
        <f t="shared" si="68"/>
        <v>85.8</v>
      </c>
      <c r="AI348" s="35">
        <v>85.8</v>
      </c>
      <c r="AJ348" s="35">
        <f t="shared" si="71"/>
        <v>0</v>
      </c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</row>
    <row r="349" spans="1:186" s="2" customFormat="1" ht="17.149999999999999" customHeight="1">
      <c r="A349" s="46" t="s">
        <v>340</v>
      </c>
      <c r="B349" s="35">
        <v>2300</v>
      </c>
      <c r="C349" s="35">
        <v>2874</v>
      </c>
      <c r="D349" s="4">
        <f t="shared" si="61"/>
        <v>1.2049565217391305</v>
      </c>
      <c r="E349" s="11">
        <v>10</v>
      </c>
      <c r="F349" s="5" t="s">
        <v>362</v>
      </c>
      <c r="G349" s="5" t="s">
        <v>362</v>
      </c>
      <c r="H349" s="5" t="s">
        <v>362</v>
      </c>
      <c r="I349" s="5" t="s">
        <v>362</v>
      </c>
      <c r="J349" s="5" t="s">
        <v>362</v>
      </c>
      <c r="K349" s="5" t="s">
        <v>362</v>
      </c>
      <c r="L349" s="5" t="s">
        <v>362</v>
      </c>
      <c r="M349" s="5" t="s">
        <v>362</v>
      </c>
      <c r="N349" s="35">
        <v>307.3</v>
      </c>
      <c r="O349" s="35">
        <v>428.3</v>
      </c>
      <c r="P349" s="4">
        <f t="shared" si="69"/>
        <v>1.219375203384315</v>
      </c>
      <c r="Q349" s="11">
        <v>20</v>
      </c>
      <c r="R349" s="35">
        <v>149</v>
      </c>
      <c r="S349" s="35">
        <v>173</v>
      </c>
      <c r="T349" s="4">
        <f t="shared" si="62"/>
        <v>1.1610738255033557</v>
      </c>
      <c r="U349" s="11">
        <v>30</v>
      </c>
      <c r="V349" s="35">
        <v>5</v>
      </c>
      <c r="W349" s="35">
        <v>5</v>
      </c>
      <c r="X349" s="4">
        <f t="shared" si="63"/>
        <v>1</v>
      </c>
      <c r="Y349" s="11">
        <v>20</v>
      </c>
      <c r="Z349" s="44">
        <f t="shared" si="70"/>
        <v>1.1408660506272283</v>
      </c>
      <c r="AA349" s="45">
        <v>1055</v>
      </c>
      <c r="AB349" s="35">
        <f t="shared" si="64"/>
        <v>95.909090909090907</v>
      </c>
      <c r="AC349" s="35">
        <f t="shared" si="65"/>
        <v>109.4</v>
      </c>
      <c r="AD349" s="35">
        <f t="shared" si="66"/>
        <v>13.490909090909099</v>
      </c>
      <c r="AE349" s="35">
        <v>9.5</v>
      </c>
      <c r="AF349" s="35">
        <f t="shared" si="67"/>
        <v>118.9</v>
      </c>
      <c r="AG349" s="35"/>
      <c r="AH349" s="35">
        <f t="shared" si="68"/>
        <v>118.9</v>
      </c>
      <c r="AI349" s="35">
        <v>118.9</v>
      </c>
      <c r="AJ349" s="35">
        <f t="shared" si="71"/>
        <v>0</v>
      </c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</row>
    <row r="350" spans="1:186" s="2" customFormat="1" ht="17.149999999999999" customHeight="1">
      <c r="A350" s="46" t="s">
        <v>341</v>
      </c>
      <c r="B350" s="35">
        <v>42300</v>
      </c>
      <c r="C350" s="35">
        <v>35223</v>
      </c>
      <c r="D350" s="4">
        <f t="shared" si="61"/>
        <v>0.83269503546099288</v>
      </c>
      <c r="E350" s="11">
        <v>10</v>
      </c>
      <c r="F350" s="5" t="s">
        <v>362</v>
      </c>
      <c r="G350" s="5" t="s">
        <v>362</v>
      </c>
      <c r="H350" s="5" t="s">
        <v>362</v>
      </c>
      <c r="I350" s="5" t="s">
        <v>362</v>
      </c>
      <c r="J350" s="5" t="s">
        <v>362</v>
      </c>
      <c r="K350" s="5" t="s">
        <v>362</v>
      </c>
      <c r="L350" s="5" t="s">
        <v>362</v>
      </c>
      <c r="M350" s="5" t="s">
        <v>362</v>
      </c>
      <c r="N350" s="35">
        <v>109.9</v>
      </c>
      <c r="O350" s="35">
        <v>100</v>
      </c>
      <c r="P350" s="4">
        <f t="shared" si="69"/>
        <v>0.90991810737033663</v>
      </c>
      <c r="Q350" s="11">
        <v>20</v>
      </c>
      <c r="R350" s="35">
        <v>2</v>
      </c>
      <c r="S350" s="35">
        <v>2</v>
      </c>
      <c r="T350" s="4">
        <f t="shared" si="62"/>
        <v>1</v>
      </c>
      <c r="U350" s="11">
        <v>25</v>
      </c>
      <c r="V350" s="35">
        <v>1</v>
      </c>
      <c r="W350" s="35">
        <v>1</v>
      </c>
      <c r="X350" s="4">
        <f t="shared" si="63"/>
        <v>1</v>
      </c>
      <c r="Y350" s="11">
        <v>25</v>
      </c>
      <c r="Z350" s="44">
        <f t="shared" si="70"/>
        <v>0.95656640627520828</v>
      </c>
      <c r="AA350" s="45">
        <v>570</v>
      </c>
      <c r="AB350" s="35">
        <f t="shared" si="64"/>
        <v>51.81818181818182</v>
      </c>
      <c r="AC350" s="35">
        <f t="shared" si="65"/>
        <v>49.6</v>
      </c>
      <c r="AD350" s="35">
        <f t="shared" si="66"/>
        <v>-2.2181818181818187</v>
      </c>
      <c r="AE350" s="35">
        <v>3.6</v>
      </c>
      <c r="AF350" s="35">
        <f t="shared" si="67"/>
        <v>53.2</v>
      </c>
      <c r="AG350" s="35"/>
      <c r="AH350" s="35">
        <f t="shared" si="68"/>
        <v>53.2</v>
      </c>
      <c r="AI350" s="35">
        <v>53.2</v>
      </c>
      <c r="AJ350" s="35">
        <f t="shared" si="71"/>
        <v>0</v>
      </c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</row>
    <row r="351" spans="1:186" s="2" customFormat="1" ht="17.149999999999999" customHeight="1">
      <c r="A351" s="46" t="s">
        <v>342</v>
      </c>
      <c r="B351" s="35">
        <v>35</v>
      </c>
      <c r="C351" s="35">
        <v>35</v>
      </c>
      <c r="D351" s="4">
        <f t="shared" si="61"/>
        <v>1</v>
      </c>
      <c r="E351" s="11">
        <v>10</v>
      </c>
      <c r="F351" s="5" t="s">
        <v>362</v>
      </c>
      <c r="G351" s="5" t="s">
        <v>362</v>
      </c>
      <c r="H351" s="5" t="s">
        <v>362</v>
      </c>
      <c r="I351" s="5" t="s">
        <v>362</v>
      </c>
      <c r="J351" s="5" t="s">
        <v>362</v>
      </c>
      <c r="K351" s="5" t="s">
        <v>362</v>
      </c>
      <c r="L351" s="5" t="s">
        <v>362</v>
      </c>
      <c r="M351" s="5" t="s">
        <v>362</v>
      </c>
      <c r="N351" s="35">
        <v>1640.9</v>
      </c>
      <c r="O351" s="35">
        <v>693.7</v>
      </c>
      <c r="P351" s="4">
        <f t="shared" si="69"/>
        <v>0.42275580474130053</v>
      </c>
      <c r="Q351" s="11">
        <v>20</v>
      </c>
      <c r="R351" s="35">
        <v>177</v>
      </c>
      <c r="S351" s="35">
        <v>159</v>
      </c>
      <c r="T351" s="4">
        <f t="shared" si="62"/>
        <v>0.89830508474576276</v>
      </c>
      <c r="U351" s="11">
        <v>30</v>
      </c>
      <c r="V351" s="35">
        <v>5</v>
      </c>
      <c r="W351" s="35">
        <v>5.3</v>
      </c>
      <c r="X351" s="4">
        <f t="shared" si="63"/>
        <v>1.06</v>
      </c>
      <c r="Y351" s="11">
        <v>20</v>
      </c>
      <c r="Z351" s="44">
        <f t="shared" si="70"/>
        <v>0.8325533579649862</v>
      </c>
      <c r="AA351" s="45">
        <v>271</v>
      </c>
      <c r="AB351" s="35">
        <f t="shared" si="64"/>
        <v>24.636363636363637</v>
      </c>
      <c r="AC351" s="35">
        <f t="shared" si="65"/>
        <v>20.5</v>
      </c>
      <c r="AD351" s="35">
        <f t="shared" si="66"/>
        <v>-4.1363636363636367</v>
      </c>
      <c r="AE351" s="35">
        <v>3.1</v>
      </c>
      <c r="AF351" s="35">
        <f t="shared" si="67"/>
        <v>23.6</v>
      </c>
      <c r="AG351" s="35"/>
      <c r="AH351" s="35">
        <f t="shared" si="68"/>
        <v>23.6</v>
      </c>
      <c r="AI351" s="35">
        <v>23.6</v>
      </c>
      <c r="AJ351" s="35">
        <f t="shared" si="71"/>
        <v>0</v>
      </c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</row>
    <row r="352" spans="1:186" s="2" customFormat="1" ht="17.149999999999999" customHeight="1">
      <c r="A352" s="46" t="s">
        <v>343</v>
      </c>
      <c r="B352" s="35">
        <v>23</v>
      </c>
      <c r="C352" s="35">
        <v>23</v>
      </c>
      <c r="D352" s="4">
        <f t="shared" si="61"/>
        <v>1</v>
      </c>
      <c r="E352" s="11">
        <v>10</v>
      </c>
      <c r="F352" s="5" t="s">
        <v>362</v>
      </c>
      <c r="G352" s="5" t="s">
        <v>362</v>
      </c>
      <c r="H352" s="5" t="s">
        <v>362</v>
      </c>
      <c r="I352" s="5" t="s">
        <v>362</v>
      </c>
      <c r="J352" s="5" t="s">
        <v>362</v>
      </c>
      <c r="K352" s="5" t="s">
        <v>362</v>
      </c>
      <c r="L352" s="5" t="s">
        <v>362</v>
      </c>
      <c r="M352" s="5" t="s">
        <v>362</v>
      </c>
      <c r="N352" s="35">
        <v>129.6</v>
      </c>
      <c r="O352" s="35">
        <v>395.9</v>
      </c>
      <c r="P352" s="4">
        <f t="shared" si="69"/>
        <v>1.3</v>
      </c>
      <c r="Q352" s="11">
        <v>20</v>
      </c>
      <c r="R352" s="35">
        <v>3</v>
      </c>
      <c r="S352" s="35">
        <v>3.5</v>
      </c>
      <c r="T352" s="4">
        <f t="shared" si="62"/>
        <v>1.1666666666666667</v>
      </c>
      <c r="U352" s="11">
        <v>20</v>
      </c>
      <c r="V352" s="35">
        <v>1.2</v>
      </c>
      <c r="W352" s="35">
        <v>1.2</v>
      </c>
      <c r="X352" s="4">
        <f t="shared" si="63"/>
        <v>1</v>
      </c>
      <c r="Y352" s="11">
        <v>30</v>
      </c>
      <c r="Z352" s="44">
        <f t="shared" si="70"/>
        <v>1.1166666666666667</v>
      </c>
      <c r="AA352" s="45">
        <v>1339</v>
      </c>
      <c r="AB352" s="35">
        <f t="shared" si="64"/>
        <v>121.72727272727273</v>
      </c>
      <c r="AC352" s="35">
        <f t="shared" si="65"/>
        <v>135.9</v>
      </c>
      <c r="AD352" s="35">
        <f t="shared" si="66"/>
        <v>14.172727272727272</v>
      </c>
      <c r="AE352" s="35">
        <v>14.9</v>
      </c>
      <c r="AF352" s="35">
        <f t="shared" si="67"/>
        <v>150.80000000000001</v>
      </c>
      <c r="AG352" s="35"/>
      <c r="AH352" s="35">
        <f t="shared" si="68"/>
        <v>150.80000000000001</v>
      </c>
      <c r="AI352" s="35">
        <v>150.80000000000001</v>
      </c>
      <c r="AJ352" s="35">
        <f t="shared" si="71"/>
        <v>0</v>
      </c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</row>
    <row r="353" spans="1:48" s="2" customFormat="1" ht="17.149999999999999" customHeight="1">
      <c r="A353" s="46" t="s">
        <v>344</v>
      </c>
      <c r="B353" s="35">
        <v>42</v>
      </c>
      <c r="C353" s="35">
        <v>42.2</v>
      </c>
      <c r="D353" s="4">
        <f t="shared" si="61"/>
        <v>1.0047619047619047</v>
      </c>
      <c r="E353" s="11">
        <v>10</v>
      </c>
      <c r="F353" s="5" t="s">
        <v>362</v>
      </c>
      <c r="G353" s="5" t="s">
        <v>362</v>
      </c>
      <c r="H353" s="5" t="s">
        <v>362</v>
      </c>
      <c r="I353" s="5" t="s">
        <v>362</v>
      </c>
      <c r="J353" s="5" t="s">
        <v>362</v>
      </c>
      <c r="K353" s="5" t="s">
        <v>362</v>
      </c>
      <c r="L353" s="5" t="s">
        <v>362</v>
      </c>
      <c r="M353" s="5" t="s">
        <v>362</v>
      </c>
      <c r="N353" s="35">
        <v>208</v>
      </c>
      <c r="O353" s="35">
        <v>285.60000000000002</v>
      </c>
      <c r="P353" s="4">
        <f t="shared" si="69"/>
        <v>1.2173076923076922</v>
      </c>
      <c r="Q353" s="11">
        <v>20</v>
      </c>
      <c r="R353" s="35">
        <v>9</v>
      </c>
      <c r="S353" s="35">
        <v>9</v>
      </c>
      <c r="T353" s="4">
        <f t="shared" si="62"/>
        <v>1</v>
      </c>
      <c r="U353" s="11">
        <v>15</v>
      </c>
      <c r="V353" s="35">
        <v>1.5</v>
      </c>
      <c r="W353" s="35">
        <v>1.5</v>
      </c>
      <c r="X353" s="4">
        <f t="shared" si="63"/>
        <v>1</v>
      </c>
      <c r="Y353" s="11">
        <v>35</v>
      </c>
      <c r="Z353" s="44">
        <f t="shared" si="70"/>
        <v>1.0549221611721611</v>
      </c>
      <c r="AA353" s="45">
        <v>1017</v>
      </c>
      <c r="AB353" s="35">
        <f t="shared" si="64"/>
        <v>92.454545454545453</v>
      </c>
      <c r="AC353" s="35">
        <f t="shared" si="65"/>
        <v>97.5</v>
      </c>
      <c r="AD353" s="35">
        <f t="shared" si="66"/>
        <v>5.0454545454545467</v>
      </c>
      <c r="AE353" s="35">
        <v>10</v>
      </c>
      <c r="AF353" s="35">
        <f t="shared" si="67"/>
        <v>107.5</v>
      </c>
      <c r="AG353" s="35"/>
      <c r="AH353" s="35">
        <f t="shared" si="68"/>
        <v>107.5</v>
      </c>
      <c r="AI353" s="35">
        <v>107.5</v>
      </c>
      <c r="AJ353" s="35">
        <f t="shared" si="71"/>
        <v>0</v>
      </c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</row>
    <row r="354" spans="1:48" s="2" customFormat="1" ht="17.149999999999999" customHeight="1">
      <c r="A354" s="46" t="s">
        <v>345</v>
      </c>
      <c r="B354" s="35">
        <v>10</v>
      </c>
      <c r="C354" s="35">
        <v>10</v>
      </c>
      <c r="D354" s="4">
        <f t="shared" si="61"/>
        <v>1</v>
      </c>
      <c r="E354" s="11">
        <v>10</v>
      </c>
      <c r="F354" s="5" t="s">
        <v>362</v>
      </c>
      <c r="G354" s="5" t="s">
        <v>362</v>
      </c>
      <c r="H354" s="5" t="s">
        <v>362</v>
      </c>
      <c r="I354" s="5" t="s">
        <v>362</v>
      </c>
      <c r="J354" s="5" t="s">
        <v>362</v>
      </c>
      <c r="K354" s="5" t="s">
        <v>362</v>
      </c>
      <c r="L354" s="5" t="s">
        <v>362</v>
      </c>
      <c r="M354" s="5" t="s">
        <v>362</v>
      </c>
      <c r="N354" s="35">
        <v>98.3</v>
      </c>
      <c r="O354" s="35">
        <v>332.9</v>
      </c>
      <c r="P354" s="4">
        <f t="shared" si="69"/>
        <v>1.3</v>
      </c>
      <c r="Q354" s="11">
        <v>20</v>
      </c>
      <c r="R354" s="35">
        <v>8</v>
      </c>
      <c r="S354" s="35">
        <v>8</v>
      </c>
      <c r="T354" s="4">
        <f t="shared" si="62"/>
        <v>1</v>
      </c>
      <c r="U354" s="11">
        <v>10</v>
      </c>
      <c r="V354" s="35">
        <v>2</v>
      </c>
      <c r="W354" s="35">
        <v>2.2000000000000002</v>
      </c>
      <c r="X354" s="4">
        <f t="shared" si="63"/>
        <v>1.1000000000000001</v>
      </c>
      <c r="Y354" s="11">
        <v>40</v>
      </c>
      <c r="Z354" s="44">
        <f t="shared" si="70"/>
        <v>1.125</v>
      </c>
      <c r="AA354" s="45">
        <v>812</v>
      </c>
      <c r="AB354" s="35">
        <f t="shared" si="64"/>
        <v>73.818181818181813</v>
      </c>
      <c r="AC354" s="35">
        <f t="shared" si="65"/>
        <v>83</v>
      </c>
      <c r="AD354" s="35">
        <f t="shared" si="66"/>
        <v>9.181818181818187</v>
      </c>
      <c r="AE354" s="35">
        <v>11</v>
      </c>
      <c r="AF354" s="35">
        <f t="shared" si="67"/>
        <v>94</v>
      </c>
      <c r="AG354" s="35"/>
      <c r="AH354" s="35">
        <f t="shared" si="68"/>
        <v>94</v>
      </c>
      <c r="AI354" s="35">
        <v>94</v>
      </c>
      <c r="AJ354" s="35">
        <f t="shared" si="71"/>
        <v>0</v>
      </c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</row>
    <row r="355" spans="1:48" s="2" customFormat="1" ht="17.149999999999999" customHeight="1">
      <c r="A355" s="46" t="s">
        <v>346</v>
      </c>
      <c r="B355" s="35">
        <v>8598</v>
      </c>
      <c r="C355" s="35">
        <v>10436</v>
      </c>
      <c r="D355" s="4">
        <f t="shared" si="61"/>
        <v>1.201377064433589</v>
      </c>
      <c r="E355" s="11">
        <v>10</v>
      </c>
      <c r="F355" s="5" t="s">
        <v>362</v>
      </c>
      <c r="G355" s="5" t="s">
        <v>362</v>
      </c>
      <c r="H355" s="5" t="s">
        <v>362</v>
      </c>
      <c r="I355" s="5" t="s">
        <v>362</v>
      </c>
      <c r="J355" s="5" t="s">
        <v>362</v>
      </c>
      <c r="K355" s="5" t="s">
        <v>362</v>
      </c>
      <c r="L355" s="5" t="s">
        <v>362</v>
      </c>
      <c r="M355" s="5" t="s">
        <v>362</v>
      </c>
      <c r="N355" s="35">
        <v>1732.1</v>
      </c>
      <c r="O355" s="35">
        <v>767.3</v>
      </c>
      <c r="P355" s="4">
        <f t="shared" si="69"/>
        <v>0.44298828012239477</v>
      </c>
      <c r="Q355" s="11">
        <v>20</v>
      </c>
      <c r="R355" s="35">
        <v>3</v>
      </c>
      <c r="S355" s="35">
        <v>3</v>
      </c>
      <c r="T355" s="4">
        <f t="shared" si="62"/>
        <v>1</v>
      </c>
      <c r="U355" s="11">
        <v>25</v>
      </c>
      <c r="V355" s="35">
        <v>1</v>
      </c>
      <c r="W355" s="35">
        <v>1.3</v>
      </c>
      <c r="X355" s="4">
        <f t="shared" si="63"/>
        <v>1.21</v>
      </c>
      <c r="Y355" s="11">
        <v>25</v>
      </c>
      <c r="Z355" s="44">
        <f t="shared" si="70"/>
        <v>0.95154420308479737</v>
      </c>
      <c r="AA355" s="45">
        <v>1529</v>
      </c>
      <c r="AB355" s="35">
        <f t="shared" si="64"/>
        <v>139</v>
      </c>
      <c r="AC355" s="35">
        <f t="shared" si="65"/>
        <v>132.30000000000001</v>
      </c>
      <c r="AD355" s="35">
        <f t="shared" si="66"/>
        <v>-6.6999999999999886</v>
      </c>
      <c r="AE355" s="35">
        <v>8.9</v>
      </c>
      <c r="AF355" s="35">
        <f t="shared" si="67"/>
        <v>141.20000000000002</v>
      </c>
      <c r="AG355" s="35"/>
      <c r="AH355" s="35">
        <f t="shared" si="68"/>
        <v>141.20000000000002</v>
      </c>
      <c r="AI355" s="35">
        <v>141.20000000000002</v>
      </c>
      <c r="AJ355" s="35">
        <f t="shared" si="71"/>
        <v>0</v>
      </c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</row>
    <row r="356" spans="1:48" s="2" customFormat="1" ht="17.149999999999999" customHeight="1">
      <c r="A356" s="18" t="s">
        <v>347</v>
      </c>
      <c r="B356" s="60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35"/>
      <c r="AF356" s="35"/>
      <c r="AG356" s="35"/>
      <c r="AH356" s="35"/>
      <c r="AI356" s="35"/>
      <c r="AJ356" s="35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</row>
    <row r="357" spans="1:48" s="2" customFormat="1" ht="17.149999999999999" customHeight="1">
      <c r="A357" s="14" t="s">
        <v>348</v>
      </c>
      <c r="B357" s="35">
        <v>1050</v>
      </c>
      <c r="C357" s="35">
        <v>1022</v>
      </c>
      <c r="D357" s="4">
        <f t="shared" si="61"/>
        <v>0.97333333333333338</v>
      </c>
      <c r="E357" s="11">
        <v>10</v>
      </c>
      <c r="F357" s="5" t="s">
        <v>362</v>
      </c>
      <c r="G357" s="5" t="s">
        <v>362</v>
      </c>
      <c r="H357" s="5" t="s">
        <v>362</v>
      </c>
      <c r="I357" s="5" t="s">
        <v>362</v>
      </c>
      <c r="J357" s="5" t="s">
        <v>362</v>
      </c>
      <c r="K357" s="5" t="s">
        <v>362</v>
      </c>
      <c r="L357" s="5" t="s">
        <v>362</v>
      </c>
      <c r="M357" s="5" t="s">
        <v>362</v>
      </c>
      <c r="N357" s="35">
        <v>218.7</v>
      </c>
      <c r="O357" s="35">
        <v>127.2</v>
      </c>
      <c r="P357" s="4">
        <f t="shared" si="69"/>
        <v>0.58161865569272986</v>
      </c>
      <c r="Q357" s="11">
        <v>20</v>
      </c>
      <c r="R357" s="35">
        <v>1</v>
      </c>
      <c r="S357" s="35">
        <v>1</v>
      </c>
      <c r="T357" s="4">
        <f t="shared" si="62"/>
        <v>1</v>
      </c>
      <c r="U357" s="11">
        <v>15</v>
      </c>
      <c r="V357" s="35">
        <v>0</v>
      </c>
      <c r="W357" s="35">
        <v>0</v>
      </c>
      <c r="X357" s="4">
        <f t="shared" si="63"/>
        <v>1</v>
      </c>
      <c r="Y357" s="11">
        <v>35</v>
      </c>
      <c r="Z357" s="44">
        <f t="shared" si="70"/>
        <v>0.89207133058984911</v>
      </c>
      <c r="AA357" s="45">
        <v>1832</v>
      </c>
      <c r="AB357" s="35">
        <f t="shared" si="64"/>
        <v>166.54545454545453</v>
      </c>
      <c r="AC357" s="35">
        <f t="shared" si="65"/>
        <v>148.6</v>
      </c>
      <c r="AD357" s="35">
        <f t="shared" si="66"/>
        <v>-17.945454545454538</v>
      </c>
      <c r="AE357" s="35">
        <v>3.4</v>
      </c>
      <c r="AF357" s="35">
        <f t="shared" si="67"/>
        <v>152</v>
      </c>
      <c r="AG357" s="35"/>
      <c r="AH357" s="35">
        <f t="shared" si="68"/>
        <v>152</v>
      </c>
      <c r="AI357" s="35">
        <v>152</v>
      </c>
      <c r="AJ357" s="35">
        <f t="shared" si="71"/>
        <v>0</v>
      </c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</row>
    <row r="358" spans="1:48" s="2" customFormat="1" ht="17.149999999999999" customHeight="1">
      <c r="A358" s="14" t="s">
        <v>349</v>
      </c>
      <c r="B358" s="35">
        <v>0</v>
      </c>
      <c r="C358" s="35">
        <v>0</v>
      </c>
      <c r="D358" s="4">
        <f t="shared" si="61"/>
        <v>0</v>
      </c>
      <c r="E358" s="11">
        <v>0</v>
      </c>
      <c r="F358" s="5" t="s">
        <v>362</v>
      </c>
      <c r="G358" s="5" t="s">
        <v>362</v>
      </c>
      <c r="H358" s="5" t="s">
        <v>362</v>
      </c>
      <c r="I358" s="5" t="s">
        <v>362</v>
      </c>
      <c r="J358" s="5" t="s">
        <v>362</v>
      </c>
      <c r="K358" s="5" t="s">
        <v>362</v>
      </c>
      <c r="L358" s="5" t="s">
        <v>362</v>
      </c>
      <c r="M358" s="5" t="s">
        <v>362</v>
      </c>
      <c r="N358" s="35">
        <v>239.7</v>
      </c>
      <c r="O358" s="35">
        <v>110.9</v>
      </c>
      <c r="P358" s="4">
        <f t="shared" si="69"/>
        <v>0.46266166040884443</v>
      </c>
      <c r="Q358" s="11">
        <v>20</v>
      </c>
      <c r="R358" s="35">
        <v>10</v>
      </c>
      <c r="S358" s="35">
        <v>11</v>
      </c>
      <c r="T358" s="4">
        <f t="shared" si="62"/>
        <v>1.1000000000000001</v>
      </c>
      <c r="U358" s="11">
        <v>25</v>
      </c>
      <c r="V358" s="35">
        <v>0</v>
      </c>
      <c r="W358" s="35">
        <v>0.3</v>
      </c>
      <c r="X358" s="4">
        <f t="shared" si="63"/>
        <v>1</v>
      </c>
      <c r="Y358" s="11">
        <v>25</v>
      </c>
      <c r="Z358" s="44">
        <f t="shared" si="70"/>
        <v>0.88218904583109847</v>
      </c>
      <c r="AA358" s="45">
        <v>1461</v>
      </c>
      <c r="AB358" s="35">
        <f t="shared" si="64"/>
        <v>132.81818181818181</v>
      </c>
      <c r="AC358" s="35">
        <f t="shared" si="65"/>
        <v>117.2</v>
      </c>
      <c r="AD358" s="35">
        <f t="shared" si="66"/>
        <v>-15.61818181818181</v>
      </c>
      <c r="AE358" s="35">
        <v>-5.5</v>
      </c>
      <c r="AF358" s="35">
        <f t="shared" si="67"/>
        <v>111.7</v>
      </c>
      <c r="AG358" s="35"/>
      <c r="AH358" s="35">
        <f t="shared" si="68"/>
        <v>111.7</v>
      </c>
      <c r="AI358" s="35">
        <v>111.7</v>
      </c>
      <c r="AJ358" s="35">
        <f t="shared" si="71"/>
        <v>0</v>
      </c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</row>
    <row r="359" spans="1:48" s="2" customFormat="1" ht="17.149999999999999" customHeight="1">
      <c r="A359" s="46" t="s">
        <v>350</v>
      </c>
      <c r="B359" s="35">
        <v>1650</v>
      </c>
      <c r="C359" s="35">
        <v>785</v>
      </c>
      <c r="D359" s="4">
        <f t="shared" si="61"/>
        <v>0.47575757575757577</v>
      </c>
      <c r="E359" s="11">
        <v>10</v>
      </c>
      <c r="F359" s="5" t="s">
        <v>362</v>
      </c>
      <c r="G359" s="5" t="s">
        <v>362</v>
      </c>
      <c r="H359" s="5" t="s">
        <v>362</v>
      </c>
      <c r="I359" s="5" t="s">
        <v>362</v>
      </c>
      <c r="J359" s="5" t="s">
        <v>362</v>
      </c>
      <c r="K359" s="5" t="s">
        <v>362</v>
      </c>
      <c r="L359" s="5" t="s">
        <v>362</v>
      </c>
      <c r="M359" s="5" t="s">
        <v>362</v>
      </c>
      <c r="N359" s="35">
        <v>4799.2</v>
      </c>
      <c r="O359" s="35">
        <v>424.1</v>
      </c>
      <c r="P359" s="4">
        <f t="shared" si="69"/>
        <v>8.8368894815802637E-2</v>
      </c>
      <c r="Q359" s="11">
        <v>20</v>
      </c>
      <c r="R359" s="35">
        <v>0</v>
      </c>
      <c r="S359" s="35">
        <v>0</v>
      </c>
      <c r="T359" s="4">
        <f t="shared" si="62"/>
        <v>1</v>
      </c>
      <c r="U359" s="11">
        <v>15</v>
      </c>
      <c r="V359" s="35">
        <v>0</v>
      </c>
      <c r="W359" s="35">
        <v>0</v>
      </c>
      <c r="X359" s="4">
        <f t="shared" si="63"/>
        <v>1</v>
      </c>
      <c r="Y359" s="11">
        <v>35</v>
      </c>
      <c r="Z359" s="44">
        <f t="shared" si="70"/>
        <v>0.70656192067364765</v>
      </c>
      <c r="AA359" s="45">
        <v>15</v>
      </c>
      <c r="AB359" s="35">
        <f t="shared" si="64"/>
        <v>1.3636363636363635</v>
      </c>
      <c r="AC359" s="35">
        <f t="shared" si="65"/>
        <v>1</v>
      </c>
      <c r="AD359" s="35">
        <f t="shared" si="66"/>
        <v>-0.36363636363636354</v>
      </c>
      <c r="AE359" s="35">
        <v>0</v>
      </c>
      <c r="AF359" s="35">
        <f t="shared" si="67"/>
        <v>1</v>
      </c>
      <c r="AG359" s="35">
        <f>MIN(AF359,0.7)</f>
        <v>0.7</v>
      </c>
      <c r="AH359" s="35">
        <f t="shared" si="68"/>
        <v>0.30000000000000004</v>
      </c>
      <c r="AI359" s="35">
        <v>0.30000000000000004</v>
      </c>
      <c r="AJ359" s="35">
        <f t="shared" si="71"/>
        <v>0</v>
      </c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</row>
    <row r="360" spans="1:48" s="2" customFormat="1" ht="17.149999999999999" customHeight="1">
      <c r="A360" s="14" t="s">
        <v>351</v>
      </c>
      <c r="B360" s="35">
        <v>0</v>
      </c>
      <c r="C360" s="35">
        <v>0</v>
      </c>
      <c r="D360" s="4">
        <f t="shared" si="61"/>
        <v>0</v>
      </c>
      <c r="E360" s="11">
        <v>0</v>
      </c>
      <c r="F360" s="5" t="s">
        <v>362</v>
      </c>
      <c r="G360" s="5" t="s">
        <v>362</v>
      </c>
      <c r="H360" s="5" t="s">
        <v>362</v>
      </c>
      <c r="I360" s="5" t="s">
        <v>362</v>
      </c>
      <c r="J360" s="5" t="s">
        <v>362</v>
      </c>
      <c r="K360" s="5" t="s">
        <v>362</v>
      </c>
      <c r="L360" s="5" t="s">
        <v>362</v>
      </c>
      <c r="M360" s="5" t="s">
        <v>362</v>
      </c>
      <c r="N360" s="35">
        <v>140.69999999999999</v>
      </c>
      <c r="O360" s="35">
        <v>128.5</v>
      </c>
      <c r="P360" s="4">
        <f t="shared" si="69"/>
        <v>0.9132906894100925</v>
      </c>
      <c r="Q360" s="11">
        <v>20</v>
      </c>
      <c r="R360" s="35">
        <v>0</v>
      </c>
      <c r="S360" s="35">
        <v>0.4</v>
      </c>
      <c r="T360" s="4">
        <f t="shared" si="62"/>
        <v>1</v>
      </c>
      <c r="U360" s="11">
        <v>20</v>
      </c>
      <c r="V360" s="35">
        <v>0</v>
      </c>
      <c r="W360" s="35">
        <v>1.4</v>
      </c>
      <c r="X360" s="4">
        <f t="shared" si="63"/>
        <v>1</v>
      </c>
      <c r="Y360" s="11">
        <v>30</v>
      </c>
      <c r="Z360" s="44">
        <f t="shared" si="70"/>
        <v>0.97522591126002645</v>
      </c>
      <c r="AA360" s="45">
        <v>950</v>
      </c>
      <c r="AB360" s="35">
        <f t="shared" si="64"/>
        <v>86.36363636363636</v>
      </c>
      <c r="AC360" s="35">
        <f t="shared" si="65"/>
        <v>84.2</v>
      </c>
      <c r="AD360" s="35">
        <f t="shared" si="66"/>
        <v>-2.1636363636363569</v>
      </c>
      <c r="AE360" s="35">
        <v>6.3</v>
      </c>
      <c r="AF360" s="35">
        <f t="shared" si="67"/>
        <v>90.5</v>
      </c>
      <c r="AG360" s="35">
        <f>MIN(AF360,43.2)</f>
        <v>43.2</v>
      </c>
      <c r="AH360" s="35">
        <f t="shared" si="68"/>
        <v>47.3</v>
      </c>
      <c r="AI360" s="35">
        <v>47.3</v>
      </c>
      <c r="AJ360" s="35">
        <f t="shared" si="71"/>
        <v>0</v>
      </c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</row>
    <row r="361" spans="1:48" s="2" customFormat="1" ht="17.149999999999999" customHeight="1">
      <c r="A361" s="14" t="s">
        <v>352</v>
      </c>
      <c r="B361" s="35">
        <v>2546</v>
      </c>
      <c r="C361" s="35">
        <v>2430.9</v>
      </c>
      <c r="D361" s="4">
        <f t="shared" si="61"/>
        <v>0.95479183032207393</v>
      </c>
      <c r="E361" s="11">
        <v>10</v>
      </c>
      <c r="F361" s="5" t="s">
        <v>362</v>
      </c>
      <c r="G361" s="5" t="s">
        <v>362</v>
      </c>
      <c r="H361" s="5" t="s">
        <v>362</v>
      </c>
      <c r="I361" s="5" t="s">
        <v>362</v>
      </c>
      <c r="J361" s="5" t="s">
        <v>362</v>
      </c>
      <c r="K361" s="5" t="s">
        <v>362</v>
      </c>
      <c r="L361" s="5" t="s">
        <v>362</v>
      </c>
      <c r="M361" s="5" t="s">
        <v>362</v>
      </c>
      <c r="N361" s="35">
        <v>945.2</v>
      </c>
      <c r="O361" s="35">
        <v>904.4</v>
      </c>
      <c r="P361" s="4">
        <f t="shared" si="69"/>
        <v>0.95683453237410065</v>
      </c>
      <c r="Q361" s="11">
        <v>20</v>
      </c>
      <c r="R361" s="35">
        <v>10</v>
      </c>
      <c r="S361" s="35">
        <v>11</v>
      </c>
      <c r="T361" s="4">
        <f t="shared" si="62"/>
        <v>1.1000000000000001</v>
      </c>
      <c r="U361" s="11">
        <v>20</v>
      </c>
      <c r="V361" s="35">
        <v>48</v>
      </c>
      <c r="W361" s="35">
        <v>16.7</v>
      </c>
      <c r="X361" s="4">
        <f t="shared" si="63"/>
        <v>0.34791666666666665</v>
      </c>
      <c r="Y361" s="11">
        <v>30</v>
      </c>
      <c r="Z361" s="44">
        <f t="shared" si="70"/>
        <v>0.76402636188378437</v>
      </c>
      <c r="AA361" s="45">
        <v>1750</v>
      </c>
      <c r="AB361" s="35">
        <f t="shared" si="64"/>
        <v>159.09090909090909</v>
      </c>
      <c r="AC361" s="35">
        <f t="shared" si="65"/>
        <v>121.5</v>
      </c>
      <c r="AD361" s="35">
        <f t="shared" si="66"/>
        <v>-37.590909090909093</v>
      </c>
      <c r="AE361" s="35">
        <v>21.1</v>
      </c>
      <c r="AF361" s="35">
        <f t="shared" si="67"/>
        <v>142.6</v>
      </c>
      <c r="AG361" s="35"/>
      <c r="AH361" s="35">
        <f t="shared" si="68"/>
        <v>142.6</v>
      </c>
      <c r="AI361" s="35">
        <v>142.6</v>
      </c>
      <c r="AJ361" s="35">
        <f t="shared" si="71"/>
        <v>0</v>
      </c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</row>
    <row r="362" spans="1:48" s="2" customFormat="1" ht="17.149999999999999" customHeight="1">
      <c r="A362" s="14" t="s">
        <v>353</v>
      </c>
      <c r="B362" s="35">
        <v>70</v>
      </c>
      <c r="C362" s="35">
        <v>162.80000000000001</v>
      </c>
      <c r="D362" s="4">
        <f t="shared" si="61"/>
        <v>1.3</v>
      </c>
      <c r="E362" s="11">
        <v>10</v>
      </c>
      <c r="F362" s="5" t="s">
        <v>362</v>
      </c>
      <c r="G362" s="5" t="s">
        <v>362</v>
      </c>
      <c r="H362" s="5" t="s">
        <v>362</v>
      </c>
      <c r="I362" s="5" t="s">
        <v>362</v>
      </c>
      <c r="J362" s="5" t="s">
        <v>362</v>
      </c>
      <c r="K362" s="5" t="s">
        <v>362</v>
      </c>
      <c r="L362" s="5" t="s">
        <v>362</v>
      </c>
      <c r="M362" s="5" t="s">
        <v>362</v>
      </c>
      <c r="N362" s="35">
        <v>218</v>
      </c>
      <c r="O362" s="35">
        <v>161.9</v>
      </c>
      <c r="P362" s="4">
        <f t="shared" si="69"/>
        <v>0.7426605504587156</v>
      </c>
      <c r="Q362" s="11">
        <v>20</v>
      </c>
      <c r="R362" s="35">
        <v>10</v>
      </c>
      <c r="S362" s="35">
        <v>10</v>
      </c>
      <c r="T362" s="4">
        <f t="shared" si="62"/>
        <v>1</v>
      </c>
      <c r="U362" s="11">
        <v>20</v>
      </c>
      <c r="V362" s="35">
        <v>0</v>
      </c>
      <c r="W362" s="35">
        <v>0.5</v>
      </c>
      <c r="X362" s="4">
        <f t="shared" si="63"/>
        <v>1</v>
      </c>
      <c r="Y362" s="11">
        <v>30</v>
      </c>
      <c r="Z362" s="44">
        <f t="shared" si="70"/>
        <v>0.97316513761467893</v>
      </c>
      <c r="AA362" s="45">
        <v>2522</v>
      </c>
      <c r="AB362" s="35">
        <f t="shared" si="64"/>
        <v>229.27272727272728</v>
      </c>
      <c r="AC362" s="35">
        <f t="shared" si="65"/>
        <v>223.1</v>
      </c>
      <c r="AD362" s="35">
        <f t="shared" si="66"/>
        <v>-6.1727272727272862</v>
      </c>
      <c r="AE362" s="35">
        <v>-9.3000000000000007</v>
      </c>
      <c r="AF362" s="35">
        <f t="shared" si="67"/>
        <v>213.79999999999998</v>
      </c>
      <c r="AG362" s="35"/>
      <c r="AH362" s="35">
        <f t="shared" si="68"/>
        <v>213.79999999999998</v>
      </c>
      <c r="AI362" s="35">
        <v>213.79999999999998</v>
      </c>
      <c r="AJ362" s="35">
        <f t="shared" si="71"/>
        <v>0</v>
      </c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</row>
    <row r="363" spans="1:48" s="2" customFormat="1" ht="17.149999999999999" customHeight="1">
      <c r="A363" s="14" t="s">
        <v>354</v>
      </c>
      <c r="B363" s="35">
        <v>560</v>
      </c>
      <c r="C363" s="35">
        <v>0</v>
      </c>
      <c r="D363" s="4">
        <f t="shared" si="61"/>
        <v>0</v>
      </c>
      <c r="E363" s="11">
        <v>10</v>
      </c>
      <c r="F363" s="5" t="s">
        <v>362</v>
      </c>
      <c r="G363" s="5" t="s">
        <v>362</v>
      </c>
      <c r="H363" s="5" t="s">
        <v>362</v>
      </c>
      <c r="I363" s="5" t="s">
        <v>362</v>
      </c>
      <c r="J363" s="5" t="s">
        <v>362</v>
      </c>
      <c r="K363" s="5" t="s">
        <v>362</v>
      </c>
      <c r="L363" s="5" t="s">
        <v>362</v>
      </c>
      <c r="M363" s="5" t="s">
        <v>362</v>
      </c>
      <c r="N363" s="35">
        <v>231</v>
      </c>
      <c r="O363" s="35">
        <v>120.1</v>
      </c>
      <c r="P363" s="4">
        <f t="shared" si="69"/>
        <v>0.51991341991341988</v>
      </c>
      <c r="Q363" s="11">
        <v>20</v>
      </c>
      <c r="R363" s="35">
        <v>1</v>
      </c>
      <c r="S363" s="35">
        <v>1.5</v>
      </c>
      <c r="T363" s="4">
        <f t="shared" si="62"/>
        <v>1.23</v>
      </c>
      <c r="U363" s="11">
        <v>30</v>
      </c>
      <c r="V363" s="35">
        <v>0</v>
      </c>
      <c r="W363" s="35">
        <v>0.5</v>
      </c>
      <c r="X363" s="4">
        <f t="shared" si="63"/>
        <v>1</v>
      </c>
      <c r="Y363" s="11">
        <v>20</v>
      </c>
      <c r="Z363" s="44">
        <f t="shared" si="70"/>
        <v>0.84122835497835491</v>
      </c>
      <c r="AA363" s="45">
        <v>1041</v>
      </c>
      <c r="AB363" s="35">
        <f t="shared" si="64"/>
        <v>94.63636363636364</v>
      </c>
      <c r="AC363" s="35">
        <f t="shared" si="65"/>
        <v>79.599999999999994</v>
      </c>
      <c r="AD363" s="35">
        <f t="shared" si="66"/>
        <v>-15.036363636363646</v>
      </c>
      <c r="AE363" s="35">
        <v>5.7</v>
      </c>
      <c r="AF363" s="35">
        <f t="shared" si="67"/>
        <v>85.3</v>
      </c>
      <c r="AG363" s="35"/>
      <c r="AH363" s="35">
        <f t="shared" si="68"/>
        <v>85.3</v>
      </c>
      <c r="AI363" s="35">
        <v>85.3</v>
      </c>
      <c r="AJ363" s="35">
        <f t="shared" si="71"/>
        <v>0</v>
      </c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</row>
    <row r="364" spans="1:48" s="2" customFormat="1" ht="17.149999999999999" customHeight="1">
      <c r="A364" s="14" t="s">
        <v>355</v>
      </c>
      <c r="B364" s="35">
        <v>0</v>
      </c>
      <c r="C364" s="35">
        <v>0</v>
      </c>
      <c r="D364" s="4">
        <f t="shared" si="61"/>
        <v>0</v>
      </c>
      <c r="E364" s="11">
        <v>0</v>
      </c>
      <c r="F364" s="5" t="s">
        <v>362</v>
      </c>
      <c r="G364" s="5" t="s">
        <v>362</v>
      </c>
      <c r="H364" s="5" t="s">
        <v>362</v>
      </c>
      <c r="I364" s="5" t="s">
        <v>362</v>
      </c>
      <c r="J364" s="5" t="s">
        <v>362</v>
      </c>
      <c r="K364" s="5" t="s">
        <v>362</v>
      </c>
      <c r="L364" s="5" t="s">
        <v>362</v>
      </c>
      <c r="M364" s="5" t="s">
        <v>362</v>
      </c>
      <c r="N364" s="35">
        <v>176.7</v>
      </c>
      <c r="O364" s="35">
        <v>167.7</v>
      </c>
      <c r="P364" s="4">
        <f t="shared" si="69"/>
        <v>0.94906621392190149</v>
      </c>
      <c r="Q364" s="11">
        <v>20</v>
      </c>
      <c r="R364" s="35">
        <v>1</v>
      </c>
      <c r="S364" s="35">
        <v>0</v>
      </c>
      <c r="T364" s="4">
        <f t="shared" si="62"/>
        <v>0</v>
      </c>
      <c r="U364" s="11">
        <v>25</v>
      </c>
      <c r="V364" s="35">
        <v>0</v>
      </c>
      <c r="W364" s="35">
        <v>0</v>
      </c>
      <c r="X364" s="4">
        <f t="shared" si="63"/>
        <v>1</v>
      </c>
      <c r="Y364" s="11">
        <v>25</v>
      </c>
      <c r="Z364" s="44">
        <f t="shared" si="70"/>
        <v>0.62830463254911473</v>
      </c>
      <c r="AA364" s="45">
        <v>1264</v>
      </c>
      <c r="AB364" s="35">
        <f t="shared" si="64"/>
        <v>114.90909090909091</v>
      </c>
      <c r="AC364" s="35">
        <f t="shared" si="65"/>
        <v>72.2</v>
      </c>
      <c r="AD364" s="35">
        <f t="shared" si="66"/>
        <v>-42.709090909090904</v>
      </c>
      <c r="AE364" s="35">
        <v>-6</v>
      </c>
      <c r="AF364" s="35">
        <f t="shared" si="67"/>
        <v>66.2</v>
      </c>
      <c r="AG364" s="35"/>
      <c r="AH364" s="35">
        <f t="shared" si="68"/>
        <v>66.2</v>
      </c>
      <c r="AI364" s="35">
        <v>66.2</v>
      </c>
      <c r="AJ364" s="35">
        <f t="shared" si="71"/>
        <v>0</v>
      </c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</row>
    <row r="365" spans="1:48" s="2" customFormat="1" ht="17.149999999999999" customHeight="1">
      <c r="A365" s="14" t="s">
        <v>356</v>
      </c>
      <c r="B365" s="35">
        <v>0</v>
      </c>
      <c r="C365" s="35">
        <v>0</v>
      </c>
      <c r="D365" s="4">
        <f t="shared" si="61"/>
        <v>0</v>
      </c>
      <c r="E365" s="11">
        <v>0</v>
      </c>
      <c r="F365" s="5" t="s">
        <v>362</v>
      </c>
      <c r="G365" s="5" t="s">
        <v>362</v>
      </c>
      <c r="H365" s="5" t="s">
        <v>362</v>
      </c>
      <c r="I365" s="5" t="s">
        <v>362</v>
      </c>
      <c r="J365" s="5" t="s">
        <v>362</v>
      </c>
      <c r="K365" s="5" t="s">
        <v>362</v>
      </c>
      <c r="L365" s="5" t="s">
        <v>362</v>
      </c>
      <c r="M365" s="5" t="s">
        <v>362</v>
      </c>
      <c r="N365" s="35">
        <v>305.39999999999998</v>
      </c>
      <c r="O365" s="35">
        <v>157</v>
      </c>
      <c r="P365" s="4">
        <f t="shared" si="69"/>
        <v>0.51407989521938446</v>
      </c>
      <c r="Q365" s="11">
        <v>20</v>
      </c>
      <c r="R365" s="35">
        <v>0</v>
      </c>
      <c r="S365" s="35">
        <v>0.5</v>
      </c>
      <c r="T365" s="4">
        <f t="shared" si="62"/>
        <v>1</v>
      </c>
      <c r="U365" s="11">
        <v>20</v>
      </c>
      <c r="V365" s="35">
        <v>0</v>
      </c>
      <c r="W365" s="35">
        <v>4.3</v>
      </c>
      <c r="X365" s="4">
        <f t="shared" si="63"/>
        <v>1</v>
      </c>
      <c r="Y365" s="11">
        <v>30</v>
      </c>
      <c r="Z365" s="44">
        <f t="shared" si="70"/>
        <v>0.86116568434839558</v>
      </c>
      <c r="AA365" s="45">
        <v>1901</v>
      </c>
      <c r="AB365" s="35">
        <f t="shared" si="64"/>
        <v>172.81818181818181</v>
      </c>
      <c r="AC365" s="35">
        <f t="shared" si="65"/>
        <v>148.80000000000001</v>
      </c>
      <c r="AD365" s="35">
        <f t="shared" si="66"/>
        <v>-24.018181818181802</v>
      </c>
      <c r="AE365" s="35">
        <v>4.0999999999999996</v>
      </c>
      <c r="AF365" s="35">
        <f t="shared" si="67"/>
        <v>152.9</v>
      </c>
      <c r="AG365" s="35"/>
      <c r="AH365" s="35">
        <f t="shared" si="68"/>
        <v>152.9</v>
      </c>
      <c r="AI365" s="35">
        <v>152.9</v>
      </c>
      <c r="AJ365" s="35">
        <f t="shared" si="71"/>
        <v>0</v>
      </c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</row>
    <row r="366" spans="1:48" s="2" customFormat="1" ht="17.149999999999999" customHeight="1">
      <c r="A366" s="14" t="s">
        <v>357</v>
      </c>
      <c r="B366" s="35">
        <v>0</v>
      </c>
      <c r="C366" s="35">
        <v>0</v>
      </c>
      <c r="D366" s="4">
        <f t="shared" si="61"/>
        <v>0</v>
      </c>
      <c r="E366" s="11">
        <v>0</v>
      </c>
      <c r="F366" s="5" t="s">
        <v>362</v>
      </c>
      <c r="G366" s="5" t="s">
        <v>362</v>
      </c>
      <c r="H366" s="5" t="s">
        <v>362</v>
      </c>
      <c r="I366" s="5" t="s">
        <v>362</v>
      </c>
      <c r="J366" s="5" t="s">
        <v>362</v>
      </c>
      <c r="K366" s="5" t="s">
        <v>362</v>
      </c>
      <c r="L366" s="5" t="s">
        <v>362</v>
      </c>
      <c r="M366" s="5" t="s">
        <v>362</v>
      </c>
      <c r="N366" s="35">
        <v>129.4</v>
      </c>
      <c r="O366" s="35">
        <v>144.30000000000001</v>
      </c>
      <c r="P366" s="4">
        <f t="shared" si="69"/>
        <v>1.1151468315301392</v>
      </c>
      <c r="Q366" s="11">
        <v>20</v>
      </c>
      <c r="R366" s="35">
        <v>8</v>
      </c>
      <c r="S366" s="35">
        <v>8.6</v>
      </c>
      <c r="T366" s="4">
        <f t="shared" si="62"/>
        <v>1.075</v>
      </c>
      <c r="U366" s="11">
        <v>20</v>
      </c>
      <c r="V366" s="35">
        <v>0</v>
      </c>
      <c r="W366" s="35">
        <v>0.6</v>
      </c>
      <c r="X366" s="4">
        <f t="shared" si="63"/>
        <v>1</v>
      </c>
      <c r="Y366" s="11">
        <v>30</v>
      </c>
      <c r="Z366" s="44">
        <f t="shared" si="70"/>
        <v>1.0543276661514684</v>
      </c>
      <c r="AA366" s="45">
        <v>1628</v>
      </c>
      <c r="AB366" s="35">
        <f t="shared" si="64"/>
        <v>148</v>
      </c>
      <c r="AC366" s="35">
        <f t="shared" si="65"/>
        <v>156</v>
      </c>
      <c r="AD366" s="35">
        <f t="shared" si="66"/>
        <v>8</v>
      </c>
      <c r="AE366" s="35">
        <v>7.4</v>
      </c>
      <c r="AF366" s="35">
        <f t="shared" si="67"/>
        <v>163.4</v>
      </c>
      <c r="AG366" s="35"/>
      <c r="AH366" s="35">
        <f t="shared" si="68"/>
        <v>163.4</v>
      </c>
      <c r="AI366" s="35">
        <v>163.4</v>
      </c>
      <c r="AJ366" s="35">
        <f t="shared" si="71"/>
        <v>0</v>
      </c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</row>
    <row r="367" spans="1:48" s="2" customFormat="1" ht="17.149999999999999" customHeight="1">
      <c r="A367" s="14" t="s">
        <v>358</v>
      </c>
      <c r="B367" s="35">
        <v>2100</v>
      </c>
      <c r="C367" s="35">
        <v>1481</v>
      </c>
      <c r="D367" s="4">
        <f t="shared" ref="D367:D368" si="72">IF(E367=0,0,IF(B367=0,1,IF(C367&lt;0,0,IF(C367/B367&gt;1.2,IF((C367/B367-1.2)*0.1+1.2&gt;1.3,1.3,(C367/B367-1.2)*0.1+1.2),C367/B367))))</f>
        <v>0.70523809523809522</v>
      </c>
      <c r="E367" s="11">
        <v>10</v>
      </c>
      <c r="F367" s="5" t="s">
        <v>362</v>
      </c>
      <c r="G367" s="5" t="s">
        <v>362</v>
      </c>
      <c r="H367" s="5" t="s">
        <v>362</v>
      </c>
      <c r="I367" s="5" t="s">
        <v>362</v>
      </c>
      <c r="J367" s="5" t="s">
        <v>362</v>
      </c>
      <c r="K367" s="5" t="s">
        <v>362</v>
      </c>
      <c r="L367" s="5" t="s">
        <v>362</v>
      </c>
      <c r="M367" s="5" t="s">
        <v>362</v>
      </c>
      <c r="N367" s="35">
        <v>393.6</v>
      </c>
      <c r="O367" s="35">
        <v>275.5</v>
      </c>
      <c r="P367" s="4">
        <f t="shared" si="69"/>
        <v>0.69994918699186992</v>
      </c>
      <c r="Q367" s="11">
        <v>20</v>
      </c>
      <c r="R367" s="35">
        <v>1</v>
      </c>
      <c r="S367" s="35">
        <v>1</v>
      </c>
      <c r="T367" s="4">
        <f t="shared" ref="T367:T368" si="73">IF(U367=0,0,IF(R367=0,1,IF(S367&lt;0,0,IF(S367/R367&gt;1.2,IF((S367/R367-1.2)*0.1+1.2&gt;1.3,1.3,(S367/R367-1.2)*0.1+1.2),S367/R367))))</f>
        <v>1</v>
      </c>
      <c r="U367" s="11">
        <v>20</v>
      </c>
      <c r="V367" s="35">
        <v>0</v>
      </c>
      <c r="W367" s="35">
        <v>0.3</v>
      </c>
      <c r="X367" s="4">
        <f t="shared" ref="X367:X368" si="74">IF(Y367=0,0,IF(V367=0,1,IF(W367&lt;0,0,IF(W367/V367&gt;1.2,IF((W367/V367-1.2)*0.1+1.2&gt;1.3,1.3,(W367/V367-1.2)*0.1+1.2),W367/V367))))</f>
        <v>1</v>
      </c>
      <c r="Y367" s="11">
        <v>30</v>
      </c>
      <c r="Z367" s="44">
        <f t="shared" si="70"/>
        <v>0.88814205865272944</v>
      </c>
      <c r="AA367" s="45">
        <v>1248</v>
      </c>
      <c r="AB367" s="35">
        <f t="shared" ref="AB367" si="75">AA367/11</f>
        <v>113.45454545454545</v>
      </c>
      <c r="AC367" s="35">
        <f t="shared" ref="AC367:AC368" si="76">ROUND(Z367*AB367,1)</f>
        <v>100.8</v>
      </c>
      <c r="AD367" s="35">
        <f t="shared" ref="AD367:AD368" si="77">AC367-AB367</f>
        <v>-12.654545454545456</v>
      </c>
      <c r="AE367" s="35">
        <v>2.2000000000000002</v>
      </c>
      <c r="AF367" s="35">
        <f t="shared" ref="AF367:AF368" si="78">AC367+AE367</f>
        <v>103</v>
      </c>
      <c r="AG367" s="35"/>
      <c r="AH367" s="35">
        <f t="shared" ref="AH367:AH368" si="79">AF367-AG367</f>
        <v>103</v>
      </c>
      <c r="AI367" s="35">
        <v>103</v>
      </c>
      <c r="AJ367" s="35">
        <f t="shared" si="71"/>
        <v>0</v>
      </c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</row>
    <row r="368" spans="1:48" s="2" customFormat="1" ht="17.149999999999999" customHeight="1">
      <c r="A368" s="14" t="s">
        <v>359</v>
      </c>
      <c r="B368" s="35">
        <v>10900</v>
      </c>
      <c r="C368" s="35">
        <v>9054.6</v>
      </c>
      <c r="D368" s="4">
        <f t="shared" si="72"/>
        <v>0.83069724770642206</v>
      </c>
      <c r="E368" s="11">
        <v>10</v>
      </c>
      <c r="F368" s="5" t="s">
        <v>362</v>
      </c>
      <c r="G368" s="5" t="s">
        <v>362</v>
      </c>
      <c r="H368" s="5" t="s">
        <v>362</v>
      </c>
      <c r="I368" s="5" t="s">
        <v>362</v>
      </c>
      <c r="J368" s="5" t="s">
        <v>362</v>
      </c>
      <c r="K368" s="5" t="s">
        <v>362</v>
      </c>
      <c r="L368" s="5" t="s">
        <v>362</v>
      </c>
      <c r="M368" s="5" t="s">
        <v>362</v>
      </c>
      <c r="N368" s="35">
        <v>1239.7</v>
      </c>
      <c r="O368" s="35">
        <v>952.1</v>
      </c>
      <c r="P368" s="4">
        <f t="shared" ref="P368" si="80">IF(Q368=0,0,IF(N368=0,1,IF(O368&lt;0,0,IF(O368/N368&gt;1.2,IF((O368/N368-1.2)*0.1+1.2&gt;1.3,1.3,(O368/N368-1.2)*0.1+1.2),O368/N368))))</f>
        <v>0.76800838912640157</v>
      </c>
      <c r="Q368" s="11">
        <v>20</v>
      </c>
      <c r="R368" s="35">
        <v>0</v>
      </c>
      <c r="S368" s="35">
        <v>0</v>
      </c>
      <c r="T368" s="4">
        <f t="shared" si="73"/>
        <v>1</v>
      </c>
      <c r="U368" s="11">
        <v>20</v>
      </c>
      <c r="V368" s="35">
        <v>1</v>
      </c>
      <c r="W368" s="35">
        <v>0.4</v>
      </c>
      <c r="X368" s="4">
        <f t="shared" si="74"/>
        <v>0.4</v>
      </c>
      <c r="Y368" s="11">
        <v>30</v>
      </c>
      <c r="Z368" s="44">
        <f t="shared" ref="Z368" si="81">(D368*E368+P368*Q368+T368*U368+X368*Y368)/(E368+Q368+U368+Y368)</f>
        <v>0.69583925324490314</v>
      </c>
      <c r="AA368" s="45">
        <v>1295</v>
      </c>
      <c r="AB368" s="35">
        <f>AA368/11</f>
        <v>117.72727272727273</v>
      </c>
      <c r="AC368" s="35">
        <f t="shared" si="76"/>
        <v>81.900000000000006</v>
      </c>
      <c r="AD368" s="35">
        <f t="shared" si="77"/>
        <v>-35.827272727272728</v>
      </c>
      <c r="AE368" s="35">
        <v>0</v>
      </c>
      <c r="AF368" s="35">
        <f t="shared" si="78"/>
        <v>81.900000000000006</v>
      </c>
      <c r="AG368" s="35"/>
      <c r="AH368" s="35">
        <f t="shared" si="79"/>
        <v>81.900000000000006</v>
      </c>
      <c r="AI368" s="35">
        <v>81.900000000000006</v>
      </c>
      <c r="AJ368" s="35">
        <f>ROUND(AH368-AI368,1)</f>
        <v>0</v>
      </c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</row>
    <row r="369" spans="1:48" s="41" customFormat="1" ht="17.149999999999999" customHeight="1">
      <c r="A369" s="40" t="s">
        <v>369</v>
      </c>
      <c r="B369" s="42">
        <f>B6+B17</f>
        <v>83793051</v>
      </c>
      <c r="C369" s="42">
        <f>C6+C17</f>
        <v>81237449.699999988</v>
      </c>
      <c r="D369" s="43">
        <f>IF(C369/B369&gt;1.2,IF((C369/B369-1.2)*0.1+1.2&gt;1.3,1.3,(C369/B369-1.2)*0.1+1.2),C369/B369)</f>
        <v>0.96950103535435161</v>
      </c>
      <c r="E369" s="40"/>
      <c r="F369" s="40"/>
      <c r="G369" s="40"/>
      <c r="H369" s="40"/>
      <c r="I369" s="40"/>
      <c r="J369" s="42">
        <f>J6+J17</f>
        <v>23495</v>
      </c>
      <c r="K369" s="42">
        <f>K6+K17</f>
        <v>20851</v>
      </c>
      <c r="L369" s="43">
        <f>IF(J369/K369&gt;1.2,IF((J369/K369-1.2)*0.1+1.2&gt;1.3,1.3,(J369/K369-1.2)*0.1+1.2),J369/K369)</f>
        <v>1.1268044698096014</v>
      </c>
      <c r="M369" s="40"/>
      <c r="N369" s="42">
        <f>N6+N17</f>
        <v>3486909.4</v>
      </c>
      <c r="O369" s="42">
        <f>O6+O17</f>
        <v>3139538.9000000004</v>
      </c>
      <c r="P369" s="43">
        <f>IF(O369/N369&gt;1.2,IF((O369/N369-1.2)*0.1+1.2&gt;1.3,1.3,(O369/N369-1.2)*0.1+1.2),O369/N369)</f>
        <v>0.90037868491793915</v>
      </c>
      <c r="Q369" s="40"/>
      <c r="R369" s="42">
        <f>R17</f>
        <v>12168.300000000001</v>
      </c>
      <c r="S369" s="42">
        <f>S17</f>
        <v>12974.700000000003</v>
      </c>
      <c r="T369" s="43">
        <f>IF(S369/R369&gt;1.2,IF((S369/R369-1.2)*0.1+1.2&gt;1.3,1.3,(S369/R369-1.2)*0.1+1.2),S369/R369)</f>
        <v>1.0662705554596781</v>
      </c>
      <c r="U369" s="40"/>
      <c r="V369" s="42">
        <f t="shared" ref="V369:W369" si="82">V17</f>
        <v>5626.0999999999995</v>
      </c>
      <c r="W369" s="42">
        <f t="shared" si="82"/>
        <v>5443.4000000000005</v>
      </c>
      <c r="X369" s="43">
        <f>IF(W369/V369&gt;1.2,IF((W369/V369-1.2)*0.1+1.2&gt;1.3,1.3,(W369/V369-1.2)*0.1+1.2),W369/V369)</f>
        <v>0.96752635040258816</v>
      </c>
      <c r="Y369" s="40"/>
      <c r="Z369" s="40"/>
      <c r="AA369" s="62">
        <f>SUM(AA7:AA368)-AA17-AA45</f>
        <v>3650160</v>
      </c>
      <c r="AB369" s="42">
        <f>SUM(AB7:AB368)-AB17-AB45</f>
        <v>331832.72727272689</v>
      </c>
      <c r="AC369" s="42">
        <f>SUM(AC7:AC368)-AC17-AC45</f>
        <v>335034.39999999997</v>
      </c>
      <c r="AD369" s="42">
        <f>SUM(AD7:AD368)-AD17-AD45</f>
        <v>3201.6727272727153</v>
      </c>
      <c r="AE369" s="42">
        <f t="shared" ref="AE369:AJ369" si="83">SUM(AE7:AE368)-AE17-AE45</f>
        <v>40688.700000000026</v>
      </c>
      <c r="AF369" s="42">
        <f t="shared" si="83"/>
        <v>375723.10000000027</v>
      </c>
      <c r="AG369" s="42">
        <f>SUM(AG7:AG368)-AG17-AG45</f>
        <v>85.699999999999974</v>
      </c>
      <c r="AH369" s="42">
        <f t="shared" si="83"/>
        <v>375637.4000000002</v>
      </c>
      <c r="AI369" s="42">
        <f t="shared" si="83"/>
        <v>376634.80000000016</v>
      </c>
      <c r="AJ369" s="42">
        <f t="shared" si="83"/>
        <v>-997.39999999999964</v>
      </c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</row>
  </sheetData>
  <mergeCells count="19">
    <mergeCell ref="AG3:AG4"/>
    <mergeCell ref="AH3:AH4"/>
    <mergeCell ref="AI3:AI4"/>
    <mergeCell ref="AJ3:AJ4"/>
    <mergeCell ref="A1:AH1"/>
    <mergeCell ref="A3:A4"/>
    <mergeCell ref="N3:Q3"/>
    <mergeCell ref="R3:U3"/>
    <mergeCell ref="V3:Y3"/>
    <mergeCell ref="Z3:Z4"/>
    <mergeCell ref="AB3:AB4"/>
    <mergeCell ref="F3:I3"/>
    <mergeCell ref="B3:E3"/>
    <mergeCell ref="J3:M3"/>
    <mergeCell ref="AE3:AE4"/>
    <mergeCell ref="AF3:AF4"/>
    <mergeCell ref="AA3:AA4"/>
    <mergeCell ref="AD3:AD4"/>
    <mergeCell ref="AC3:AC4"/>
  </mergeCells>
  <printOptions horizontalCentered="1"/>
  <pageMargins left="0.15748031496062992" right="0.15748031496062992" top="0.15748031496062992" bottom="0.15748031496062992" header="0.15748031496062992" footer="0.15748031496062992"/>
  <pageSetup paperSize="8" scale="42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369"/>
  <sheetViews>
    <sheetView view="pageBreakPreview" zoomScale="75" zoomScaleNormal="7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U1"/>
    </sheetView>
  </sheetViews>
  <sheetFormatPr defaultColWidth="9.109375" defaultRowHeight="12.7"/>
  <cols>
    <col min="1" max="1" width="39.109375" style="23" customWidth="1"/>
    <col min="2" max="2" width="10.6640625" style="23" customWidth="1"/>
    <col min="3" max="3" width="11.109375" style="23" customWidth="1"/>
    <col min="4" max="4" width="11" style="23" customWidth="1"/>
    <col min="5" max="5" width="12.6640625" style="23" customWidth="1"/>
    <col min="6" max="6" width="11" style="23" customWidth="1"/>
    <col min="7" max="7" width="11.44140625" style="23" customWidth="1"/>
    <col min="8" max="8" width="12.5546875" style="23" customWidth="1"/>
    <col min="9" max="9" width="10.88671875" style="23" customWidth="1"/>
    <col min="10" max="10" width="11.33203125" style="23" customWidth="1"/>
    <col min="11" max="11" width="14.44140625" style="23" customWidth="1"/>
    <col min="12" max="12" width="10.6640625" style="23" customWidth="1"/>
    <col min="13" max="13" width="11.33203125" style="23" customWidth="1"/>
    <col min="14" max="14" width="14.5546875" style="23" customWidth="1"/>
    <col min="15" max="15" width="10.6640625" style="23" customWidth="1"/>
    <col min="16" max="16" width="11.5546875" style="23" customWidth="1"/>
    <col min="17" max="17" width="14.44140625" style="23" customWidth="1"/>
    <col min="18" max="18" width="10.6640625" style="23" customWidth="1"/>
    <col min="19" max="19" width="11.109375" style="23" customWidth="1"/>
    <col min="20" max="20" width="14.44140625" style="23" customWidth="1"/>
    <col min="21" max="21" width="8.33203125" style="23" customWidth="1"/>
    <col min="22" max="22" width="63.6640625" style="23" customWidth="1"/>
    <col min="23" max="16384" width="9.109375" style="23"/>
  </cols>
  <sheetData>
    <row r="1" spans="1:21" ht="15.55">
      <c r="A1" s="76" t="s">
        <v>406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1" ht="15.5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70" t="s">
        <v>383</v>
      </c>
    </row>
    <row r="3" spans="1:21" ht="191.95" customHeight="1">
      <c r="A3" s="77" t="s">
        <v>15</v>
      </c>
      <c r="B3" s="78" t="s">
        <v>363</v>
      </c>
      <c r="C3" s="80" t="s">
        <v>370</v>
      </c>
      <c r="D3" s="80"/>
      <c r="E3" s="80"/>
      <c r="F3" s="80" t="s">
        <v>17</v>
      </c>
      <c r="G3" s="80"/>
      <c r="H3" s="80"/>
      <c r="I3" s="80" t="s">
        <v>385</v>
      </c>
      <c r="J3" s="80"/>
      <c r="K3" s="80"/>
      <c r="L3" s="80" t="s">
        <v>384</v>
      </c>
      <c r="M3" s="80"/>
      <c r="N3" s="80"/>
      <c r="O3" s="80" t="s">
        <v>18</v>
      </c>
      <c r="P3" s="80"/>
      <c r="Q3" s="80"/>
      <c r="R3" s="80" t="s">
        <v>19</v>
      </c>
      <c r="S3" s="80"/>
      <c r="T3" s="80"/>
      <c r="U3" s="79" t="s">
        <v>366</v>
      </c>
    </row>
    <row r="4" spans="1:21" ht="32.15" customHeight="1">
      <c r="A4" s="77"/>
      <c r="B4" s="78"/>
      <c r="C4" s="24" t="s">
        <v>364</v>
      </c>
      <c r="D4" s="24" t="s">
        <v>365</v>
      </c>
      <c r="E4" s="61" t="s">
        <v>388</v>
      </c>
      <c r="F4" s="24" t="s">
        <v>364</v>
      </c>
      <c r="G4" s="24" t="s">
        <v>365</v>
      </c>
      <c r="H4" s="61" t="s">
        <v>389</v>
      </c>
      <c r="I4" s="24" t="s">
        <v>364</v>
      </c>
      <c r="J4" s="24" t="s">
        <v>365</v>
      </c>
      <c r="K4" s="61" t="s">
        <v>390</v>
      </c>
      <c r="L4" s="24" t="s">
        <v>364</v>
      </c>
      <c r="M4" s="24" t="s">
        <v>365</v>
      </c>
      <c r="N4" s="61" t="s">
        <v>391</v>
      </c>
      <c r="O4" s="24" t="s">
        <v>364</v>
      </c>
      <c r="P4" s="24" t="s">
        <v>365</v>
      </c>
      <c r="Q4" s="61" t="s">
        <v>392</v>
      </c>
      <c r="R4" s="24" t="s">
        <v>364</v>
      </c>
      <c r="S4" s="24" t="s">
        <v>365</v>
      </c>
      <c r="T4" s="61" t="s">
        <v>393</v>
      </c>
      <c r="U4" s="79"/>
    </row>
    <row r="5" spans="1:21">
      <c r="A5" s="25">
        <v>1</v>
      </c>
      <c r="B5" s="47">
        <v>2</v>
      </c>
      <c r="C5" s="25">
        <v>3</v>
      </c>
      <c r="D5" s="47">
        <v>4</v>
      </c>
      <c r="E5" s="25">
        <v>5</v>
      </c>
      <c r="F5" s="47">
        <v>6</v>
      </c>
      <c r="G5" s="25">
        <v>7</v>
      </c>
      <c r="H5" s="47">
        <v>8</v>
      </c>
      <c r="I5" s="25">
        <v>9</v>
      </c>
      <c r="J5" s="47">
        <v>10</v>
      </c>
      <c r="K5" s="25">
        <v>11</v>
      </c>
      <c r="L5" s="47">
        <v>12</v>
      </c>
      <c r="M5" s="25">
        <v>13</v>
      </c>
      <c r="N5" s="47">
        <v>14</v>
      </c>
      <c r="O5" s="25">
        <v>15</v>
      </c>
      <c r="P5" s="47">
        <v>16</v>
      </c>
      <c r="Q5" s="25">
        <v>17</v>
      </c>
      <c r="R5" s="47">
        <v>18</v>
      </c>
      <c r="S5" s="25">
        <v>19</v>
      </c>
      <c r="T5" s="47">
        <v>20</v>
      </c>
      <c r="U5" s="25">
        <v>21</v>
      </c>
    </row>
    <row r="6" spans="1:21" ht="15" customHeight="1">
      <c r="A6" s="26" t="s">
        <v>4</v>
      </c>
      <c r="B6" s="50">
        <f>'Расчет субсидий'!AD6</f>
        <v>-1979.0000000000036</v>
      </c>
      <c r="C6" s="50"/>
      <c r="D6" s="50"/>
      <c r="E6" s="50">
        <f>SUM(E7:E16)</f>
        <v>872.45220164050352</v>
      </c>
      <c r="F6" s="50"/>
      <c r="G6" s="50"/>
      <c r="H6" s="50">
        <f>SUM(H7:H16)</f>
        <v>-803.67080724304128</v>
      </c>
      <c r="I6" s="50"/>
      <c r="J6" s="50"/>
      <c r="K6" s="50">
        <f>SUM(K7:K16)</f>
        <v>3705.3203882563125</v>
      </c>
      <c r="L6" s="50"/>
      <c r="M6" s="50"/>
      <c r="N6" s="50">
        <f>SUM(N7:N16)</f>
        <v>-5753.1017826537782</v>
      </c>
      <c r="O6" s="50"/>
      <c r="P6" s="50"/>
      <c r="Q6" s="50"/>
      <c r="R6" s="50"/>
      <c r="S6" s="50"/>
      <c r="T6" s="50"/>
      <c r="U6" s="50"/>
    </row>
    <row r="7" spans="1:21" ht="15" customHeight="1">
      <c r="A7" s="28" t="s">
        <v>5</v>
      </c>
      <c r="B7" s="51">
        <f>'Расчет субсидий'!AD7</f>
        <v>-4923.5818181818177</v>
      </c>
      <c r="C7" s="53">
        <f>'Расчет субсидий'!D7-1</f>
        <v>-0.13201060451755453</v>
      </c>
      <c r="D7" s="53">
        <f>C7*'Расчет субсидий'!E7</f>
        <v>-1.9801590677633181</v>
      </c>
      <c r="E7" s="54">
        <f t="shared" ref="E7:E16" si="0">$B7*D7/$U7</f>
        <v>-1806.2071513668984</v>
      </c>
      <c r="F7" s="59">
        <f>'Расчет субсидий'!H7-1</f>
        <v>-2.2535211267605715E-2</v>
      </c>
      <c r="G7" s="53">
        <f>F7*'Расчет субсидий'!I7</f>
        <v>-0.22535211267605715</v>
      </c>
      <c r="H7" s="54">
        <f t="shared" ref="H7:H44" si="1">$B7*G7/$U7</f>
        <v>-205.55550517004463</v>
      </c>
      <c r="I7" s="53">
        <f>'Расчет субсидий'!L7-1</f>
        <v>6.4301552106430071E-2</v>
      </c>
      <c r="J7" s="53">
        <f>I7*'Расчет субсидий'!M7</f>
        <v>0.32150776053215036</v>
      </c>
      <c r="K7" s="54">
        <f t="shared" ref="K7:K16" si="2">$B7*J7/$U7</f>
        <v>293.26412496197327</v>
      </c>
      <c r="L7" s="53">
        <f>'Расчет субсидий'!P7-1</f>
        <v>-0.17568789737401547</v>
      </c>
      <c r="M7" s="53">
        <f>L7*'Расчет субсидий'!Q7</f>
        <v>-3.5137579474803093</v>
      </c>
      <c r="N7" s="54">
        <f t="shared" ref="N7:N16" si="3">$B7*M7/$U7</f>
        <v>-3205.0832866068481</v>
      </c>
      <c r="O7" s="27" t="s">
        <v>367</v>
      </c>
      <c r="P7" s="27" t="s">
        <v>367</v>
      </c>
      <c r="Q7" s="27" t="s">
        <v>367</v>
      </c>
      <c r="R7" s="27" t="s">
        <v>367</v>
      </c>
      <c r="S7" s="27" t="s">
        <v>367</v>
      </c>
      <c r="T7" s="27" t="s">
        <v>367</v>
      </c>
      <c r="U7" s="53">
        <f>D7+G7+J7+M7</f>
        <v>-5.3977613673875338</v>
      </c>
    </row>
    <row r="8" spans="1:21" ht="15" customHeight="1">
      <c r="A8" s="28" t="s">
        <v>6</v>
      </c>
      <c r="B8" s="51">
        <f>'Расчет субсидий'!AD8</f>
        <v>-771.44545454545732</v>
      </c>
      <c r="C8" s="53">
        <f>'Расчет субсидий'!D8-1</f>
        <v>-0.10787613745697477</v>
      </c>
      <c r="D8" s="53">
        <f>C8*'Расчет субсидий'!E8</f>
        <v>-1.6181420618546216</v>
      </c>
      <c r="E8" s="54">
        <f t="shared" si="0"/>
        <v>-1251.5188295711719</v>
      </c>
      <c r="F8" s="59">
        <f>'Расчет субсидий'!H8-1</f>
        <v>-3.9399624765478314E-2</v>
      </c>
      <c r="G8" s="53">
        <f>F8*'Расчет субсидий'!I8</f>
        <v>-0.39399624765478314</v>
      </c>
      <c r="H8" s="54">
        <f t="shared" si="1"/>
        <v>-304.72832660637471</v>
      </c>
      <c r="I8" s="53">
        <f>'Расчет субсидий'!L8-1</f>
        <v>0.17302052785923761</v>
      </c>
      <c r="J8" s="53">
        <f>I8*'Расчет субсидий'!M8</f>
        <v>2.5953079178885643</v>
      </c>
      <c r="K8" s="54">
        <f t="shared" si="2"/>
        <v>2007.2877433579172</v>
      </c>
      <c r="L8" s="53">
        <f>'Расчет субсидий'!P8-1</f>
        <v>-7.9030216621851945E-2</v>
      </c>
      <c r="M8" s="53">
        <f>L8*'Расчет субсидий'!Q8</f>
        <v>-1.5806043324370389</v>
      </c>
      <c r="N8" s="54">
        <f t="shared" si="3"/>
        <v>-1222.4860417258278</v>
      </c>
      <c r="O8" s="27" t="s">
        <v>367</v>
      </c>
      <c r="P8" s="27" t="s">
        <v>367</v>
      </c>
      <c r="Q8" s="27" t="s">
        <v>367</v>
      </c>
      <c r="R8" s="27" t="s">
        <v>367</v>
      </c>
      <c r="S8" s="27" t="s">
        <v>367</v>
      </c>
      <c r="T8" s="27" t="s">
        <v>367</v>
      </c>
      <c r="U8" s="53">
        <f t="shared" ref="U8:U16" si="4">D8+G8+J8+M8</f>
        <v>-0.99743472405787958</v>
      </c>
    </row>
    <row r="9" spans="1:21" ht="15" customHeight="1">
      <c r="A9" s="28" t="s">
        <v>7</v>
      </c>
      <c r="B9" s="51">
        <f>'Расчет субсидий'!AD9</f>
        <v>1911.4818181818191</v>
      </c>
      <c r="C9" s="53">
        <f>'Расчет субсидий'!D9-1</f>
        <v>0.30000000000000004</v>
      </c>
      <c r="D9" s="53">
        <f>C9*'Расчет субсидий'!E9</f>
        <v>4.5000000000000009</v>
      </c>
      <c r="E9" s="54">
        <f t="shared" si="0"/>
        <v>2484.1649249569177</v>
      </c>
      <c r="F9" s="59">
        <f>'Расчет субсидий'!H9-1</f>
        <v>-3.2497678737233082E-2</v>
      </c>
      <c r="G9" s="53">
        <f>F9*'Расчет субсидий'!I9</f>
        <v>-0.32497678737233082</v>
      </c>
      <c r="H9" s="54">
        <f t="shared" si="1"/>
        <v>-179.39909702567249</v>
      </c>
      <c r="I9" s="53">
        <f>'Расчет субсидий'!L9-1</f>
        <v>0.12324492979719182</v>
      </c>
      <c r="J9" s="53">
        <f>I9*'Расчет субсидий'!M9</f>
        <v>0.61622464898595908</v>
      </c>
      <c r="K9" s="54">
        <f t="shared" si="2"/>
        <v>340.17859086773501</v>
      </c>
      <c r="L9" s="53">
        <f>'Расчет субсидий'!P9-1</f>
        <v>-6.6432418991554387E-2</v>
      </c>
      <c r="M9" s="53">
        <f>L9*'Расчет субсидий'!Q9</f>
        <v>-1.3286483798310877</v>
      </c>
      <c r="N9" s="54">
        <f t="shared" si="3"/>
        <v>-733.46260061716077</v>
      </c>
      <c r="O9" s="27" t="s">
        <v>367</v>
      </c>
      <c r="P9" s="27" t="s">
        <v>367</v>
      </c>
      <c r="Q9" s="27" t="s">
        <v>367</v>
      </c>
      <c r="R9" s="27" t="s">
        <v>367</v>
      </c>
      <c r="S9" s="27" t="s">
        <v>367</v>
      </c>
      <c r="T9" s="27" t="s">
        <v>367</v>
      </c>
      <c r="U9" s="53">
        <f t="shared" si="4"/>
        <v>3.462599481782541</v>
      </c>
    </row>
    <row r="10" spans="1:21" ht="15" customHeight="1">
      <c r="A10" s="28" t="s">
        <v>8</v>
      </c>
      <c r="B10" s="51">
        <f>'Расчет субсидий'!AD10</f>
        <v>-1003.6000000000004</v>
      </c>
      <c r="C10" s="53">
        <f>'Расчет субсидий'!D10-1</f>
        <v>-0.1172098678641359</v>
      </c>
      <c r="D10" s="53">
        <f>C10*'Расчет субсидий'!E10</f>
        <v>-1.7581480179620383</v>
      </c>
      <c r="E10" s="54">
        <f t="shared" si="0"/>
        <v>-461.92656338522039</v>
      </c>
      <c r="F10" s="59">
        <f>'Расчет субсидий'!H10-1</f>
        <v>-9.4073377234238365E-4</v>
      </c>
      <c r="G10" s="53">
        <f>F10*'Расчет субсидий'!I10</f>
        <v>-9.4073377234238365E-3</v>
      </c>
      <c r="H10" s="54">
        <f t="shared" si="1"/>
        <v>-2.4716344362304672</v>
      </c>
      <c r="I10" s="53">
        <f>'Расчет субсидий'!L10-1</f>
        <v>-3.2258064516129004E-2</v>
      </c>
      <c r="J10" s="53">
        <f>I10*'Расчет субсидий'!M10</f>
        <v>-0.32258064516129004</v>
      </c>
      <c r="K10" s="54">
        <f t="shared" si="2"/>
        <v>-84.753142119777593</v>
      </c>
      <c r="L10" s="53">
        <f>'Расчет субсидий'!P10-1</f>
        <v>-8.6484310957618993E-2</v>
      </c>
      <c r="M10" s="53">
        <f>L10*'Расчет субсидий'!Q10</f>
        <v>-1.7296862191523799</v>
      </c>
      <c r="N10" s="54">
        <f t="shared" si="3"/>
        <v>-454.44866005877191</v>
      </c>
      <c r="O10" s="27" t="s">
        <v>367</v>
      </c>
      <c r="P10" s="27" t="s">
        <v>367</v>
      </c>
      <c r="Q10" s="27" t="s">
        <v>367</v>
      </c>
      <c r="R10" s="27" t="s">
        <v>367</v>
      </c>
      <c r="S10" s="27" t="s">
        <v>367</v>
      </c>
      <c r="T10" s="27" t="s">
        <v>367</v>
      </c>
      <c r="U10" s="53">
        <f t="shared" si="4"/>
        <v>-3.8198222199991321</v>
      </c>
    </row>
    <row r="11" spans="1:21" ht="15" customHeight="1">
      <c r="A11" s="28" t="s">
        <v>9</v>
      </c>
      <c r="B11" s="51">
        <f>'Расчет субсидий'!AD11</f>
        <v>2046.8545454545456</v>
      </c>
      <c r="C11" s="53">
        <f>'Расчет субсидий'!D11-1</f>
        <v>0.20172461249238016</v>
      </c>
      <c r="D11" s="53">
        <f>C11*'Расчет субсидий'!E11</f>
        <v>3.0258691873857027</v>
      </c>
      <c r="E11" s="54">
        <f t="shared" si="0"/>
        <v>740.11068588531282</v>
      </c>
      <c r="F11" s="59">
        <f>'Расчет субсидий'!H11-1</f>
        <v>-3.7593984962406291E-3</v>
      </c>
      <c r="G11" s="53">
        <f>F11*'Расчет субсидий'!I11</f>
        <v>-3.7593984962406291E-2</v>
      </c>
      <c r="H11" s="54">
        <f t="shared" si="1"/>
        <v>-9.1952785373804762</v>
      </c>
      <c r="I11" s="53">
        <f>'Расчет субсидий'!L11-1</f>
        <v>0.13314447592067991</v>
      </c>
      <c r="J11" s="53">
        <f>I11*'Расчет субсидий'!M11</f>
        <v>1.3314447592067991</v>
      </c>
      <c r="K11" s="54">
        <f t="shared" si="2"/>
        <v>325.66394411991473</v>
      </c>
      <c r="L11" s="53">
        <f>'Расчет субсидий'!P11-1</f>
        <v>0.2024320992563724</v>
      </c>
      <c r="M11" s="53">
        <f>L11*'Расчет субсидий'!Q11</f>
        <v>4.048641985127448</v>
      </c>
      <c r="N11" s="54">
        <f t="shared" si="3"/>
        <v>990.27519398669847</v>
      </c>
      <c r="O11" s="27" t="s">
        <v>367</v>
      </c>
      <c r="P11" s="27" t="s">
        <v>367</v>
      </c>
      <c r="Q11" s="27" t="s">
        <v>367</v>
      </c>
      <c r="R11" s="27" t="s">
        <v>367</v>
      </c>
      <c r="S11" s="27" t="s">
        <v>367</v>
      </c>
      <c r="T11" s="27" t="s">
        <v>367</v>
      </c>
      <c r="U11" s="53">
        <f t="shared" si="4"/>
        <v>8.3683619467575436</v>
      </c>
    </row>
    <row r="12" spans="1:21" ht="15" customHeight="1">
      <c r="A12" s="28" t="s">
        <v>10</v>
      </c>
      <c r="B12" s="51">
        <f>'Расчет субсидий'!AD12</f>
        <v>711.58181818181765</v>
      </c>
      <c r="C12" s="53">
        <f>'Расчет субсидий'!D12-1</f>
        <v>3.8855639840730039E-2</v>
      </c>
      <c r="D12" s="53">
        <f>C12*'Расчет субсидий'!E12</f>
        <v>0.58283459761095058</v>
      </c>
      <c r="E12" s="54">
        <f t="shared" si="0"/>
        <v>77.160681225693693</v>
      </c>
      <c r="F12" s="59">
        <f>'Расчет субсидий'!H12-1</f>
        <v>2.7619047619047654E-2</v>
      </c>
      <c r="G12" s="53">
        <f>F12*'Расчет субсидий'!I12</f>
        <v>0.27619047619047654</v>
      </c>
      <c r="H12" s="54">
        <f t="shared" si="1"/>
        <v>36.564482236058502</v>
      </c>
      <c r="I12" s="53">
        <f>'Расчет субсидий'!L12-1</f>
        <v>0.14982578397212554</v>
      </c>
      <c r="J12" s="53">
        <f>I12*'Расчет субсидий'!M12</f>
        <v>2.2473867595818833</v>
      </c>
      <c r="K12" s="54">
        <f t="shared" si="2"/>
        <v>297.52848245068611</v>
      </c>
      <c r="L12" s="53">
        <f>'Расчет субсидий'!P12-1</f>
        <v>0.11342671335667842</v>
      </c>
      <c r="M12" s="53">
        <f>L12*'Расчет субсидий'!Q12</f>
        <v>2.2685342671335684</v>
      </c>
      <c r="N12" s="54">
        <f t="shared" si="3"/>
        <v>300.32817226937931</v>
      </c>
      <c r="O12" s="27" t="s">
        <v>367</v>
      </c>
      <c r="P12" s="27" t="s">
        <v>367</v>
      </c>
      <c r="Q12" s="27" t="s">
        <v>367</v>
      </c>
      <c r="R12" s="27" t="s">
        <v>367</v>
      </c>
      <c r="S12" s="27" t="s">
        <v>367</v>
      </c>
      <c r="T12" s="27" t="s">
        <v>367</v>
      </c>
      <c r="U12" s="53">
        <f t="shared" si="4"/>
        <v>5.3749461005168788</v>
      </c>
    </row>
    <row r="13" spans="1:21" ht="15" customHeight="1">
      <c r="A13" s="28" t="s">
        <v>11</v>
      </c>
      <c r="B13" s="51">
        <f>'Расчет субсидий'!AD13</f>
        <v>360.43636363636324</v>
      </c>
      <c r="C13" s="53">
        <f>'Расчет субсидий'!D13-1</f>
        <v>0.20471114072705276</v>
      </c>
      <c r="D13" s="53">
        <f>C13*'Расчет субсидий'!E13</f>
        <v>3.0706671109057915</v>
      </c>
      <c r="E13" s="54">
        <f t="shared" si="0"/>
        <v>679.56943793943788</v>
      </c>
      <c r="F13" s="59">
        <f>'Расчет субсидий'!H13-1</f>
        <v>-9.250693802035137E-3</v>
      </c>
      <c r="G13" s="53">
        <f>F13*'Расчет субсидий'!I13</f>
        <v>-9.250693802035137E-2</v>
      </c>
      <c r="H13" s="54">
        <f t="shared" si="1"/>
        <v>-20.47271345458368</v>
      </c>
      <c r="I13" s="53">
        <f>'Расчет субсидий'!L13-1</f>
        <v>4.1405269761606078E-2</v>
      </c>
      <c r="J13" s="53">
        <f>I13*'Расчет субсидий'!M13</f>
        <v>0.41405269761606078</v>
      </c>
      <c r="K13" s="54">
        <f t="shared" si="2"/>
        <v>91.634015942956822</v>
      </c>
      <c r="L13" s="53">
        <f>'Расчет субсидий'!P13-1</f>
        <v>-8.8178193388074089E-2</v>
      </c>
      <c r="M13" s="53">
        <f>L13*'Расчет субсидий'!Q13</f>
        <v>-1.7635638677614818</v>
      </c>
      <c r="N13" s="54">
        <f t="shared" si="3"/>
        <v>-390.29437679144775</v>
      </c>
      <c r="O13" s="27" t="s">
        <v>367</v>
      </c>
      <c r="P13" s="27" t="s">
        <v>367</v>
      </c>
      <c r="Q13" s="27" t="s">
        <v>367</v>
      </c>
      <c r="R13" s="27" t="s">
        <v>367</v>
      </c>
      <c r="S13" s="27" t="s">
        <v>367</v>
      </c>
      <c r="T13" s="27" t="s">
        <v>367</v>
      </c>
      <c r="U13" s="53">
        <f t="shared" si="4"/>
        <v>1.6286490027400191</v>
      </c>
    </row>
    <row r="14" spans="1:21" ht="15" customHeight="1">
      <c r="A14" s="28" t="s">
        <v>12</v>
      </c>
      <c r="B14" s="51">
        <f>'Расчет субсидий'!AD14</f>
        <v>24.563636363635851</v>
      </c>
      <c r="C14" s="53">
        <f>'Расчет субсидий'!D14-1</f>
        <v>2.7100515211471832E-2</v>
      </c>
      <c r="D14" s="53">
        <f>C14*'Расчет субсидий'!E14</f>
        <v>0.40650772817207748</v>
      </c>
      <c r="E14" s="54">
        <f t="shared" si="0"/>
        <v>53.382221175808695</v>
      </c>
      <c r="F14" s="59">
        <f>'Расчет субсидий'!H14-1</f>
        <v>5.5281342546890544E-2</v>
      </c>
      <c r="G14" s="53">
        <f>F14*'Расчет субсидий'!I14</f>
        <v>0.55281342546890544</v>
      </c>
      <c r="H14" s="54">
        <f t="shared" si="1"/>
        <v>72.594950851329415</v>
      </c>
      <c r="I14" s="53">
        <f>'Расчет субсидий'!L14-1</f>
        <v>3.3519553072625774E-2</v>
      </c>
      <c r="J14" s="53">
        <f>I14*'Расчет субсидий'!M14</f>
        <v>0.50279329608938661</v>
      </c>
      <c r="K14" s="54">
        <f t="shared" si="2"/>
        <v>66.026353442894091</v>
      </c>
      <c r="L14" s="53">
        <f>'Расчет субсидий'!P14-1</f>
        <v>-6.3753069305470533E-2</v>
      </c>
      <c r="M14" s="53">
        <f>L14*'Расчет субсидий'!Q14</f>
        <v>-1.2750613861094107</v>
      </c>
      <c r="N14" s="54">
        <f t="shared" si="3"/>
        <v>-167.43988910639635</v>
      </c>
      <c r="O14" s="27" t="s">
        <v>367</v>
      </c>
      <c r="P14" s="27" t="s">
        <v>367</v>
      </c>
      <c r="Q14" s="27" t="s">
        <v>367</v>
      </c>
      <c r="R14" s="27" t="s">
        <v>367</v>
      </c>
      <c r="S14" s="27" t="s">
        <v>367</v>
      </c>
      <c r="T14" s="27" t="s">
        <v>367</v>
      </c>
      <c r="U14" s="53">
        <f t="shared" si="4"/>
        <v>0.18705306362095886</v>
      </c>
    </row>
    <row r="15" spans="1:21" ht="15" customHeight="1">
      <c r="A15" s="28" t="s">
        <v>13</v>
      </c>
      <c r="B15" s="51">
        <f>'Расчет субсидий'!AD15</f>
        <v>-299.64545454545441</v>
      </c>
      <c r="C15" s="53">
        <f>'Расчет субсидий'!D15-1</f>
        <v>4.7623158677741806E-2</v>
      </c>
      <c r="D15" s="53">
        <f>C15*'Расчет субсидий'!E15</f>
        <v>0.71434738016612709</v>
      </c>
      <c r="E15" s="54">
        <f t="shared" si="0"/>
        <v>163.30831791375678</v>
      </c>
      <c r="F15" s="59">
        <f>'Расчет субсидий'!H15-1</f>
        <v>-5.9602649006622488E-2</v>
      </c>
      <c r="G15" s="53">
        <f>F15*'Расчет субсидий'!I15</f>
        <v>-0.59602649006622488</v>
      </c>
      <c r="H15" s="54">
        <f t="shared" si="1"/>
        <v>-136.25875341226757</v>
      </c>
      <c r="I15" s="53">
        <f>'Расчет субсидий'!L15-1</f>
        <v>8.1081081081081141E-2</v>
      </c>
      <c r="J15" s="53">
        <f>I15*'Расчет субсидий'!M15</f>
        <v>0.81081081081081141</v>
      </c>
      <c r="K15" s="54">
        <f t="shared" si="2"/>
        <v>185.36100689416597</v>
      </c>
      <c r="L15" s="53">
        <f>'Расчет субсидий'!P15-1</f>
        <v>-0.11199242185033154</v>
      </c>
      <c r="M15" s="53">
        <f>L15*'Расчет субсидий'!Q15</f>
        <v>-2.2398484370066307</v>
      </c>
      <c r="N15" s="54">
        <f t="shared" si="3"/>
        <v>-512.05602594110962</v>
      </c>
      <c r="O15" s="27" t="s">
        <v>367</v>
      </c>
      <c r="P15" s="27" t="s">
        <v>367</v>
      </c>
      <c r="Q15" s="27" t="s">
        <v>367</v>
      </c>
      <c r="R15" s="27" t="s">
        <v>367</v>
      </c>
      <c r="S15" s="27" t="s">
        <v>367</v>
      </c>
      <c r="T15" s="27" t="s">
        <v>367</v>
      </c>
      <c r="U15" s="53">
        <f t="shared" si="4"/>
        <v>-1.3107167360959171</v>
      </c>
    </row>
    <row r="16" spans="1:21" ht="15" customHeight="1">
      <c r="A16" s="28" t="s">
        <v>14</v>
      </c>
      <c r="B16" s="51">
        <f>'Расчет субсидий'!AD16</f>
        <v>-35.645454545455323</v>
      </c>
      <c r="C16" s="53">
        <f>'Расчет субсидий'!D16-1</f>
        <v>0.10692288610107026</v>
      </c>
      <c r="D16" s="53">
        <f>C16*'Расчет субсидий'!E16</f>
        <v>1.6038432915160539</v>
      </c>
      <c r="E16" s="54">
        <f t="shared" si="0"/>
        <v>194.40847686686647</v>
      </c>
      <c r="F16" s="59">
        <f>'Расчет субсидий'!H16-1</f>
        <v>-4.5167118337850032E-2</v>
      </c>
      <c r="G16" s="53">
        <f>F16*'Расчет субсидий'!I16</f>
        <v>-0.45167118337850032</v>
      </c>
      <c r="H16" s="54">
        <f t="shared" si="1"/>
        <v>-54.748931687875228</v>
      </c>
      <c r="I16" s="53">
        <f>'Расчет субсидий'!L16-1</f>
        <v>0.15107913669064743</v>
      </c>
      <c r="J16" s="53">
        <f>I16*'Расчет субсидий'!M16</f>
        <v>1.5107913669064743</v>
      </c>
      <c r="K16" s="54">
        <f t="shared" si="2"/>
        <v>183.12926833784678</v>
      </c>
      <c r="L16" s="53">
        <f>'Расчет субсидий'!P16-1</f>
        <v>-0.14785167950131528</v>
      </c>
      <c r="M16" s="53">
        <f>L16*'Расчет субсидий'!Q16</f>
        <v>-2.9570335900263056</v>
      </c>
      <c r="N16" s="54">
        <f t="shared" si="3"/>
        <v>-358.43426806229337</v>
      </c>
      <c r="O16" s="27" t="s">
        <v>367</v>
      </c>
      <c r="P16" s="27" t="s">
        <v>367</v>
      </c>
      <c r="Q16" s="27" t="s">
        <v>367</v>
      </c>
      <c r="R16" s="27" t="s">
        <v>367</v>
      </c>
      <c r="S16" s="27" t="s">
        <v>367</v>
      </c>
      <c r="T16" s="27" t="s">
        <v>367</v>
      </c>
      <c r="U16" s="53">
        <f t="shared" si="4"/>
        <v>-0.29407011498227797</v>
      </c>
    </row>
    <row r="17" spans="1:21" ht="15" customHeight="1">
      <c r="A17" s="29" t="s">
        <v>20</v>
      </c>
      <c r="B17" s="50">
        <f>'Расчет субсидий'!AD17</f>
        <v>3602.0636363636359</v>
      </c>
      <c r="C17" s="50"/>
      <c r="D17" s="50"/>
      <c r="E17" s="50">
        <f>SUM(E18:E44)</f>
        <v>43.5639061066274</v>
      </c>
      <c r="F17" s="50"/>
      <c r="G17" s="50"/>
      <c r="H17" s="50">
        <f>SUM(H18:H44)</f>
        <v>-190.40007994530447</v>
      </c>
      <c r="I17" s="50"/>
      <c r="J17" s="50"/>
      <c r="K17" s="50">
        <f>SUM(K18:K44)</f>
        <v>1816.0848866349763</v>
      </c>
      <c r="L17" s="50"/>
      <c r="M17" s="50"/>
      <c r="N17" s="50">
        <f>SUM(N18:N44)</f>
        <v>1878.5596894674534</v>
      </c>
      <c r="O17" s="50"/>
      <c r="P17" s="50"/>
      <c r="Q17" s="50">
        <f>SUM(Q18:Q44)</f>
        <v>943.81510439740362</v>
      </c>
      <c r="R17" s="50"/>
      <c r="S17" s="50"/>
      <c r="T17" s="50">
        <f>SUM(T18:T44)</f>
        <v>-889.55987029751827</v>
      </c>
      <c r="U17" s="50"/>
    </row>
    <row r="18" spans="1:21" ht="15" customHeight="1">
      <c r="A18" s="30" t="s">
        <v>0</v>
      </c>
      <c r="B18" s="51">
        <f>'Расчет субсидий'!AD18</f>
        <v>61.790909090908826</v>
      </c>
      <c r="C18" s="53">
        <f>'Расчет субсидий'!D18-1</f>
        <v>-9.1075585907186118E-2</v>
      </c>
      <c r="D18" s="53">
        <f>C18*'Расчет субсидий'!E18</f>
        <v>-0.91075585907186118</v>
      </c>
      <c r="E18" s="54">
        <f t="shared" ref="E18:E44" si="5">$B18*D18/$U18</f>
        <v>-31.741887495722526</v>
      </c>
      <c r="F18" s="59">
        <f>'Расчет субсидий'!H18-1</f>
        <v>2.9097963142580063E-2</v>
      </c>
      <c r="G18" s="53">
        <f>F18*'Расчет субсидий'!I18</f>
        <v>0.14548981571290032</v>
      </c>
      <c r="H18" s="54">
        <f t="shared" si="1"/>
        <v>5.0706468875627646</v>
      </c>
      <c r="I18" s="53">
        <f>'Расчет субсидий'!L18-1</f>
        <v>0.16822429906542058</v>
      </c>
      <c r="J18" s="53">
        <f>I18*'Расчет субсидий'!M18</f>
        <v>2.5233644859813085</v>
      </c>
      <c r="K18" s="54">
        <f t="shared" ref="K18:K44" si="6">$B18*J18/$U18</f>
        <v>87.944920504102484</v>
      </c>
      <c r="L18" s="53">
        <f>'Расчет субсидий'!P18-1</f>
        <v>-0.11796486519038518</v>
      </c>
      <c r="M18" s="53">
        <f>L18*'Расчет субсидий'!Q18</f>
        <v>-2.3592973038077036</v>
      </c>
      <c r="N18" s="54">
        <f t="shared" ref="N18:N44" si="7">$B18*M18/$U18</f>
        <v>-82.226810665531715</v>
      </c>
      <c r="O18" s="53">
        <f>'Расчет субсидий'!T18-1</f>
        <v>0.16500000000000004</v>
      </c>
      <c r="P18" s="53">
        <f>O18*'Расчет субсидий'!U18</f>
        <v>1.6500000000000004</v>
      </c>
      <c r="Q18" s="54">
        <f t="shared" ref="Q18:Q44" si="8">$B18*P18/$U18</f>
        <v>57.506206351849244</v>
      </c>
      <c r="R18" s="53">
        <f>'Расчет субсидий'!X18-1</f>
        <v>7.241379310344831E-2</v>
      </c>
      <c r="S18" s="53">
        <f>R18*'Расчет субсидий'!Y18</f>
        <v>0.7241379310344831</v>
      </c>
      <c r="T18" s="54">
        <f t="shared" ref="T18:T44" si="9">$B18*S18/$U18</f>
        <v>25.237833508648578</v>
      </c>
      <c r="U18" s="53">
        <f>D18+G18+J18+M18+P18+S18</f>
        <v>1.7729390698491274</v>
      </c>
    </row>
    <row r="19" spans="1:21" ht="15" customHeight="1">
      <c r="A19" s="30" t="s">
        <v>21</v>
      </c>
      <c r="B19" s="51">
        <f>'Расчет субсидий'!AD19</f>
        <v>89.772727272727479</v>
      </c>
      <c r="C19" s="53">
        <f>'Расчет субсидий'!D19-1</f>
        <v>-3.762660048913824E-2</v>
      </c>
      <c r="D19" s="53">
        <f>C19*'Расчет субсидий'!E19</f>
        <v>-0.3762660048913824</v>
      </c>
      <c r="E19" s="54">
        <f t="shared" si="5"/>
        <v>-30.038199249083462</v>
      </c>
      <c r="F19" s="59">
        <f>'Расчет субсидий'!H19-1</f>
        <v>-1.853568118628357E-3</v>
      </c>
      <c r="G19" s="53">
        <f>F19*'Расчет субсидий'!I19</f>
        <v>-9.2678405931417851E-3</v>
      </c>
      <c r="H19" s="54">
        <f t="shared" si="1"/>
        <v>-0.73987349036727368</v>
      </c>
      <c r="I19" s="53">
        <f>'Расчет субсидий'!L19-1</f>
        <v>0.20182741116751268</v>
      </c>
      <c r="J19" s="53">
        <f>I19*'Расчет субсидий'!M19</f>
        <v>1.0091370558375634</v>
      </c>
      <c r="K19" s="54">
        <f t="shared" si="6"/>
        <v>80.561782246665146</v>
      </c>
      <c r="L19" s="53">
        <f>'Расчет субсидий'!P19-1</f>
        <v>1.6003425087288026E-2</v>
      </c>
      <c r="M19" s="53">
        <f>L19*'Расчет субсидий'!Q19</f>
        <v>0.32006850174576051</v>
      </c>
      <c r="N19" s="54">
        <f t="shared" si="7"/>
        <v>25.551820530717755</v>
      </c>
      <c r="O19" s="53">
        <f>'Расчет субсидий'!T19-1</f>
        <v>1.7268445839874413E-2</v>
      </c>
      <c r="P19" s="53">
        <f>O19*'Расчет субсидий'!U19</f>
        <v>8.6342229199372067E-2</v>
      </c>
      <c r="Q19" s="54">
        <f t="shared" si="8"/>
        <v>6.8929030276053256</v>
      </c>
      <c r="R19" s="53">
        <f>'Расчет субсидий'!X19-1</f>
        <v>1.8900343642611617E-2</v>
      </c>
      <c r="S19" s="53">
        <f>R19*'Расчет субсидий'!Y19</f>
        <v>9.4501718213058084E-2</v>
      </c>
      <c r="T19" s="54">
        <f t="shared" si="9"/>
        <v>7.544294207189993</v>
      </c>
      <c r="U19" s="53">
        <f t="shared" ref="U19:U44" si="10">D19+G19+J19+M19+P19+S19</f>
        <v>1.1245156595112298</v>
      </c>
    </row>
    <row r="20" spans="1:21" ht="15" customHeight="1">
      <c r="A20" s="30" t="s">
        <v>22</v>
      </c>
      <c r="B20" s="51">
        <f>'Расчет субсидий'!AD20</f>
        <v>235.80000000000018</v>
      </c>
      <c r="C20" s="53">
        <f>'Расчет субсидий'!D20-1</f>
        <v>-1.6667265365608364E-2</v>
      </c>
      <c r="D20" s="53">
        <f>C20*'Расчет субсидий'!E20</f>
        <v>-0.16667265365608364</v>
      </c>
      <c r="E20" s="54">
        <f t="shared" si="5"/>
        <v>-8.1540363345351139</v>
      </c>
      <c r="F20" s="59">
        <f>'Расчет субсидий'!H20-1</f>
        <v>2.1759697256386046E-2</v>
      </c>
      <c r="G20" s="53">
        <f>F20*'Расчет субсидий'!I20</f>
        <v>0.10879848628193023</v>
      </c>
      <c r="H20" s="54">
        <f t="shared" si="1"/>
        <v>5.322689660391676</v>
      </c>
      <c r="I20" s="53">
        <f>'Расчет субсидий'!L20-1</f>
        <v>0.20105263157894737</v>
      </c>
      <c r="J20" s="53">
        <f>I20*'Расчет субсидий'!M20</f>
        <v>2.0105263157894737</v>
      </c>
      <c r="K20" s="54">
        <f t="shared" si="6"/>
        <v>98.35989450503358</v>
      </c>
      <c r="L20" s="53">
        <f>'Расчет субсидий'!P20-1</f>
        <v>-1.5646859217954723E-2</v>
      </c>
      <c r="M20" s="53">
        <f>L20*'Расчет субсидий'!Q20</f>
        <v>-0.31293718435909446</v>
      </c>
      <c r="N20" s="54">
        <f t="shared" si="7"/>
        <v>-15.30965707761761</v>
      </c>
      <c r="O20" s="53">
        <f>'Расчет субсидий'!T20-1</f>
        <v>0.18100716046484333</v>
      </c>
      <c r="P20" s="53">
        <f>O20*'Расчет субсидий'!U20</f>
        <v>1.8100716046484333</v>
      </c>
      <c r="Q20" s="54">
        <f t="shared" si="8"/>
        <v>88.553156793606234</v>
      </c>
      <c r="R20" s="53">
        <f>'Расчет субсидий'!X20-1</f>
        <v>0.27401709401709406</v>
      </c>
      <c r="S20" s="53">
        <f>R20*'Расчет субсидий'!Y20</f>
        <v>1.3700854700854703</v>
      </c>
      <c r="T20" s="54">
        <f t="shared" si="9"/>
        <v>67.027952453121415</v>
      </c>
      <c r="U20" s="53">
        <f t="shared" si="10"/>
        <v>4.8198720387901295</v>
      </c>
    </row>
    <row r="21" spans="1:21" ht="15" customHeight="1">
      <c r="A21" s="30" t="s">
        <v>23</v>
      </c>
      <c r="B21" s="51">
        <f>'Расчет субсидий'!AD21</f>
        <v>-36.236363636363421</v>
      </c>
      <c r="C21" s="53">
        <f>'Расчет субсидий'!D21-1</f>
        <v>-0.1177015656619449</v>
      </c>
      <c r="D21" s="53">
        <f>C21*'Расчет субсидий'!E21</f>
        <v>-1.177015656619449</v>
      </c>
      <c r="E21" s="54">
        <f t="shared" si="5"/>
        <v>-70.778027923881211</v>
      </c>
      <c r="F21" s="59">
        <f>'Расчет субсидий'!H21-1</f>
        <v>-2.8597785977859891E-2</v>
      </c>
      <c r="G21" s="53">
        <f>F21*'Расчет субсидий'!I21</f>
        <v>-0.14298892988929945</v>
      </c>
      <c r="H21" s="54">
        <f t="shared" si="1"/>
        <v>-8.5984195839655388</v>
      </c>
      <c r="I21" s="53">
        <f>'Расчет субсидий'!L21-1</f>
        <v>0.18721461187214605</v>
      </c>
      <c r="J21" s="53">
        <f>I21*'Расчет субсидий'!M21</f>
        <v>1.8721461187214605</v>
      </c>
      <c r="K21" s="54">
        <f t="shared" si="6"/>
        <v>112.57863013397049</v>
      </c>
      <c r="L21" s="53">
        <f>'Расчет субсидий'!P21-1</f>
        <v>-7.8856306589709102E-2</v>
      </c>
      <c r="M21" s="53">
        <f>L21*'Расчет субсидий'!Q21</f>
        <v>-1.577126131794182</v>
      </c>
      <c r="N21" s="54">
        <f t="shared" si="7"/>
        <v>-94.838056543968378</v>
      </c>
      <c r="O21" s="53">
        <f>'Расчет субсидий'!T21-1</f>
        <v>7.6143790849673154E-2</v>
      </c>
      <c r="P21" s="53">
        <f>O21*'Расчет субсидий'!U21</f>
        <v>0.38071895424836577</v>
      </c>
      <c r="Q21" s="54">
        <f t="shared" si="8"/>
        <v>22.893949305938587</v>
      </c>
      <c r="R21" s="53">
        <f>'Расчет субсидий'!X21-1</f>
        <v>8.3333333333333037E-3</v>
      </c>
      <c r="S21" s="53">
        <f>R21*'Расчет субсидий'!Y21</f>
        <v>4.1666666666666519E-2</v>
      </c>
      <c r="T21" s="54">
        <f t="shared" si="9"/>
        <v>2.5055609755426276</v>
      </c>
      <c r="U21" s="53">
        <f t="shared" si="10"/>
        <v>-0.60259897866643763</v>
      </c>
    </row>
    <row r="22" spans="1:21" ht="15" customHeight="1">
      <c r="A22" s="30" t="s">
        <v>24</v>
      </c>
      <c r="B22" s="51">
        <f>'Расчет субсидий'!AD22</f>
        <v>549.28181818181838</v>
      </c>
      <c r="C22" s="53">
        <f>'Расчет субсидий'!D22-1</f>
        <v>5.1346919653314504E-2</v>
      </c>
      <c r="D22" s="53">
        <f>C22*'Расчет субсидий'!E22</f>
        <v>0.51346919653314504</v>
      </c>
      <c r="E22" s="54">
        <f t="shared" si="5"/>
        <v>40.568673903517166</v>
      </c>
      <c r="F22" s="59">
        <f>'Расчет субсидий'!H22-1</f>
        <v>-5.8270676691729362E-2</v>
      </c>
      <c r="G22" s="53">
        <f>F22*'Расчет субсидий'!I22</f>
        <v>-0.29135338345864681</v>
      </c>
      <c r="H22" s="54">
        <f t="shared" si="1"/>
        <v>-23.019531617525672</v>
      </c>
      <c r="I22" s="53">
        <f>'Расчет субсидий'!L22-1</f>
        <v>0.25241379310344825</v>
      </c>
      <c r="J22" s="53">
        <f>I22*'Расчет субсидий'!M22</f>
        <v>2.5241379310344825</v>
      </c>
      <c r="K22" s="54">
        <f t="shared" si="6"/>
        <v>199.42954573133059</v>
      </c>
      <c r="L22" s="53">
        <f>'Расчет субсидий'!P22-1</f>
        <v>0.17243095297337629</v>
      </c>
      <c r="M22" s="53">
        <f>L22*'Расчет субсидий'!Q22</f>
        <v>3.4486190594675259</v>
      </c>
      <c r="N22" s="54">
        <f t="shared" si="7"/>
        <v>272.47185027965168</v>
      </c>
      <c r="O22" s="53">
        <f>'Расчет субсидий'!T22-1</f>
        <v>6.1330935251798557E-2</v>
      </c>
      <c r="P22" s="53">
        <f>O22*'Расчет субсидий'!U22</f>
        <v>0.30665467625899279</v>
      </c>
      <c r="Q22" s="54">
        <f t="shared" si="8"/>
        <v>24.228471047798582</v>
      </c>
      <c r="R22" s="53">
        <f>'Расчет субсидий'!X22-1</f>
        <v>9.0123456790123457E-2</v>
      </c>
      <c r="S22" s="53">
        <f>R22*'Расчет субсидий'!Y22</f>
        <v>0.45061728395061729</v>
      </c>
      <c r="T22" s="54">
        <f t="shared" si="9"/>
        <v>35.602808837046048</v>
      </c>
      <c r="U22" s="53">
        <f t="shared" si="10"/>
        <v>6.9521447637861167</v>
      </c>
    </row>
    <row r="23" spans="1:21" ht="15" customHeight="1">
      <c r="A23" s="30" t="s">
        <v>25</v>
      </c>
      <c r="B23" s="51">
        <f>'Расчет субсидий'!AD23</f>
        <v>-122.4727272727273</v>
      </c>
      <c r="C23" s="53">
        <f>'Расчет субсидий'!D23-1</f>
        <v>-0.35487098234495251</v>
      </c>
      <c r="D23" s="53">
        <f>C23*'Расчет субсидий'!E23</f>
        <v>-3.5487098234495251</v>
      </c>
      <c r="E23" s="54">
        <f t="shared" si="5"/>
        <v>-221.91041565563563</v>
      </c>
      <c r="F23" s="59">
        <f>'Расчет субсидий'!H23-1</f>
        <v>-5.4001928640308616E-2</v>
      </c>
      <c r="G23" s="53">
        <f>F23*'Расчет субсидий'!I23</f>
        <v>-0.27000964320154308</v>
      </c>
      <c r="H23" s="54">
        <f t="shared" si="1"/>
        <v>-16.88443269098881</v>
      </c>
      <c r="I23" s="53">
        <f>'Расчет субсидий'!L23-1</f>
        <v>0.12970711297071125</v>
      </c>
      <c r="J23" s="53">
        <f>I23*'Расчет субсидий'!M23</f>
        <v>1.9456066945606687</v>
      </c>
      <c r="K23" s="54">
        <f t="shared" si="6"/>
        <v>121.66404461682981</v>
      </c>
      <c r="L23" s="53">
        <f>'Расчет субсидий'!P23-1</f>
        <v>-5.5767351453516412E-2</v>
      </c>
      <c r="M23" s="53">
        <f>L23*'Расчет субсидий'!Q23</f>
        <v>-1.1153470290703282</v>
      </c>
      <c r="N23" s="54">
        <f t="shared" si="7"/>
        <v>-69.745663955326009</v>
      </c>
      <c r="O23" s="53">
        <f>'Расчет субсидий'!T23-1</f>
        <v>0.14237095859330684</v>
      </c>
      <c r="P23" s="53">
        <f>O23*'Расчет субсидий'!U23</f>
        <v>0.7118547929665342</v>
      </c>
      <c r="Q23" s="54">
        <f t="shared" si="8"/>
        <v>44.514203993187351</v>
      </c>
      <c r="R23" s="53">
        <f>'Расчет субсидий'!X23-1</f>
        <v>6.3613231552162919E-2</v>
      </c>
      <c r="S23" s="53">
        <f>R23*'Расчет субсидий'!Y23</f>
        <v>0.31806615776081459</v>
      </c>
      <c r="T23" s="54">
        <f t="shared" si="9"/>
        <v>19.889536419205974</v>
      </c>
      <c r="U23" s="53">
        <f t="shared" si="10"/>
        <v>-1.9585388504333792</v>
      </c>
    </row>
    <row r="24" spans="1:21" ht="15" customHeight="1">
      <c r="A24" s="30" t="s">
        <v>26</v>
      </c>
      <c r="B24" s="51">
        <f>'Расчет субсидий'!AD24</f>
        <v>303.5454545454545</v>
      </c>
      <c r="C24" s="53">
        <f>'Расчет субсидий'!D24-1</f>
        <v>0.17019027643516593</v>
      </c>
      <c r="D24" s="53">
        <f>C24*'Расчет субсидий'!E24</f>
        <v>1.7019027643516593</v>
      </c>
      <c r="E24" s="54">
        <f t="shared" si="5"/>
        <v>110.67601983563623</v>
      </c>
      <c r="F24" s="59">
        <f>'Расчет субсидий'!H24-1</f>
        <v>9.52380952380949E-3</v>
      </c>
      <c r="G24" s="53">
        <f>F24*'Расчет субсидий'!I24</f>
        <v>4.761904761904745E-2</v>
      </c>
      <c r="H24" s="54">
        <f t="shared" si="1"/>
        <v>3.0967025668164543</v>
      </c>
      <c r="I24" s="53">
        <f>'Расчет субсидий'!L24-1</f>
        <v>8.5526315789473673E-2</v>
      </c>
      <c r="J24" s="53">
        <f>I24*'Расчет субсидий'!M24</f>
        <v>0.42763157894736836</v>
      </c>
      <c r="K24" s="54">
        <f t="shared" si="6"/>
        <v>27.809203971739958</v>
      </c>
      <c r="L24" s="53">
        <f>'Расчет субсидий'!P24-1</f>
        <v>5.0059442625102868E-2</v>
      </c>
      <c r="M24" s="53">
        <f>L24*'Расчет субсидий'!Q24</f>
        <v>1.0011888525020574</v>
      </c>
      <c r="N24" s="54">
        <f t="shared" si="7"/>
        <v>65.108065877634189</v>
      </c>
      <c r="O24" s="53">
        <f>'Расчет субсидий'!T24-1</f>
        <v>0.20008219178082198</v>
      </c>
      <c r="P24" s="53">
        <f>O24*'Расчет субсидий'!U24</f>
        <v>1.0004109589041099</v>
      </c>
      <c r="Q24" s="54">
        <f t="shared" si="8"/>
        <v>65.057478870503246</v>
      </c>
      <c r="R24" s="53">
        <f>'Расчет субсидий'!X24-1</f>
        <v>9.7793679189028149E-2</v>
      </c>
      <c r="S24" s="53">
        <f>R24*'Расчет субсидий'!Y24</f>
        <v>0.48896839594514074</v>
      </c>
      <c r="T24" s="54">
        <f t="shared" si="9"/>
        <v>31.797983423124382</v>
      </c>
      <c r="U24" s="53">
        <f t="shared" si="10"/>
        <v>4.6677215982693836</v>
      </c>
    </row>
    <row r="25" spans="1:21" ht="15" customHeight="1">
      <c r="A25" s="30" t="s">
        <v>27</v>
      </c>
      <c r="B25" s="51">
        <f>'Расчет субсидий'!AD25</f>
        <v>138.91818181818167</v>
      </c>
      <c r="C25" s="53">
        <f>'Расчет субсидий'!D25-1</f>
        <v>0.21761939323559298</v>
      </c>
      <c r="D25" s="53">
        <f>C25*'Расчет субсидий'!E25</f>
        <v>2.1761939323559298</v>
      </c>
      <c r="E25" s="54">
        <f t="shared" si="5"/>
        <v>63.814019576895141</v>
      </c>
      <c r="F25" s="59">
        <f>'Расчет субсидий'!H25-1</f>
        <v>-5.7620817843866079E-2</v>
      </c>
      <c r="G25" s="53">
        <f>F25*'Расчет субсидий'!I25</f>
        <v>-0.28810408921933039</v>
      </c>
      <c r="H25" s="54">
        <f t="shared" si="1"/>
        <v>-8.44827279236201</v>
      </c>
      <c r="I25" s="53">
        <f>'Расчет субсидий'!L25-1</f>
        <v>0.10169491525423724</v>
      </c>
      <c r="J25" s="53">
        <f>I25*'Расчет субсидий'!M25</f>
        <v>1.0169491525423724</v>
      </c>
      <c r="K25" s="54">
        <f t="shared" si="6"/>
        <v>29.820693902399782</v>
      </c>
      <c r="L25" s="53">
        <f>'Расчет субсидий'!P25-1</f>
        <v>7.9271415529182931E-3</v>
      </c>
      <c r="M25" s="53">
        <f>L25*'Расчет субсидий'!Q25</f>
        <v>0.15854283105836586</v>
      </c>
      <c r="N25" s="54">
        <f t="shared" si="7"/>
        <v>4.6490596148212218</v>
      </c>
      <c r="O25" s="53">
        <f>'Расчет субсидий'!T25-1</f>
        <v>0.20318584070796453</v>
      </c>
      <c r="P25" s="53">
        <f>O25*'Расчет субсидий'!U25</f>
        <v>1.0159292035398226</v>
      </c>
      <c r="Q25" s="54">
        <f t="shared" si="8"/>
        <v>29.790785241848702</v>
      </c>
      <c r="R25" s="53">
        <f>'Расчет субсидий'!X25-1</f>
        <v>0.13157894736842102</v>
      </c>
      <c r="S25" s="53">
        <f>R25*'Расчет субсидий'!Y25</f>
        <v>0.65789473684210509</v>
      </c>
      <c r="T25" s="54">
        <f t="shared" si="9"/>
        <v>19.291896274578811</v>
      </c>
      <c r="U25" s="53">
        <f t="shared" si="10"/>
        <v>4.7374057671192658</v>
      </c>
    </row>
    <row r="26" spans="1:21" ht="15" customHeight="1">
      <c r="A26" s="30" t="s">
        <v>28</v>
      </c>
      <c r="B26" s="51">
        <f>'Расчет субсидий'!AD26</f>
        <v>400.57272727272721</v>
      </c>
      <c r="C26" s="53">
        <f>'Расчет субсидий'!D26-1</f>
        <v>7.467607255974662E-2</v>
      </c>
      <c r="D26" s="53">
        <f>C26*'Расчет субсидий'!E26</f>
        <v>0.7467607255974662</v>
      </c>
      <c r="E26" s="54">
        <f t="shared" si="5"/>
        <v>51.408667487938942</v>
      </c>
      <c r="F26" s="59">
        <f>'Расчет субсидий'!H26-1</f>
        <v>2.0952380952381056E-2</v>
      </c>
      <c r="G26" s="53">
        <f>F26*'Расчет субсидий'!I26</f>
        <v>0.10476190476190528</v>
      </c>
      <c r="H26" s="54">
        <f t="shared" si="1"/>
        <v>7.2120422816812768</v>
      </c>
      <c r="I26" s="53">
        <f>'Расчет субсидий'!L26-1</f>
        <v>0.21157894736842109</v>
      </c>
      <c r="J26" s="53">
        <f>I26*'Расчет субсидий'!M26</f>
        <v>3.1736842105263161</v>
      </c>
      <c r="K26" s="54">
        <f t="shared" si="6"/>
        <v>218.48347227973579</v>
      </c>
      <c r="L26" s="53">
        <f>'Расчет субсидий'!P26-1</f>
        <v>0.14549083927731354</v>
      </c>
      <c r="M26" s="53">
        <f>L26*'Расчет субсидий'!Q26</f>
        <v>2.9098167855462709</v>
      </c>
      <c r="N26" s="54">
        <f t="shared" si="7"/>
        <v>200.31825248882524</v>
      </c>
      <c r="O26" s="53">
        <f>'Расчет субсидий'!T26-1</f>
        <v>-9.1059907834101339E-2</v>
      </c>
      <c r="P26" s="53">
        <f>O26*'Расчет субсидий'!U26</f>
        <v>-0.4552995391705067</v>
      </c>
      <c r="Q26" s="54">
        <f t="shared" si="8"/>
        <v>-31.3438318517642</v>
      </c>
      <c r="R26" s="53">
        <f>'Расчет субсидий'!X26-1</f>
        <v>-0.13220338983050839</v>
      </c>
      <c r="S26" s="53">
        <f>R26*'Расчет субсидий'!Y26</f>
        <v>-0.66101694915254194</v>
      </c>
      <c r="T26" s="54">
        <f t="shared" si="9"/>
        <v>-45.505875413689765</v>
      </c>
      <c r="U26" s="53">
        <f t="shared" si="10"/>
        <v>5.818707138108909</v>
      </c>
    </row>
    <row r="27" spans="1:21" ht="15" customHeight="1">
      <c r="A27" s="30" t="s">
        <v>29</v>
      </c>
      <c r="B27" s="51">
        <f>'Расчет субсидий'!AD27</f>
        <v>171.31818181818176</v>
      </c>
      <c r="C27" s="53">
        <f>'Расчет субсидий'!D27-1</f>
        <v>-4.5365443853262355E-2</v>
      </c>
      <c r="D27" s="53">
        <f>C27*'Расчет субсидий'!E27</f>
        <v>-0.45365443853262355</v>
      </c>
      <c r="E27" s="54">
        <f t="shared" si="5"/>
        <v>-11.783355005640354</v>
      </c>
      <c r="F27" s="59">
        <f>'Расчет субсидий'!H27-1</f>
        <v>6.020696142991544E-2</v>
      </c>
      <c r="G27" s="53">
        <f>F27*'Расчет субсидий'!I27</f>
        <v>0.3010348071495772</v>
      </c>
      <c r="H27" s="54">
        <f t="shared" si="1"/>
        <v>7.8191674111502394</v>
      </c>
      <c r="I27" s="53">
        <f>'Расчет субсидий'!L27-1</f>
        <v>0.11111111111111116</v>
      </c>
      <c r="J27" s="53">
        <f>I27*'Расчет субсидий'!M27</f>
        <v>1.6666666666666674</v>
      </c>
      <c r="K27" s="54">
        <f t="shared" si="6"/>
        <v>43.290494573191111</v>
      </c>
      <c r="L27" s="53">
        <f>'Расчет субсидий'!P27-1</f>
        <v>0.2574600887338363</v>
      </c>
      <c r="M27" s="53">
        <f>L27*'Расчет субсидий'!Q27</f>
        <v>5.149201774676726</v>
      </c>
      <c r="N27" s="54">
        <f t="shared" si="7"/>
        <v>133.74689488974525</v>
      </c>
      <c r="O27" s="53">
        <f>'Расчет субсидий'!T27-1</f>
        <v>-6.3513513513513531E-2</v>
      </c>
      <c r="P27" s="53">
        <f>O27*'Расчет субсидий'!U27</f>
        <v>-0.31756756756756765</v>
      </c>
      <c r="Q27" s="54">
        <f t="shared" si="8"/>
        <v>-8.2485942362431697</v>
      </c>
      <c r="R27" s="53">
        <f>'Расчет субсидий'!X27-1</f>
        <v>2.5000000000000133E-2</v>
      </c>
      <c r="S27" s="53">
        <f>R27*'Расчет субсидий'!Y27</f>
        <v>0.25000000000000133</v>
      </c>
      <c r="T27" s="54">
        <f t="shared" si="9"/>
        <v>6.493574185978698</v>
      </c>
      <c r="U27" s="53">
        <f t="shared" si="10"/>
        <v>6.5956812423927804</v>
      </c>
    </row>
    <row r="28" spans="1:21" ht="15" customHeight="1">
      <c r="A28" s="30" t="s">
        <v>30</v>
      </c>
      <c r="B28" s="51">
        <f>'Расчет субсидий'!AD28</f>
        <v>252.0181818181818</v>
      </c>
      <c r="C28" s="53">
        <f>'Расчет субсидий'!D28-1</f>
        <v>-0.22598596194949472</v>
      </c>
      <c r="D28" s="53">
        <f>C28*'Расчет субсидий'!E28</f>
        <v>-2.2598596194949474</v>
      </c>
      <c r="E28" s="54">
        <f t="shared" si="5"/>
        <v>-157.99491567677484</v>
      </c>
      <c r="F28" s="59">
        <f>'Расчет субсидий'!H28-1</f>
        <v>-2.7184466019417486E-2</v>
      </c>
      <c r="G28" s="53">
        <f>F28*'Расчет субсидий'!I28</f>
        <v>-0.13592233009708743</v>
      </c>
      <c r="H28" s="54">
        <f t="shared" si="1"/>
        <v>-9.5028190676195656</v>
      </c>
      <c r="I28" s="53">
        <f>'Расчет субсидий'!L28-1</f>
        <v>0.20068965517241377</v>
      </c>
      <c r="J28" s="53">
        <f>I28*'Расчет субсидий'!M28</f>
        <v>2.0068965517241377</v>
      </c>
      <c r="K28" s="54">
        <f t="shared" si="6"/>
        <v>140.30935759298578</v>
      </c>
      <c r="L28" s="53">
        <f>'Расчет субсидий'!P28-1</f>
        <v>0.20037825020036193</v>
      </c>
      <c r="M28" s="53">
        <f>L28*'Расчет субсидий'!Q28</f>
        <v>4.0075650040072386</v>
      </c>
      <c r="N28" s="54">
        <f t="shared" si="7"/>
        <v>280.18328634892146</v>
      </c>
      <c r="O28" s="53">
        <f>'Расчет субсидий'!T28-1</f>
        <v>-9.6777973052138311E-2</v>
      </c>
      <c r="P28" s="53">
        <f>O28*'Расчет субсидий'!U28</f>
        <v>-0.96777973052138311</v>
      </c>
      <c r="Q28" s="54">
        <f t="shared" si="8"/>
        <v>-67.660962476771076</v>
      </c>
      <c r="R28" s="53">
        <f>'Расчет субсидий'!X28-1</f>
        <v>9.5380923815236995E-2</v>
      </c>
      <c r="S28" s="53">
        <f>R28*'Расчет субсидий'!Y28</f>
        <v>0.95380923815236995</v>
      </c>
      <c r="T28" s="54">
        <f t="shared" si="9"/>
        <v>66.68423509744008</v>
      </c>
      <c r="U28" s="53">
        <f t="shared" si="10"/>
        <v>3.6047091137703284</v>
      </c>
    </row>
    <row r="29" spans="1:21" ht="15" customHeight="1">
      <c r="A29" s="30" t="s">
        <v>31</v>
      </c>
      <c r="B29" s="51">
        <f>'Расчет субсидий'!AD29</f>
        <v>1017.8999999999996</v>
      </c>
      <c r="C29" s="53">
        <f>'Расчет субсидий'!D29-1</f>
        <v>0.11615666259846891</v>
      </c>
      <c r="D29" s="53">
        <f>C29*'Расчет субсидий'!E29</f>
        <v>1.1615666259846891</v>
      </c>
      <c r="E29" s="54">
        <f t="shared" si="5"/>
        <v>215.30269033204752</v>
      </c>
      <c r="F29" s="59">
        <f>'Расчет субсидий'!H29-1</f>
        <v>-6.9607843137254877E-2</v>
      </c>
      <c r="G29" s="53">
        <f>F29*'Расчет субсидий'!I29</f>
        <v>-0.34803921568627438</v>
      </c>
      <c r="H29" s="54">
        <f t="shared" si="1"/>
        <v>-64.51096114679379</v>
      </c>
      <c r="I29" s="53">
        <f>'Расчет субсидий'!L29-1</f>
        <v>0.14942528735632177</v>
      </c>
      <c r="J29" s="53">
        <f>I29*'Расчет субсидий'!M29</f>
        <v>0.74712643678160884</v>
      </c>
      <c r="K29" s="54">
        <f t="shared" si="6"/>
        <v>138.48394767791572</v>
      </c>
      <c r="L29" s="53">
        <f>'Расчет субсидий'!P29-1</f>
        <v>3.2881481129350076E-2</v>
      </c>
      <c r="M29" s="53">
        <f>L29*'Расчет субсидий'!Q29</f>
        <v>0.65762962258700153</v>
      </c>
      <c r="N29" s="54">
        <f t="shared" si="7"/>
        <v>121.89522651359027</v>
      </c>
      <c r="O29" s="53">
        <f>'Расчет субсидий'!T29-1</f>
        <v>3.3762886597938246E-2</v>
      </c>
      <c r="P29" s="53">
        <f>O29*'Расчет субсидий'!U29</f>
        <v>0.16881443298969123</v>
      </c>
      <c r="Q29" s="54">
        <f t="shared" si="8"/>
        <v>31.290673110333287</v>
      </c>
      <c r="R29" s="53">
        <f>'Расчет субсидий'!X29-1</f>
        <v>0.206967554076539</v>
      </c>
      <c r="S29" s="53">
        <f>R29*'Расчет субсидий'!Y29</f>
        <v>3.1045133111480849</v>
      </c>
      <c r="T29" s="54">
        <f t="shared" si="9"/>
        <v>575.43842351290664</v>
      </c>
      <c r="U29" s="53">
        <f t="shared" si="10"/>
        <v>5.4916112138048012</v>
      </c>
    </row>
    <row r="30" spans="1:21" ht="15" customHeight="1">
      <c r="A30" s="30" t="s">
        <v>32</v>
      </c>
      <c r="B30" s="51">
        <f>'Расчет субсидий'!AD30</f>
        <v>101.65454545454554</v>
      </c>
      <c r="C30" s="53">
        <f>'Расчет субсидий'!D30-1</f>
        <v>2.4734530257153331E-4</v>
      </c>
      <c r="D30" s="53">
        <f>C30*'Расчет субсидий'!E30</f>
        <v>2.4734530257153331E-3</v>
      </c>
      <c r="E30" s="54">
        <f t="shared" si="5"/>
        <v>7.211913599907549E-2</v>
      </c>
      <c r="F30" s="59">
        <f>'Расчет субсидий'!H30-1</f>
        <v>1.1571841851494735E-2</v>
      </c>
      <c r="G30" s="53">
        <f>F30*'Расчет субсидий'!I30</f>
        <v>5.7859209257473676E-2</v>
      </c>
      <c r="H30" s="54">
        <f t="shared" si="1"/>
        <v>1.6870165464460087</v>
      </c>
      <c r="I30" s="53">
        <f>'Расчет субсидий'!L30-1</f>
        <v>0.20184873949579818</v>
      </c>
      <c r="J30" s="53">
        <f>I30*'Расчет субсидий'!M30</f>
        <v>2.0184873949579818</v>
      </c>
      <c r="K30" s="54">
        <f t="shared" si="6"/>
        <v>58.853580575800258</v>
      </c>
      <c r="L30" s="53">
        <f>'Расчет субсидий'!P30-1</f>
        <v>-0.10914406366737039</v>
      </c>
      <c r="M30" s="53">
        <f>L30*'Расчет субсидий'!Q30</f>
        <v>-2.1828812733474079</v>
      </c>
      <c r="N30" s="54">
        <f t="shared" si="7"/>
        <v>-63.646857161092882</v>
      </c>
      <c r="O30" s="53">
        <f>'Расчет субсидий'!T30-1</f>
        <v>0.14462209302325579</v>
      </c>
      <c r="P30" s="53">
        <f>O30*'Расчет субсидий'!U30</f>
        <v>1.4462209302325579</v>
      </c>
      <c r="Q30" s="54">
        <f t="shared" si="8"/>
        <v>42.167853146104221</v>
      </c>
      <c r="R30" s="53">
        <f>'Расчет субсидий'!X30-1</f>
        <v>0.21442622950819668</v>
      </c>
      <c r="S30" s="53">
        <f>R30*'Расчет субсидий'!Y30</f>
        <v>2.1442622950819668</v>
      </c>
      <c r="T30" s="54">
        <f t="shared" si="9"/>
        <v>62.52083321128886</v>
      </c>
      <c r="U30" s="53">
        <f t="shared" si="10"/>
        <v>3.4864220092082876</v>
      </c>
    </row>
    <row r="31" spans="1:21" ht="15" customHeight="1">
      <c r="A31" s="30" t="s">
        <v>33</v>
      </c>
      <c r="B31" s="51">
        <f>'Расчет субсидий'!AD31</f>
        <v>202.60000000000036</v>
      </c>
      <c r="C31" s="53">
        <f>'Расчет субсидий'!D31-1</f>
        <v>-0.12837372868491626</v>
      </c>
      <c r="D31" s="53">
        <f>C31*'Расчет субсидий'!E31</f>
        <v>-1.2837372868491626</v>
      </c>
      <c r="E31" s="54">
        <f t="shared" si="5"/>
        <v>-83.657746984823646</v>
      </c>
      <c r="F31" s="59">
        <f>'Расчет субсидий'!H31-1</f>
        <v>-2.0072992700729819E-2</v>
      </c>
      <c r="G31" s="53">
        <f>F31*'Расчет субсидий'!I31</f>
        <v>-0.1003649635036491</v>
      </c>
      <c r="H31" s="54">
        <f t="shared" si="1"/>
        <v>-6.5405179151081949</v>
      </c>
      <c r="I31" s="53">
        <f>'Расчет субсидий'!L31-1</f>
        <v>9.375E-2</v>
      </c>
      <c r="J31" s="53">
        <f>I31*'Расчет субсидий'!M31</f>
        <v>0.9375</v>
      </c>
      <c r="K31" s="54">
        <f t="shared" si="6"/>
        <v>61.094383252488242</v>
      </c>
      <c r="L31" s="53">
        <f>'Расчет субсидий'!P31-1</f>
        <v>7.5204088765991273E-2</v>
      </c>
      <c r="M31" s="53">
        <f>L31*'Расчет субсидий'!Q31</f>
        <v>1.5040817753198255</v>
      </c>
      <c r="N31" s="54">
        <f t="shared" si="7"/>
        <v>98.017011652770492</v>
      </c>
      <c r="O31" s="53">
        <f>'Расчет субсидий'!T31-1</f>
        <v>0.1623728813559322</v>
      </c>
      <c r="P31" s="53">
        <f>O31*'Расчет субсидий'!U31</f>
        <v>1.623728813559322</v>
      </c>
      <c r="Q31" s="54">
        <f t="shared" si="8"/>
        <v>105.81409112928134</v>
      </c>
      <c r="R31" s="53">
        <f>'Расчет субсидий'!X31-1</f>
        <v>8.554216867469866E-2</v>
      </c>
      <c r="S31" s="53">
        <f>R31*'Расчет субсидий'!Y31</f>
        <v>0.4277108433734933</v>
      </c>
      <c r="T31" s="54">
        <f t="shared" si="9"/>
        <v>27.872778865392181</v>
      </c>
      <c r="U31" s="53">
        <f t="shared" si="10"/>
        <v>3.1089191818998287</v>
      </c>
    </row>
    <row r="32" spans="1:21" ht="15" customHeight="1">
      <c r="A32" s="30" t="s">
        <v>34</v>
      </c>
      <c r="B32" s="51">
        <f>'Расчет субсидий'!AD32</f>
        <v>42.936363636363694</v>
      </c>
      <c r="C32" s="53">
        <f>'Расчет субсидий'!D32-1</f>
        <v>-5.676325185388631E-2</v>
      </c>
      <c r="D32" s="53">
        <f>C32*'Расчет субсидий'!E32</f>
        <v>-0.5676325185388631</v>
      </c>
      <c r="E32" s="54">
        <f t="shared" si="5"/>
        <v>-23.229499439276516</v>
      </c>
      <c r="F32" s="59">
        <f>'Расчет субсидий'!H32-1</f>
        <v>2.7829313543599188E-2</v>
      </c>
      <c r="G32" s="53">
        <f>F32*'Расчет субсидий'!I32</f>
        <v>0.13914656771799594</v>
      </c>
      <c r="H32" s="54">
        <f t="shared" si="1"/>
        <v>5.6943621290455333</v>
      </c>
      <c r="I32" s="53">
        <f>'Расчет субсидий'!L32-1</f>
        <v>0.13095238095238093</v>
      </c>
      <c r="J32" s="53">
        <f>I32*'Расчет субсидий'!M32</f>
        <v>1.964285714285714</v>
      </c>
      <c r="K32" s="54">
        <f t="shared" si="6"/>
        <v>80.385412055026293</v>
      </c>
      <c r="L32" s="53">
        <f>'Расчет субсидий'!P32-1</f>
        <v>-6.9731561657608965E-2</v>
      </c>
      <c r="M32" s="53">
        <f>L32*'Расчет субсидий'!Q32</f>
        <v>-1.3946312331521793</v>
      </c>
      <c r="N32" s="54">
        <f t="shared" si="7"/>
        <v>-57.073166864889586</v>
      </c>
      <c r="O32" s="53">
        <f>'Расчет субсидий'!T32-1</f>
        <v>0.12770216172938342</v>
      </c>
      <c r="P32" s="53">
        <f>O32*'Расчет субсидий'!U32</f>
        <v>1.2770216172938342</v>
      </c>
      <c r="Q32" s="54">
        <f t="shared" si="8"/>
        <v>52.260171808391767</v>
      </c>
      <c r="R32" s="53">
        <f>'Расчет субсидий'!X32-1</f>
        <v>-3.6900369003689981E-2</v>
      </c>
      <c r="S32" s="53">
        <f>R32*'Расчет субсидий'!Y32</f>
        <v>-0.36900369003689981</v>
      </c>
      <c r="T32" s="54">
        <f t="shared" si="9"/>
        <v>-15.100916051933801</v>
      </c>
      <c r="U32" s="53">
        <f t="shared" si="10"/>
        <v>1.0491864575696019</v>
      </c>
    </row>
    <row r="33" spans="1:21" ht="15" customHeight="1">
      <c r="A33" s="30" t="s">
        <v>1</v>
      </c>
      <c r="B33" s="51">
        <f>'Расчет субсидий'!AD33</f>
        <v>-50.672727272726661</v>
      </c>
      <c r="C33" s="53">
        <f>'Расчет субсидий'!D33-1</f>
        <v>0.21204906733841944</v>
      </c>
      <c r="D33" s="53">
        <f>C33*'Расчет субсидий'!E33</f>
        <v>2.1204906733841944</v>
      </c>
      <c r="E33" s="54">
        <f t="shared" si="5"/>
        <v>225.87637277783719</v>
      </c>
      <c r="F33" s="59">
        <f>'Расчет субсидий'!H33-1</f>
        <v>-4.6082949308755783E-2</v>
      </c>
      <c r="G33" s="53">
        <f>F33*'Расчет субсидий'!I33</f>
        <v>-0.23041474654377891</v>
      </c>
      <c r="H33" s="54">
        <f t="shared" si="1"/>
        <v>-24.543964204648884</v>
      </c>
      <c r="I33" s="53">
        <f>'Расчет субсидий'!L33-1</f>
        <v>0</v>
      </c>
      <c r="J33" s="53">
        <f>I33*'Расчет субсидий'!M33</f>
        <v>0</v>
      </c>
      <c r="K33" s="54">
        <f t="shared" si="6"/>
        <v>0</v>
      </c>
      <c r="L33" s="53">
        <f>'Расчет субсидий'!P33-1</f>
        <v>0.11352864232249371</v>
      </c>
      <c r="M33" s="53">
        <f>L33*'Расчет субсидий'!Q33</f>
        <v>2.2705728464498742</v>
      </c>
      <c r="N33" s="54">
        <f t="shared" si="7"/>
        <v>241.86324661614023</v>
      </c>
      <c r="O33" s="53">
        <f>'Расчет субсидий'!T33-1</f>
        <v>3.230193811628701E-2</v>
      </c>
      <c r="P33" s="53">
        <f>O33*'Расчет субсидий'!U33</f>
        <v>0.16150969058143505</v>
      </c>
      <c r="Q33" s="54">
        <f t="shared" si="8"/>
        <v>17.204142199212413</v>
      </c>
      <c r="R33" s="53">
        <f>'Расчет субсидий'!X33-1</f>
        <v>-0.47978657910937816</v>
      </c>
      <c r="S33" s="53">
        <f>R33*'Расчет субсидий'!Y33</f>
        <v>-4.7978657910937814</v>
      </c>
      <c r="T33" s="54">
        <f t="shared" si="9"/>
        <v>-511.07252466126761</v>
      </c>
      <c r="U33" s="53">
        <f t="shared" si="10"/>
        <v>-0.47570732722205644</v>
      </c>
    </row>
    <row r="34" spans="1:21" ht="15" customHeight="1">
      <c r="A34" s="30" t="s">
        <v>35</v>
      </c>
      <c r="B34" s="51">
        <f>'Расчет субсидий'!AD34</f>
        <v>-115.91818181818189</v>
      </c>
      <c r="C34" s="53">
        <f>'Расчет субсидий'!D34-1</f>
        <v>0.22754986118645681</v>
      </c>
      <c r="D34" s="53">
        <f>C34*'Расчет субсидий'!E34</f>
        <v>2.2754986118645681</v>
      </c>
      <c r="E34" s="54">
        <f t="shared" si="5"/>
        <v>115.48966961220403</v>
      </c>
      <c r="F34" s="59">
        <f>'Расчет субсидий'!H34-1</f>
        <v>-2.6641294005708804E-2</v>
      </c>
      <c r="G34" s="53">
        <f>F34*'Расчет субсидий'!I34</f>
        <v>-0.13320647002854402</v>
      </c>
      <c r="H34" s="54">
        <f t="shared" si="1"/>
        <v>-6.76070340521927</v>
      </c>
      <c r="I34" s="53">
        <f>'Расчет субсидий'!L34-1</f>
        <v>-1.7094017094017144E-2</v>
      </c>
      <c r="J34" s="53">
        <f>I34*'Расчет субсидий'!M34</f>
        <v>-0.17094017094017144</v>
      </c>
      <c r="K34" s="54">
        <f t="shared" si="6"/>
        <v>-8.6758232953424734</v>
      </c>
      <c r="L34" s="53">
        <f>'Расчет субсидий'!P34-1</f>
        <v>-0.30115753612906104</v>
      </c>
      <c r="M34" s="53">
        <f>L34*'Расчет субсидий'!Q34</f>
        <v>-6.0231507225812209</v>
      </c>
      <c r="N34" s="54">
        <f t="shared" si="7"/>
        <v>-305.69637939942379</v>
      </c>
      <c r="O34" s="53">
        <f>'Расчет субсидий'!T34-1</f>
        <v>0.10785714285714287</v>
      </c>
      <c r="P34" s="53">
        <f>O34*'Расчет субсидий'!U34</f>
        <v>0.53928571428571437</v>
      </c>
      <c r="Q34" s="54">
        <f t="shared" si="8"/>
        <v>27.370673242645545</v>
      </c>
      <c r="R34" s="53">
        <f>'Расчет субсидий'!X34-1</f>
        <v>0.24571428571428555</v>
      </c>
      <c r="S34" s="53">
        <f>R34*'Расчет субсидий'!Y34</f>
        <v>1.2285714285714278</v>
      </c>
      <c r="T34" s="54">
        <f t="shared" si="9"/>
        <v>62.354381426954042</v>
      </c>
      <c r="U34" s="53">
        <f t="shared" si="10"/>
        <v>-2.2839416088282256</v>
      </c>
    </row>
    <row r="35" spans="1:21" ht="15" customHeight="1">
      <c r="A35" s="30" t="s">
        <v>36</v>
      </c>
      <c r="B35" s="51">
        <f>'Расчет субсидий'!AD35</f>
        <v>-66.82727272727243</v>
      </c>
      <c r="C35" s="53">
        <f>'Расчет субсидий'!D35-1</f>
        <v>-0.1249516799099506</v>
      </c>
      <c r="D35" s="53">
        <f>C35*'Расчет субсидий'!E35</f>
        <v>-1.249516799099506</v>
      </c>
      <c r="E35" s="54">
        <f t="shared" si="5"/>
        <v>-44.222115822665479</v>
      </c>
      <c r="F35" s="59">
        <f>'Расчет субсидий'!H35-1</f>
        <v>4.6242774566473965E-2</v>
      </c>
      <c r="G35" s="53">
        <f>F35*'Расчет субсидий'!I35</f>
        <v>0.23121387283236983</v>
      </c>
      <c r="H35" s="54">
        <f t="shared" si="1"/>
        <v>8.1829765486697159</v>
      </c>
      <c r="I35" s="53">
        <f>'Расчет субсидий'!L35-1</f>
        <v>-5.579399141630903E-2</v>
      </c>
      <c r="J35" s="53">
        <f>I35*'Расчет субсидий'!M35</f>
        <v>-0.83690987124463545</v>
      </c>
      <c r="K35" s="54">
        <f t="shared" si="6"/>
        <v>-29.619389900147326</v>
      </c>
      <c r="L35" s="53">
        <f>'Расчет субсидий'!P35-1</f>
        <v>-8.1653683920810516E-2</v>
      </c>
      <c r="M35" s="53">
        <f>L35*'Расчет субсидий'!Q35</f>
        <v>-1.6330736784162103</v>
      </c>
      <c r="N35" s="54">
        <f t="shared" si="7"/>
        <v>-57.796720625055706</v>
      </c>
      <c r="O35" s="53">
        <f>'Расчет субсидий'!T35-1</f>
        <v>0.22863247863247871</v>
      </c>
      <c r="P35" s="53">
        <f>O35*'Расчет субсидий'!U35</f>
        <v>2.2863247863247871</v>
      </c>
      <c r="Q35" s="54">
        <f t="shared" si="8"/>
        <v>80.916174622022027</v>
      </c>
      <c r="R35" s="53">
        <f>'Расчет субсидий'!X35-1</f>
        <v>-0.13725490196078427</v>
      </c>
      <c r="S35" s="53">
        <f>R35*'Расчет субсидий'!Y35</f>
        <v>-0.68627450980392135</v>
      </c>
      <c r="T35" s="54">
        <f t="shared" si="9"/>
        <v>-24.288197550095656</v>
      </c>
      <c r="U35" s="53">
        <f t="shared" si="10"/>
        <v>-1.8882361994071162</v>
      </c>
    </row>
    <row r="36" spans="1:21" ht="15" customHeight="1">
      <c r="A36" s="30" t="s">
        <v>37</v>
      </c>
      <c r="B36" s="51">
        <f>'Расчет субсидий'!AD36</f>
        <v>389.36363636363603</v>
      </c>
      <c r="C36" s="53">
        <f>'Расчет субсидий'!D36-1</f>
        <v>5.0064193526589529E-2</v>
      </c>
      <c r="D36" s="53">
        <f>C36*'Расчет субсидий'!E36</f>
        <v>0.50064193526589529</v>
      </c>
      <c r="E36" s="54">
        <f t="shared" si="5"/>
        <v>44.195468771870736</v>
      </c>
      <c r="F36" s="59">
        <f>'Расчет субсидий'!H36-1</f>
        <v>-3.5372848948374669E-2</v>
      </c>
      <c r="G36" s="53">
        <f>F36*'Расчет субсидий'!I36</f>
        <v>-0.17686424474187334</v>
      </c>
      <c r="H36" s="54">
        <f t="shared" si="1"/>
        <v>-15.613151146035149</v>
      </c>
      <c r="I36" s="53">
        <f>'Расчет субсидий'!L36-1</f>
        <v>-0.15789473684210531</v>
      </c>
      <c r="J36" s="53">
        <f>I36*'Расчет субсидий'!M36</f>
        <v>-2.3684210526315796</v>
      </c>
      <c r="K36" s="54">
        <f t="shared" si="6"/>
        <v>-209.07852758005023</v>
      </c>
      <c r="L36" s="53">
        <f>'Расчет субсидий'!P36-1</f>
        <v>0.21347293329317862</v>
      </c>
      <c r="M36" s="53">
        <f>L36*'Расчет субсидий'!Q36</f>
        <v>4.2694586658635725</v>
      </c>
      <c r="N36" s="54">
        <f t="shared" si="7"/>
        <v>376.8975666006707</v>
      </c>
      <c r="O36" s="53">
        <f>'Расчет субсидий'!T36-1</f>
        <v>1.1307953260459858E-2</v>
      </c>
      <c r="P36" s="53">
        <f>O36*'Расчет субсидий'!U36</f>
        <v>0.11307953260459858</v>
      </c>
      <c r="Q36" s="54">
        <f t="shared" si="8"/>
        <v>9.982389807817448</v>
      </c>
      <c r="R36" s="53">
        <f>'Расчет субсидий'!X36-1</f>
        <v>0.20727782450238297</v>
      </c>
      <c r="S36" s="53">
        <f>R36*'Расчет субсидий'!Y36</f>
        <v>2.0727782450238297</v>
      </c>
      <c r="T36" s="54">
        <f t="shared" si="9"/>
        <v>182.9798899093625</v>
      </c>
      <c r="U36" s="53">
        <f t="shared" si="10"/>
        <v>4.4106730813844433</v>
      </c>
    </row>
    <row r="37" spans="1:21" ht="15" customHeight="1">
      <c r="A37" s="30" t="s">
        <v>38</v>
      </c>
      <c r="B37" s="51">
        <f>'Расчет субсидий'!AD37</f>
        <v>457.34545454545469</v>
      </c>
      <c r="C37" s="53">
        <f>'Расчет субсидий'!D37-1</f>
        <v>1.2183867764733236E-2</v>
      </c>
      <c r="D37" s="53">
        <f>C37*'Расчет субсидий'!E37</f>
        <v>0.12183867764733236</v>
      </c>
      <c r="E37" s="54">
        <f t="shared" si="5"/>
        <v>5.8827504335579883</v>
      </c>
      <c r="F37" s="59">
        <f>'Расчет субсидий'!H37-1</f>
        <v>4.8875855327468187E-3</v>
      </c>
      <c r="G37" s="53">
        <f>F37*'Расчет субсидий'!I37</f>
        <v>2.4437927663734094E-2</v>
      </c>
      <c r="H37" s="54">
        <f t="shared" si="1"/>
        <v>1.1799391813428644</v>
      </c>
      <c r="I37" s="53">
        <f>'Расчет субсидий'!L37-1</f>
        <v>0.22331210191082795</v>
      </c>
      <c r="J37" s="53">
        <f>I37*'Расчет субсидий'!M37</f>
        <v>3.3496815286624191</v>
      </c>
      <c r="K37" s="54">
        <f t="shared" si="6"/>
        <v>161.73304606980423</v>
      </c>
      <c r="L37" s="53">
        <f>'Расчет субсидий'!P37-1</f>
        <v>0.21425247469136566</v>
      </c>
      <c r="M37" s="53">
        <f>L37*'Расчет субсидий'!Q37</f>
        <v>4.2850494938273131</v>
      </c>
      <c r="N37" s="54">
        <f t="shared" si="7"/>
        <v>206.89552163882982</v>
      </c>
      <c r="O37" s="53">
        <f>'Расчет субсидий'!T37-1</f>
        <v>8.405797101449286E-2</v>
      </c>
      <c r="P37" s="53">
        <f>O37*'Расчет субсидий'!U37</f>
        <v>0.8405797101449286</v>
      </c>
      <c r="Q37" s="54">
        <f t="shared" si="8"/>
        <v>40.585803701911686</v>
      </c>
      <c r="R37" s="53">
        <f>'Расчет субсидий'!X37-1</f>
        <v>8.5057471264367912E-2</v>
      </c>
      <c r="S37" s="53">
        <f>R37*'Расчет субсидий'!Y37</f>
        <v>0.85057471264367912</v>
      </c>
      <c r="T37" s="54">
        <f t="shared" si="9"/>
        <v>41.068393520008136</v>
      </c>
      <c r="U37" s="53">
        <f t="shared" si="10"/>
        <v>9.4721620505894055</v>
      </c>
    </row>
    <row r="38" spans="1:21" ht="15" customHeight="1">
      <c r="A38" s="30" t="s">
        <v>39</v>
      </c>
      <c r="B38" s="51">
        <f>'Расчет субсидий'!AD38</f>
        <v>111.65454545454531</v>
      </c>
      <c r="C38" s="53">
        <f>'Расчет субсидий'!D38-1</f>
        <v>-0.16724026219907273</v>
      </c>
      <c r="D38" s="53">
        <f>C38*'Расчет субсидий'!E38</f>
        <v>-1.6724026219907273</v>
      </c>
      <c r="E38" s="54">
        <f t="shared" si="5"/>
        <v>-76.96613722636468</v>
      </c>
      <c r="F38" s="59">
        <f>'Расчет субсидий'!H38-1</f>
        <v>-7.446808510638292E-2</v>
      </c>
      <c r="G38" s="53">
        <f>F38*'Расчет субсидий'!I38</f>
        <v>-0.3723404255319146</v>
      </c>
      <c r="H38" s="54">
        <f t="shared" si="1"/>
        <v>-17.135589187429083</v>
      </c>
      <c r="I38" s="53">
        <f>'Расчет субсидий'!L38-1</f>
        <v>0.10000000000000009</v>
      </c>
      <c r="J38" s="53">
        <f>I38*'Расчет субсидий'!M38</f>
        <v>1.0000000000000009</v>
      </c>
      <c r="K38" s="54">
        <f t="shared" si="6"/>
        <v>46.021296674809619</v>
      </c>
      <c r="L38" s="53">
        <f>'Расчет субсидий'!P38-1</f>
        <v>0.14825197706274462</v>
      </c>
      <c r="M38" s="53">
        <f>L38*'Расчет субсидий'!Q38</f>
        <v>2.9650395412548924</v>
      </c>
      <c r="N38" s="54">
        <f t="shared" si="7"/>
        <v>136.4549643806327</v>
      </c>
      <c r="O38" s="53">
        <f>'Расчет субсидий'!T38-1</f>
        <v>9.243697478991586E-2</v>
      </c>
      <c r="P38" s="53">
        <f>O38*'Расчет субсидий'!U38</f>
        <v>0.4621848739495793</v>
      </c>
      <c r="Q38" s="54">
        <f t="shared" si="8"/>
        <v>21.270347202643059</v>
      </c>
      <c r="R38" s="53">
        <f>'Расчет субсидий'!X38-1</f>
        <v>8.733624454148492E-3</v>
      </c>
      <c r="S38" s="53">
        <f>R38*'Расчет субсидий'!Y38</f>
        <v>4.366812227074246E-2</v>
      </c>
      <c r="T38" s="54">
        <f t="shared" si="9"/>
        <v>2.009663610253698</v>
      </c>
      <c r="U38" s="53">
        <f t="shared" si="10"/>
        <v>2.4261494899525733</v>
      </c>
    </row>
    <row r="39" spans="1:21" ht="15" customHeight="1">
      <c r="A39" s="30" t="s">
        <v>40</v>
      </c>
      <c r="B39" s="51">
        <f>'Расчет субсидий'!AD39</f>
        <v>-265.92727272727279</v>
      </c>
      <c r="C39" s="53">
        <f>'Расчет субсидий'!D39-1</f>
        <v>0.12408051180429802</v>
      </c>
      <c r="D39" s="53">
        <f>C39*'Расчет субсидий'!E39</f>
        <v>1.2408051180429802</v>
      </c>
      <c r="E39" s="54">
        <f t="shared" si="5"/>
        <v>201.86016986538249</v>
      </c>
      <c r="F39" s="59">
        <f>'Расчет субсидий'!H39-1</f>
        <v>-5.415860735009681E-2</v>
      </c>
      <c r="G39" s="53">
        <f>F39*'Расчет субсидий'!I39</f>
        <v>-0.27079303675048405</v>
      </c>
      <c r="H39" s="54">
        <f t="shared" si="1"/>
        <v>-44.053919186785649</v>
      </c>
      <c r="I39" s="53">
        <f>'Расчет субсидий'!L39-1</f>
        <v>0.12359550561797761</v>
      </c>
      <c r="J39" s="53">
        <f>I39*'Расчет субсидий'!M39</f>
        <v>0.61797752808988804</v>
      </c>
      <c r="K39" s="54">
        <f t="shared" si="6"/>
        <v>100.53556918749987</v>
      </c>
      <c r="L39" s="53">
        <f>'Расчет субсидий'!P39-1</f>
        <v>0.22461448419428431</v>
      </c>
      <c r="M39" s="53">
        <f>L39*'Расчет субсидий'!Q39</f>
        <v>4.4922896838856863</v>
      </c>
      <c r="N39" s="54">
        <f t="shared" si="7"/>
        <v>730.82738416159486</v>
      </c>
      <c r="O39" s="53">
        <f>'Расчет субсидий'!T39-1</f>
        <v>0.13640517897943627</v>
      </c>
      <c r="P39" s="53">
        <f>O39*'Расчет субсидий'!U39</f>
        <v>1.3640517897943627</v>
      </c>
      <c r="Q39" s="54">
        <f t="shared" si="8"/>
        <v>221.91053372454846</v>
      </c>
      <c r="R39" s="53">
        <f>'Расчет субсидий'!X39-1</f>
        <v>-0.90789473684210531</v>
      </c>
      <c r="S39" s="53">
        <f>R39*'Расчет субсидий'!Y39</f>
        <v>-9.0789473684210531</v>
      </c>
      <c r="T39" s="54">
        <f t="shared" si="9"/>
        <v>-1477.0070104795127</v>
      </c>
      <c r="U39" s="53">
        <f t="shared" si="10"/>
        <v>-1.6346162853586197</v>
      </c>
    </row>
    <row r="40" spans="1:21" ht="15" customHeight="1">
      <c r="A40" s="30" t="s">
        <v>41</v>
      </c>
      <c r="B40" s="51">
        <f>'Расчет субсидий'!AD40</f>
        <v>213.69999999999982</v>
      </c>
      <c r="C40" s="53">
        <f>'Расчет субсидий'!D40-1</f>
        <v>-0.11333163690200787</v>
      </c>
      <c r="D40" s="53">
        <f>C40*'Расчет субсидий'!E40</f>
        <v>-1.1333163690200787</v>
      </c>
      <c r="E40" s="54">
        <f t="shared" si="5"/>
        <v>-77.326373070392918</v>
      </c>
      <c r="F40" s="59">
        <f>'Расчет субсидий'!H40-1</f>
        <v>6.6155321188878347E-2</v>
      </c>
      <c r="G40" s="53">
        <f>F40*'Расчет субсидий'!I40</f>
        <v>0.33077660594439173</v>
      </c>
      <c r="H40" s="54">
        <f t="shared" si="1"/>
        <v>22.568945383123847</v>
      </c>
      <c r="I40" s="53">
        <f>'Расчет субсидий'!L40-1</f>
        <v>0.20921348314606747</v>
      </c>
      <c r="J40" s="53">
        <f>I40*'Расчет субсидий'!M40</f>
        <v>1.0460674157303373</v>
      </c>
      <c r="K40" s="54">
        <f t="shared" si="6"/>
        <v>71.373361804953149</v>
      </c>
      <c r="L40" s="53">
        <f>'Расчет субсидий'!P40-1</f>
        <v>8.6458272394584146E-2</v>
      </c>
      <c r="M40" s="53">
        <f>L40*'Расчет субсидий'!Q40</f>
        <v>1.7291654478916829</v>
      </c>
      <c r="N40" s="54">
        <f t="shared" si="7"/>
        <v>117.98125940748363</v>
      </c>
      <c r="O40" s="53">
        <f>'Расчет субсидий'!T40-1</f>
        <v>4.7036328871892907E-2</v>
      </c>
      <c r="P40" s="53">
        <f>O40*'Расчет субсидий'!U40</f>
        <v>0.23518164435946454</v>
      </c>
      <c r="Q40" s="54">
        <f t="shared" si="8"/>
        <v>16.046484519386865</v>
      </c>
      <c r="R40" s="53">
        <f>'Расчет субсидий'!X40-1</f>
        <v>0.18483412322274884</v>
      </c>
      <c r="S40" s="53">
        <f>R40*'Расчет субсидий'!Y40</f>
        <v>0.92417061611374418</v>
      </c>
      <c r="T40" s="54">
        <f t="shared" si="9"/>
        <v>63.056321955445242</v>
      </c>
      <c r="U40" s="53">
        <f t="shared" si="10"/>
        <v>3.132045361019542</v>
      </c>
    </row>
    <row r="41" spans="1:21" ht="15" customHeight="1">
      <c r="A41" s="30" t="s">
        <v>2</v>
      </c>
      <c r="B41" s="51">
        <f>'Расчет субсидий'!AD41</f>
        <v>96.836363636363785</v>
      </c>
      <c r="C41" s="53">
        <f>'Расчет субсидий'!D41-1</f>
        <v>8.0534068030093664E-3</v>
      </c>
      <c r="D41" s="53">
        <f>C41*'Расчет субсидий'!E41</f>
        <v>8.0534068030093664E-2</v>
      </c>
      <c r="E41" s="54">
        <f t="shared" si="5"/>
        <v>5.9008516447976698</v>
      </c>
      <c r="F41" s="59">
        <f>'Расчет субсидий'!H41-1</f>
        <v>1.5194681861348647E-2</v>
      </c>
      <c r="G41" s="53">
        <f>F41*'Расчет субсидий'!I41</f>
        <v>7.5973409306743234E-2</v>
      </c>
      <c r="H41" s="54">
        <f t="shared" si="1"/>
        <v>5.566685357320587</v>
      </c>
      <c r="I41" s="53">
        <f>'Расчет субсидий'!L41-1</f>
        <v>2.8037383177569986E-2</v>
      </c>
      <c r="J41" s="53">
        <f>I41*'Расчет субсидий'!M41</f>
        <v>0.42056074766354978</v>
      </c>
      <c r="K41" s="54">
        <f t="shared" si="6"/>
        <v>30.81511514680291</v>
      </c>
      <c r="L41" s="53">
        <f>'Расчет субсидий'!P41-1</f>
        <v>7.442260971184389E-3</v>
      </c>
      <c r="M41" s="53">
        <f>L41*'Расчет субсидий'!Q41</f>
        <v>0.14884521942368778</v>
      </c>
      <c r="N41" s="54">
        <f t="shared" si="7"/>
        <v>10.906111901963444</v>
      </c>
      <c r="O41" s="53">
        <f>'Расчет субсидий'!T41-1</f>
        <v>6.3583815028901647E-2</v>
      </c>
      <c r="P41" s="53">
        <f>O41*'Расчет субсидий'!U41</f>
        <v>0.31791907514450823</v>
      </c>
      <c r="Q41" s="54">
        <f t="shared" si="8"/>
        <v>23.294406247775928</v>
      </c>
      <c r="R41" s="53">
        <f>'Расчет субсидий'!X41-1</f>
        <v>5.555555555555558E-2</v>
      </c>
      <c r="S41" s="53">
        <f>R41*'Расчет субсидий'!Y41</f>
        <v>0.2777777777777779</v>
      </c>
      <c r="T41" s="54">
        <f t="shared" si="9"/>
        <v>20.353193337703246</v>
      </c>
      <c r="U41" s="53">
        <f t="shared" si="10"/>
        <v>1.3216102973463606</v>
      </c>
    </row>
    <row r="42" spans="1:21" ht="15" customHeight="1">
      <c r="A42" s="30" t="s">
        <v>42</v>
      </c>
      <c r="B42" s="51">
        <f>'Расчет субсидий'!AD42</f>
        <v>26.472727272727298</v>
      </c>
      <c r="C42" s="53">
        <f>'Расчет субсидий'!D42-1</f>
        <v>-6.8373080284679699E-2</v>
      </c>
      <c r="D42" s="53">
        <f>C42*'Расчет субсидий'!E42</f>
        <v>-0.68373080284679699</v>
      </c>
      <c r="E42" s="54">
        <f t="shared" si="5"/>
        <v>-28.879521853629928</v>
      </c>
      <c r="F42" s="59">
        <f>'Расчет субсидий'!H42-1</f>
        <v>-3.7593984962406068E-2</v>
      </c>
      <c r="G42" s="53">
        <f>F42*'Расчет субсидий'!I42</f>
        <v>-0.18796992481203034</v>
      </c>
      <c r="H42" s="54">
        <f t="shared" si="1"/>
        <v>-7.9395012318182188</v>
      </c>
      <c r="I42" s="53">
        <f>'Расчет субсидий'!L42-1</f>
        <v>6.0606060606060552E-2</v>
      </c>
      <c r="J42" s="53">
        <f>I42*'Расчет субсидий'!M42</f>
        <v>0.60606060606060552</v>
      </c>
      <c r="K42" s="54">
        <f t="shared" si="6"/>
        <v>25.59887669895323</v>
      </c>
      <c r="L42" s="53">
        <f>'Расчет субсидий'!P42-1</f>
        <v>4.0663240332843742E-2</v>
      </c>
      <c r="M42" s="53">
        <f>L42*'Расчет субсидий'!Q42</f>
        <v>0.81326480665687484</v>
      </c>
      <c r="N42" s="54">
        <f t="shared" si="7"/>
        <v>34.3507980901922</v>
      </c>
      <c r="O42" s="53">
        <f>'Расчет субсидий'!T42-1</f>
        <v>-2.1212121212121127E-2</v>
      </c>
      <c r="P42" s="53">
        <f>O42*'Расчет субсидий'!U42</f>
        <v>-0.10606060606060563</v>
      </c>
      <c r="Q42" s="54">
        <f t="shared" si="8"/>
        <v>-4.4798034223168006</v>
      </c>
      <c r="R42" s="53">
        <f>'Расчет субсидий'!X42-1</f>
        <v>3.7037037037036979E-2</v>
      </c>
      <c r="S42" s="53">
        <f>R42*'Расчет субсидий'!Y42</f>
        <v>0.1851851851851849</v>
      </c>
      <c r="T42" s="54">
        <f t="shared" si="9"/>
        <v>7.8218789913468152</v>
      </c>
      <c r="U42" s="53">
        <f t="shared" si="10"/>
        <v>0.62674926418323229</v>
      </c>
    </row>
    <row r="43" spans="1:21" ht="15" customHeight="1">
      <c r="A43" s="30" t="s">
        <v>3</v>
      </c>
      <c r="B43" s="51">
        <f>'Расчет субсидий'!AD43</f>
        <v>175.22727272727252</v>
      </c>
      <c r="C43" s="53">
        <f>'Расчет субсидий'!D43-1</f>
        <v>-8.7266807626817378E-2</v>
      </c>
      <c r="D43" s="53">
        <f>C43*'Расчет субсидий'!E43</f>
        <v>-0.87266807626817378</v>
      </c>
      <c r="E43" s="54">
        <f t="shared" si="5"/>
        <v>-41.173878290110899</v>
      </c>
      <c r="F43" s="59">
        <f>'Расчет субсидий'!H43-1</f>
        <v>9.5510983763131829E-3</v>
      </c>
      <c r="G43" s="53">
        <f>F43*'Расчет субсидий'!I43</f>
        <v>4.7755491881565915E-2</v>
      </c>
      <c r="H43" s="54">
        <f t="shared" si="1"/>
        <v>2.2531806352129351</v>
      </c>
      <c r="I43" s="53">
        <f>'Расчет субсидий'!L43-1</f>
        <v>0.20751677852348993</v>
      </c>
      <c r="J43" s="53">
        <f>I43*'Расчет субсидий'!M43</f>
        <v>2.0751677852348993</v>
      </c>
      <c r="K43" s="54">
        <f t="shared" si="6"/>
        <v>97.909741566579214</v>
      </c>
      <c r="L43" s="53">
        <f>'Расчет субсидий'!P43-1</f>
        <v>0.11069879422181539</v>
      </c>
      <c r="M43" s="53">
        <f>L43*'Расчет субсидий'!Q43</f>
        <v>2.2139758844363078</v>
      </c>
      <c r="N43" s="54">
        <f t="shared" si="7"/>
        <v>104.45893012706931</v>
      </c>
      <c r="O43" s="53">
        <f>'Расчет субсидий'!T43-1</f>
        <v>1.6176470588235459E-2</v>
      </c>
      <c r="P43" s="53">
        <f>O43*'Расчет субсидий'!U43</f>
        <v>8.0882352941177293E-2</v>
      </c>
      <c r="Q43" s="54">
        <f t="shared" si="8"/>
        <v>3.8161590258452782</v>
      </c>
      <c r="R43" s="53">
        <f>'Расчет субсидий'!X43-1</f>
        <v>3.3755274261603407E-2</v>
      </c>
      <c r="S43" s="53">
        <f>R43*'Расчет субсидий'!Y43</f>
        <v>0.16877637130801704</v>
      </c>
      <c r="T43" s="54">
        <f t="shared" si="9"/>
        <v>7.9631396626766859</v>
      </c>
      <c r="U43" s="53">
        <f t="shared" si="10"/>
        <v>3.7138898095337933</v>
      </c>
    </row>
    <row r="44" spans="1:21" ht="15" customHeight="1">
      <c r="A44" s="30" t="s">
        <v>43</v>
      </c>
      <c r="B44" s="51">
        <f>'Расчет субсидий'!AD44</f>
        <v>-778.59090909090901</v>
      </c>
      <c r="C44" s="53">
        <f>'Расчет субсидий'!D44-1</f>
        <v>-0.20871477007840644</v>
      </c>
      <c r="D44" s="53">
        <f>C44*'Расчет субсидий'!E44</f>
        <v>-2.0871477007840644</v>
      </c>
      <c r="E44" s="54">
        <f t="shared" si="5"/>
        <v>-129.62745724251957</v>
      </c>
      <c r="F44" s="59">
        <f>'Расчет субсидий'!H44-1</f>
        <v>-3.7878787878787845E-2</v>
      </c>
      <c r="G44" s="53">
        <f>F44*'Расчет субсидий'!I44</f>
        <v>-0.18939393939393923</v>
      </c>
      <c r="H44" s="54">
        <f t="shared" si="1"/>
        <v>-11.762777867401249</v>
      </c>
      <c r="I44" s="53">
        <f>'Расчет субсидий'!L44-1</f>
        <v>4.8951048951048959E-2</v>
      </c>
      <c r="J44" s="53">
        <f>I44*'Расчет субсидий'!M44</f>
        <v>0.48951048951048959</v>
      </c>
      <c r="K44" s="54">
        <f t="shared" si="6"/>
        <v>30.402256641898646</v>
      </c>
      <c r="L44" s="53">
        <f>'Расчет субсидий'!P44-1</f>
        <v>-0.43286602571468702</v>
      </c>
      <c r="M44" s="53">
        <f>L44*'Расчет субсидий'!Q44</f>
        <v>-8.6573205142937404</v>
      </c>
      <c r="N44" s="54">
        <f t="shared" si="7"/>
        <v>-537.68424936089582</v>
      </c>
      <c r="O44" s="53">
        <f>'Расчет субсидий'!T44-1</f>
        <v>7.1428571428571397E-2</v>
      </c>
      <c r="P44" s="53">
        <f>O44*'Расчет субсидий'!U44</f>
        <v>0.35714285714285698</v>
      </c>
      <c r="Q44" s="54">
        <f t="shared" si="8"/>
        <v>22.181238264242364</v>
      </c>
      <c r="R44" s="53">
        <f>'Расчет субсидий'!X44-1</f>
        <v>-0.48979591836734693</v>
      </c>
      <c r="S44" s="53">
        <f>R44*'Расчет субсидий'!Y44</f>
        <v>-2.4489795918367347</v>
      </c>
      <c r="T44" s="54">
        <f t="shared" si="9"/>
        <v>-152.09991952623344</v>
      </c>
      <c r="U44" s="53">
        <f t="shared" si="10"/>
        <v>-12.536188399655131</v>
      </c>
    </row>
    <row r="45" spans="1:21" ht="15" customHeight="1">
      <c r="A45" s="31" t="s">
        <v>44</v>
      </c>
      <c r="B45" s="50">
        <f>'Расчет субсидий'!AD45</f>
        <v>1578.6090909090913</v>
      </c>
      <c r="C45" s="50"/>
      <c r="D45" s="50"/>
      <c r="E45" s="50">
        <f>SUM(E47:E368)</f>
        <v>26.974185189322057</v>
      </c>
      <c r="F45" s="50"/>
      <c r="G45" s="50"/>
      <c r="H45" s="50"/>
      <c r="I45" s="50"/>
      <c r="J45" s="50"/>
      <c r="K45" s="50"/>
      <c r="L45" s="50"/>
      <c r="M45" s="50"/>
      <c r="N45" s="50">
        <f>SUM(N47:N368)</f>
        <v>602.55724523910351</v>
      </c>
      <c r="O45" s="50"/>
      <c r="P45" s="50"/>
      <c r="Q45" s="50">
        <f>SUM(Q47:Q368)</f>
        <v>537.11710817896778</v>
      </c>
      <c r="R45" s="50"/>
      <c r="S45" s="50"/>
      <c r="T45" s="50">
        <f>SUM(T47:T368)</f>
        <v>411.96055230169753</v>
      </c>
      <c r="U45" s="50"/>
    </row>
    <row r="46" spans="1:21" ht="15" customHeight="1">
      <c r="A46" s="32" t="s">
        <v>45</v>
      </c>
      <c r="B46" s="55"/>
      <c r="C46" s="56"/>
      <c r="D46" s="56"/>
      <c r="E46" s="57"/>
      <c r="F46" s="56"/>
      <c r="G46" s="56"/>
      <c r="H46" s="57"/>
      <c r="I46" s="57"/>
      <c r="J46" s="57"/>
      <c r="K46" s="57"/>
      <c r="L46" s="56"/>
      <c r="M46" s="56"/>
      <c r="N46" s="57"/>
      <c r="O46" s="56"/>
      <c r="P46" s="56"/>
      <c r="Q46" s="57"/>
      <c r="R46" s="56"/>
      <c r="S46" s="56"/>
      <c r="T46" s="57"/>
      <c r="U46" s="57"/>
    </row>
    <row r="47" spans="1:21" ht="15" customHeight="1">
      <c r="A47" s="33" t="s">
        <v>46</v>
      </c>
      <c r="B47" s="51">
        <f>'Расчет субсидий'!AD47</f>
        <v>4.2818181818181813</v>
      </c>
      <c r="C47" s="53">
        <f>'Расчет субсидий'!D47-1</f>
        <v>0.15384615384615374</v>
      </c>
      <c r="D47" s="53">
        <f>C47*'Расчет субсидий'!E47</f>
        <v>1.5384615384615374</v>
      </c>
      <c r="E47" s="54">
        <f>$B47*D47/$U47</f>
        <v>1.7477241383330957</v>
      </c>
      <c r="F47" s="27" t="s">
        <v>367</v>
      </c>
      <c r="G47" s="27" t="s">
        <v>367</v>
      </c>
      <c r="H47" s="27" t="s">
        <v>367</v>
      </c>
      <c r="I47" s="27" t="s">
        <v>367</v>
      </c>
      <c r="J47" s="27" t="s">
        <v>367</v>
      </c>
      <c r="K47" s="27" t="s">
        <v>367</v>
      </c>
      <c r="L47" s="53">
        <f>'Расчет субсидий'!P47-1</f>
        <v>-0.24882334483840596</v>
      </c>
      <c r="M47" s="53">
        <f>L47*'Расчет субсидий'!Q47</f>
        <v>-4.9764668967681196</v>
      </c>
      <c r="N47" s="54">
        <f>$B47*M47/$U47</f>
        <v>-5.653369357413208</v>
      </c>
      <c r="O47" s="53">
        <f>'Расчет субсидий'!T47-1</f>
        <v>0.22357142857142853</v>
      </c>
      <c r="P47" s="53">
        <f>O47*'Расчет субсидий'!U47</f>
        <v>6.7071428571428555</v>
      </c>
      <c r="Q47" s="54">
        <f>$B47*P47/$U47</f>
        <v>7.6194530559400393</v>
      </c>
      <c r="R47" s="53">
        <f>'Расчет субсидий'!X47-1</f>
        <v>2.4999999999999911E-2</v>
      </c>
      <c r="S47" s="53">
        <f>R47*'Расчет субсидий'!Y47</f>
        <v>0.49999999999999822</v>
      </c>
      <c r="T47" s="54">
        <f>$B47*S47/$U47</f>
        <v>0.56801034495825453</v>
      </c>
      <c r="U47" s="53">
        <f>D47+M47+P47+S47</f>
        <v>3.7691374988362716</v>
      </c>
    </row>
    <row r="48" spans="1:21" ht="15" customHeight="1">
      <c r="A48" s="33" t="s">
        <v>47</v>
      </c>
      <c r="B48" s="51">
        <f>'Расчет субсидий'!AD48</f>
        <v>7.2454545454545212</v>
      </c>
      <c r="C48" s="53">
        <f>'Расчет субсидий'!D48-1</f>
        <v>-6.6805656272661329E-2</v>
      </c>
      <c r="D48" s="53">
        <f>C48*'Расчет субсидий'!E48</f>
        <v>-0.66805656272661329</v>
      </c>
      <c r="E48" s="54">
        <f>$B48*D48/$U48</f>
        <v>-1.4275277606943189</v>
      </c>
      <c r="F48" s="27" t="s">
        <v>367</v>
      </c>
      <c r="G48" s="27" t="s">
        <v>367</v>
      </c>
      <c r="H48" s="27" t="s">
        <v>367</v>
      </c>
      <c r="I48" s="27" t="s">
        <v>367</v>
      </c>
      <c r="J48" s="27" t="s">
        <v>367</v>
      </c>
      <c r="K48" s="27" t="s">
        <v>367</v>
      </c>
      <c r="L48" s="53">
        <f>'Расчет субсидий'!P48-1</f>
        <v>0.12655086848635233</v>
      </c>
      <c r="M48" s="53">
        <f>L48*'Расчет субсидий'!Q48</f>
        <v>2.5310173697270466</v>
      </c>
      <c r="N48" s="54">
        <f>$B48*M48/$U48</f>
        <v>5.4083707273802393</v>
      </c>
      <c r="O48" s="53">
        <f>'Расчет субсидий'!T48-1</f>
        <v>6.1111111111111116E-2</v>
      </c>
      <c r="P48" s="53">
        <f>O48*'Расчет субсидий'!U48</f>
        <v>1.5277777777777779</v>
      </c>
      <c r="Q48" s="54">
        <f>$B48*P48/$U48</f>
        <v>3.264611578768601</v>
      </c>
      <c r="R48" s="53">
        <f>'Расчет субсидий'!X48-1</f>
        <v>0</v>
      </c>
      <c r="S48" s="53">
        <f>R48*'Расчет субсидий'!Y48</f>
        <v>0</v>
      </c>
      <c r="T48" s="54">
        <f>$B48*S48/$U48</f>
        <v>0</v>
      </c>
      <c r="U48" s="53">
        <f>D48+M48+P48+S48</f>
        <v>3.3907385847782114</v>
      </c>
    </row>
    <row r="49" spans="1:21" ht="15" customHeight="1">
      <c r="A49" s="33" t="s">
        <v>48</v>
      </c>
      <c r="B49" s="51">
        <f>'Расчет субсидий'!AD49</f>
        <v>5.9454545454545524</v>
      </c>
      <c r="C49" s="53">
        <f>'Расчет субсидий'!D49-1</f>
        <v>-0.30452054794520544</v>
      </c>
      <c r="D49" s="53">
        <f>C49*'Расчет субсидий'!E49</f>
        <v>-3.0452054794520542</v>
      </c>
      <c r="E49" s="54">
        <f>$B49*D49/$U49</f>
        <v>-4.8713421228049221</v>
      </c>
      <c r="F49" s="27" t="s">
        <v>367</v>
      </c>
      <c r="G49" s="27" t="s">
        <v>367</v>
      </c>
      <c r="H49" s="27" t="s">
        <v>367</v>
      </c>
      <c r="I49" s="27" t="s">
        <v>367</v>
      </c>
      <c r="J49" s="27" t="s">
        <v>367</v>
      </c>
      <c r="K49" s="27" t="s">
        <v>367</v>
      </c>
      <c r="L49" s="53">
        <f>'Расчет субсидий'!P49-1</f>
        <v>0.21142669296515448</v>
      </c>
      <c r="M49" s="53">
        <f>L49*'Расчет субсидий'!Q49</f>
        <v>4.2285338593030897</v>
      </c>
      <c r="N49" s="54">
        <f>$B49*M49/$U49</f>
        <v>6.7642841330485401</v>
      </c>
      <c r="O49" s="53">
        <f>'Расчет субсидий'!T49-1</f>
        <v>0.11111111111111116</v>
      </c>
      <c r="P49" s="53">
        <f>O49*'Расчет субсидий'!U49</f>
        <v>3.3333333333333348</v>
      </c>
      <c r="Q49" s="54">
        <f>$B49*P49/$U49</f>
        <v>5.3322533358038617</v>
      </c>
      <c r="R49" s="53">
        <f>'Расчет субсидий'!X49-1</f>
        <v>-4.0000000000000036E-2</v>
      </c>
      <c r="S49" s="53">
        <f>R49*'Расчет субсидий'!Y49</f>
        <v>-0.80000000000000071</v>
      </c>
      <c r="T49" s="54">
        <f>$B49*S49/$U49</f>
        <v>-1.2797408005929274</v>
      </c>
      <c r="U49" s="53">
        <f t="shared" ref="U49:U110" si="11">D49+M49+P49+S49</f>
        <v>3.7166617131843696</v>
      </c>
    </row>
    <row r="50" spans="1:21" ht="15" customHeight="1">
      <c r="A50" s="33" t="s">
        <v>49</v>
      </c>
      <c r="B50" s="51">
        <f>'Расчет субсидий'!AD50</f>
        <v>-0.29090909090909634</v>
      </c>
      <c r="C50" s="53">
        <f>'Расчет субсидий'!D50-1</f>
        <v>-1</v>
      </c>
      <c r="D50" s="53">
        <f>C50*'Расчет субсидий'!E50</f>
        <v>0</v>
      </c>
      <c r="E50" s="54">
        <f>$B50*D50/$U50</f>
        <v>0</v>
      </c>
      <c r="F50" s="27" t="s">
        <v>367</v>
      </c>
      <c r="G50" s="27" t="s">
        <v>367</v>
      </c>
      <c r="H50" s="27" t="s">
        <v>367</v>
      </c>
      <c r="I50" s="27" t="s">
        <v>367</v>
      </c>
      <c r="J50" s="27" t="s">
        <v>367</v>
      </c>
      <c r="K50" s="27" t="s">
        <v>367</v>
      </c>
      <c r="L50" s="53">
        <f>'Расчет субсидий'!P50-1</f>
        <v>-0.32410562180579228</v>
      </c>
      <c r="M50" s="53">
        <f>L50*'Расчет субсидий'!Q50</f>
        <v>-6.4821124361158455</v>
      </c>
      <c r="N50" s="54">
        <f>$B50*M50/$U50</f>
        <v>-5.9779068815973773</v>
      </c>
      <c r="O50" s="53">
        <f>'Расчет субсидий'!T50-1</f>
        <v>6.6666666666666652E-2</v>
      </c>
      <c r="P50" s="53">
        <f>O50*'Расчет субсидий'!U50</f>
        <v>1.6666666666666663</v>
      </c>
      <c r="Q50" s="54">
        <f>$B50*P50/$U50</f>
        <v>1.5370264299157506</v>
      </c>
      <c r="R50" s="53">
        <f>'Расчет субсидий'!X50-1</f>
        <v>0.18000000000000016</v>
      </c>
      <c r="S50" s="53">
        <f>R50*'Расчет субсидий'!Y50</f>
        <v>4.5000000000000036</v>
      </c>
      <c r="T50" s="54">
        <f>$B50*S50/$U50</f>
        <v>4.1499713607725308</v>
      </c>
      <c r="U50" s="53">
        <f t="shared" si="11"/>
        <v>-0.31544576944917591</v>
      </c>
    </row>
    <row r="51" spans="1:21" ht="15" customHeight="1">
      <c r="A51" s="33" t="s">
        <v>50</v>
      </c>
      <c r="B51" s="51">
        <f>'Расчет субсидий'!AD51</f>
        <v>23.390909090909105</v>
      </c>
      <c r="C51" s="53">
        <f>'Расчет субсидий'!D51-1</f>
        <v>-1.2658227848101222E-2</v>
      </c>
      <c r="D51" s="53">
        <f>C51*'Расчет субсидий'!E51</f>
        <v>-0.12658227848101222</v>
      </c>
      <c r="E51" s="54">
        <f>$B51*D51/$U51</f>
        <v>-0.25919434004383674</v>
      </c>
      <c r="F51" s="27" t="s">
        <v>367</v>
      </c>
      <c r="G51" s="27" t="s">
        <v>367</v>
      </c>
      <c r="H51" s="27" t="s">
        <v>367</v>
      </c>
      <c r="I51" s="27" t="s">
        <v>367</v>
      </c>
      <c r="J51" s="27" t="s">
        <v>367</v>
      </c>
      <c r="K51" s="27" t="s">
        <v>367</v>
      </c>
      <c r="L51" s="53">
        <f>'Расчет субсидий'!P51-1</f>
        <v>0.21249794576828274</v>
      </c>
      <c r="M51" s="53">
        <f>L51*'Расчет субсидий'!Q51</f>
        <v>4.2499589153656547</v>
      </c>
      <c r="N51" s="54">
        <f>$B51*M51/$U51</f>
        <v>8.7023658406248376</v>
      </c>
      <c r="O51" s="53">
        <f>'Расчет субсидий'!T51-1</f>
        <v>0.10999999999999988</v>
      </c>
      <c r="P51" s="53">
        <f>O51*'Расчет субсидий'!U51</f>
        <v>3.2999999999999963</v>
      </c>
      <c r="Q51" s="54">
        <f>$B51*P51/$U51</f>
        <v>6.7571964449428394</v>
      </c>
      <c r="R51" s="53">
        <f>'Расчет субсидий'!X51-1</f>
        <v>0.19999999999999996</v>
      </c>
      <c r="S51" s="53">
        <f>R51*'Расчет субсидий'!Y51</f>
        <v>3.9999999999999991</v>
      </c>
      <c r="T51" s="54">
        <f>$B51*S51/$U51</f>
        <v>8.1905411453852679</v>
      </c>
      <c r="U51" s="53">
        <f t="shared" si="11"/>
        <v>11.423376636884637</v>
      </c>
    </row>
    <row r="52" spans="1:21" ht="15" customHeight="1">
      <c r="A52" s="32" t="s">
        <v>51</v>
      </c>
      <c r="B52" s="55"/>
      <c r="C52" s="56"/>
      <c r="D52" s="56"/>
      <c r="E52" s="57"/>
      <c r="F52" s="56"/>
      <c r="G52" s="56"/>
      <c r="H52" s="57"/>
      <c r="I52" s="57"/>
      <c r="J52" s="57"/>
      <c r="K52" s="57"/>
      <c r="L52" s="56"/>
      <c r="M52" s="56"/>
      <c r="N52" s="57"/>
      <c r="O52" s="56"/>
      <c r="P52" s="56"/>
      <c r="Q52" s="57"/>
      <c r="R52" s="56"/>
      <c r="S52" s="56"/>
      <c r="T52" s="57"/>
      <c r="U52" s="57"/>
    </row>
    <row r="53" spans="1:21" ht="15" customHeight="1">
      <c r="A53" s="33" t="s">
        <v>52</v>
      </c>
      <c r="B53" s="51">
        <f>'Расчет субсидий'!AD53</f>
        <v>0.2181818181818187</v>
      </c>
      <c r="C53" s="53">
        <f>'Расчет субсидий'!D53-1</f>
        <v>-3.9634303030303131E-2</v>
      </c>
      <c r="D53" s="53">
        <f>C53*'Расчет субсидий'!E53</f>
        <v>-0.39634303030303131</v>
      </c>
      <c r="E53" s="54">
        <f t="shared" ref="E53:E64" si="12">$B53*D53/$U53</f>
        <v>-2.4424582053572442E-2</v>
      </c>
      <c r="F53" s="27" t="s">
        <v>367</v>
      </c>
      <c r="G53" s="27" t="s">
        <v>367</v>
      </c>
      <c r="H53" s="27" t="s">
        <v>367</v>
      </c>
      <c r="I53" s="27" t="s">
        <v>367</v>
      </c>
      <c r="J53" s="27" t="s">
        <v>367</v>
      </c>
      <c r="K53" s="27" t="s">
        <v>367</v>
      </c>
      <c r="L53" s="53">
        <f>'Расчет субсидий'!P53-1</f>
        <v>4.7802892039870981E-2</v>
      </c>
      <c r="M53" s="53">
        <f>L53*'Расчет субсидий'!Q53</f>
        <v>0.95605784079741962</v>
      </c>
      <c r="N53" s="54">
        <f t="shared" ref="N53:N64" si="13">$B53*M53/$U53</f>
        <v>5.89169264883104E-2</v>
      </c>
      <c r="O53" s="53">
        <f>'Расчет субсидий'!T53-1</f>
        <v>0.10000000000000009</v>
      </c>
      <c r="P53" s="53">
        <f>O53*'Расчет субсидий'!U53</f>
        <v>2.5000000000000022</v>
      </c>
      <c r="Q53" s="54">
        <f t="shared" ref="Q53:Q64" si="14">$B53*P53/$U53</f>
        <v>0.15406213927174525</v>
      </c>
      <c r="R53" s="53">
        <f>'Расчет субсидий'!X53-1</f>
        <v>1.9230769230769162E-2</v>
      </c>
      <c r="S53" s="53">
        <f>R53*'Расчет субсидий'!Y53</f>
        <v>0.48076923076922906</v>
      </c>
      <c r="T53" s="54">
        <f t="shared" ref="T53:T64" si="15">$B53*S53/$U53</f>
        <v>2.9627334475335495E-2</v>
      </c>
      <c r="U53" s="53">
        <f t="shared" si="11"/>
        <v>3.5404840412636194</v>
      </c>
    </row>
    <row r="54" spans="1:21" ht="15" customHeight="1">
      <c r="A54" s="33" t="s">
        <v>53</v>
      </c>
      <c r="B54" s="51">
        <f>'Расчет субсидий'!AD54</f>
        <v>0.20909090909090366</v>
      </c>
      <c r="C54" s="53">
        <f>'Расчет субсидий'!D54-1</f>
        <v>-0.5</v>
      </c>
      <c r="D54" s="53">
        <f>C54*'Расчет субсидий'!E54</f>
        <v>-5</v>
      </c>
      <c r="E54" s="54">
        <f t="shared" si="12"/>
        <v>-2.648994515539254</v>
      </c>
      <c r="F54" s="27" t="s">
        <v>367</v>
      </c>
      <c r="G54" s="27" t="s">
        <v>367</v>
      </c>
      <c r="H54" s="27" t="s">
        <v>367</v>
      </c>
      <c r="I54" s="27" t="s">
        <v>367</v>
      </c>
      <c r="J54" s="27" t="s">
        <v>367</v>
      </c>
      <c r="K54" s="27" t="s">
        <v>367</v>
      </c>
      <c r="L54" s="53">
        <f>'Расчет субсидий'!P54-1</f>
        <v>0.24246031746031749</v>
      </c>
      <c r="M54" s="53">
        <f>L54*'Расчет субсидий'!Q54</f>
        <v>4.8492063492063497</v>
      </c>
      <c r="N54" s="54">
        <f t="shared" si="13"/>
        <v>2.5691042047531498</v>
      </c>
      <c r="O54" s="53">
        <f>'Расчет субсидий'!T54-1</f>
        <v>0</v>
      </c>
      <c r="P54" s="53">
        <f>O54*'Расчет субсидий'!U54</f>
        <v>0</v>
      </c>
      <c r="Q54" s="54">
        <f t="shared" si="14"/>
        <v>0</v>
      </c>
      <c r="R54" s="53">
        <f>'Расчет субсидий'!X54-1</f>
        <v>1.8181818181818077E-2</v>
      </c>
      <c r="S54" s="53">
        <f>R54*'Расчет субсидий'!Y54</f>
        <v>0.54545454545454231</v>
      </c>
      <c r="T54" s="54">
        <f t="shared" si="15"/>
        <v>0.28898121987700787</v>
      </c>
      <c r="U54" s="53">
        <f t="shared" si="11"/>
        <v>0.39466089466089205</v>
      </c>
    </row>
    <row r="55" spans="1:21" ht="15" customHeight="1">
      <c r="A55" s="33" t="s">
        <v>54</v>
      </c>
      <c r="B55" s="51">
        <f>'Расчет субсидий'!AD55</f>
        <v>-5.2636363636363654</v>
      </c>
      <c r="C55" s="53">
        <f>'Расчет субсидий'!D55-1</f>
        <v>-1</v>
      </c>
      <c r="D55" s="53">
        <f>C55*'Расчет субсидий'!E55</f>
        <v>0</v>
      </c>
      <c r="E55" s="54">
        <f t="shared" si="12"/>
        <v>0</v>
      </c>
      <c r="F55" s="27" t="s">
        <v>367</v>
      </c>
      <c r="G55" s="27" t="s">
        <v>367</v>
      </c>
      <c r="H55" s="27" t="s">
        <v>367</v>
      </c>
      <c r="I55" s="27" t="s">
        <v>367</v>
      </c>
      <c r="J55" s="27" t="s">
        <v>367</v>
      </c>
      <c r="K55" s="27" t="s">
        <v>367</v>
      </c>
      <c r="L55" s="53">
        <f>'Расчет субсидий'!P55-1</f>
        <v>-0.42588648706208077</v>
      </c>
      <c r="M55" s="53">
        <f>L55*'Расчет субсидий'!Q55</f>
        <v>-8.5177297412416149</v>
      </c>
      <c r="N55" s="54">
        <f t="shared" si="13"/>
        <v>-5.7105937852949475</v>
      </c>
      <c r="O55" s="53">
        <f>'Расчет субсидий'!T55-1</f>
        <v>0</v>
      </c>
      <c r="P55" s="53">
        <f>O55*'Расчет субсидий'!U55</f>
        <v>0</v>
      </c>
      <c r="Q55" s="54">
        <f t="shared" si="14"/>
        <v>0</v>
      </c>
      <c r="R55" s="53">
        <f>'Расчет субсидий'!X55-1</f>
        <v>3.3333333333333437E-2</v>
      </c>
      <c r="S55" s="53">
        <f>R55*'Расчет субсидий'!Y55</f>
        <v>0.66666666666666874</v>
      </c>
      <c r="T55" s="54">
        <f t="shared" si="15"/>
        <v>0.44695742165858249</v>
      </c>
      <c r="U55" s="53">
        <f t="shared" si="11"/>
        <v>-7.8510630745749461</v>
      </c>
    </row>
    <row r="56" spans="1:21" ht="15" customHeight="1">
      <c r="A56" s="33" t="s">
        <v>55</v>
      </c>
      <c r="B56" s="51">
        <f>'Расчет субсидий'!AD56</f>
        <v>7.9090909090909065</v>
      </c>
      <c r="C56" s="53">
        <f>'Расчет субсидий'!D56-1</f>
        <v>-1</v>
      </c>
      <c r="D56" s="53">
        <f>C56*'Расчет субсидий'!E56</f>
        <v>0</v>
      </c>
      <c r="E56" s="54">
        <f t="shared" si="12"/>
        <v>0</v>
      </c>
      <c r="F56" s="27" t="s">
        <v>367</v>
      </c>
      <c r="G56" s="27" t="s">
        <v>367</v>
      </c>
      <c r="H56" s="27" t="s">
        <v>367</v>
      </c>
      <c r="I56" s="27" t="s">
        <v>367</v>
      </c>
      <c r="J56" s="27" t="s">
        <v>367</v>
      </c>
      <c r="K56" s="27" t="s">
        <v>367</v>
      </c>
      <c r="L56" s="53">
        <f>'Расчет субсидий'!P56-1</f>
        <v>0.24196289062499998</v>
      </c>
      <c r="M56" s="53">
        <f>L56*'Расчет субсидий'!Q56</f>
        <v>4.8392578124999996</v>
      </c>
      <c r="N56" s="54">
        <f t="shared" si="13"/>
        <v>6.5891017095657194</v>
      </c>
      <c r="O56" s="53">
        <f>'Расчет субсидий'!T56-1</f>
        <v>1.0999999999999899E-2</v>
      </c>
      <c r="P56" s="53">
        <f>O56*'Расчет субсидий'!U56</f>
        <v>0.27499999999999747</v>
      </c>
      <c r="Q56" s="54">
        <f t="shared" si="14"/>
        <v>0.37443819699997777</v>
      </c>
      <c r="R56" s="53">
        <f>'Расчет субсидий'!X56-1</f>
        <v>2.7777777777777901E-2</v>
      </c>
      <c r="S56" s="53">
        <f>R56*'Расчет субсидий'!Y56</f>
        <v>0.69444444444444753</v>
      </c>
      <c r="T56" s="54">
        <f t="shared" si="15"/>
        <v>0.94555100252520929</v>
      </c>
      <c r="U56" s="53">
        <f t="shared" si="11"/>
        <v>5.8087022569444446</v>
      </c>
    </row>
    <row r="57" spans="1:21" ht="15" customHeight="1">
      <c r="A57" s="33" t="s">
        <v>56</v>
      </c>
      <c r="B57" s="51">
        <f>'Расчет субсидий'!AD57</f>
        <v>4.1545454545454561</v>
      </c>
      <c r="C57" s="53">
        <f>'Расчет субсидий'!D57-1</f>
        <v>-1</v>
      </c>
      <c r="D57" s="53">
        <f>C57*'Расчет субсидий'!E57</f>
        <v>0</v>
      </c>
      <c r="E57" s="54">
        <f t="shared" si="12"/>
        <v>0</v>
      </c>
      <c r="F57" s="27" t="s">
        <v>367</v>
      </c>
      <c r="G57" s="27" t="s">
        <v>367</v>
      </c>
      <c r="H57" s="27" t="s">
        <v>367</v>
      </c>
      <c r="I57" s="27" t="s">
        <v>367</v>
      </c>
      <c r="J57" s="27" t="s">
        <v>367</v>
      </c>
      <c r="K57" s="27" t="s">
        <v>367</v>
      </c>
      <c r="L57" s="53">
        <f>'Расчет субсидий'!P57-1</f>
        <v>0.13252094440213225</v>
      </c>
      <c r="M57" s="53">
        <f>L57*'Расчет субсидий'!Q57</f>
        <v>2.6504188880426449</v>
      </c>
      <c r="N57" s="54">
        <f t="shared" si="13"/>
        <v>3.7113438905345926</v>
      </c>
      <c r="O57" s="53">
        <f>'Расчет субсидий'!T57-1</f>
        <v>3.1428571428571139E-3</v>
      </c>
      <c r="P57" s="53">
        <f>O57*'Расчет субсидий'!U57</f>
        <v>9.4285714285713418E-2</v>
      </c>
      <c r="Q57" s="54">
        <f t="shared" si="14"/>
        <v>0.1320269453472678</v>
      </c>
      <c r="R57" s="53">
        <f>'Расчет субсидий'!X57-1</f>
        <v>1.1111111111111072E-2</v>
      </c>
      <c r="S57" s="53">
        <f>R57*'Расчет субсидий'!Y57</f>
        <v>0.22222222222222143</v>
      </c>
      <c r="T57" s="54">
        <f t="shared" si="15"/>
        <v>0.31117461866359597</v>
      </c>
      <c r="U57" s="53">
        <f t="shared" si="11"/>
        <v>2.9669268245505798</v>
      </c>
    </row>
    <row r="58" spans="1:21" ht="15" customHeight="1">
      <c r="A58" s="33" t="s">
        <v>57</v>
      </c>
      <c r="B58" s="51">
        <f>'Расчет субсидий'!AD58</f>
        <v>2.9000000000000057</v>
      </c>
      <c r="C58" s="53">
        <f>'Расчет субсидий'!D58-1</f>
        <v>-1</v>
      </c>
      <c r="D58" s="53">
        <f>C58*'Расчет субсидий'!E58</f>
        <v>0</v>
      </c>
      <c r="E58" s="54">
        <f t="shared" si="12"/>
        <v>0</v>
      </c>
      <c r="F58" s="27" t="s">
        <v>367</v>
      </c>
      <c r="G58" s="27" t="s">
        <v>367</v>
      </c>
      <c r="H58" s="27" t="s">
        <v>367</v>
      </c>
      <c r="I58" s="27" t="s">
        <v>367</v>
      </c>
      <c r="J58" s="27" t="s">
        <v>367</v>
      </c>
      <c r="K58" s="27" t="s">
        <v>367</v>
      </c>
      <c r="L58" s="53">
        <f>'Расчет субсидий'!P58-1</f>
        <v>0</v>
      </c>
      <c r="M58" s="53">
        <f>L58*'Расчет субсидий'!Q58</f>
        <v>0</v>
      </c>
      <c r="N58" s="54">
        <f t="shared" si="13"/>
        <v>0</v>
      </c>
      <c r="O58" s="53">
        <f>'Расчет субсидий'!T58-1</f>
        <v>3.0769230769230882E-2</v>
      </c>
      <c r="P58" s="53">
        <f>O58*'Расчет субсидий'!U58</f>
        <v>0.92307692307692646</v>
      </c>
      <c r="Q58" s="54">
        <f t="shared" si="14"/>
        <v>1.3920000000000046</v>
      </c>
      <c r="R58" s="53">
        <f>'Расчет субсидий'!X58-1</f>
        <v>5.0000000000000044E-2</v>
      </c>
      <c r="S58" s="53">
        <f>R58*'Расчет субсидий'!Y58</f>
        <v>1.0000000000000009</v>
      </c>
      <c r="T58" s="54">
        <f t="shared" si="15"/>
        <v>1.5080000000000009</v>
      </c>
      <c r="U58" s="53">
        <f t="shared" si="11"/>
        <v>1.9230769230769273</v>
      </c>
    </row>
    <row r="59" spans="1:21" ht="15" customHeight="1">
      <c r="A59" s="33" t="s">
        <v>58</v>
      </c>
      <c r="B59" s="51">
        <f>'Расчет субсидий'!AD59</f>
        <v>-7.6545454545454561</v>
      </c>
      <c r="C59" s="53">
        <f>'Расчет субсидий'!D59-1</f>
        <v>-1</v>
      </c>
      <c r="D59" s="53">
        <f>C59*'Расчет субсидий'!E59</f>
        <v>0</v>
      </c>
      <c r="E59" s="54">
        <f t="shared" si="12"/>
        <v>0</v>
      </c>
      <c r="F59" s="27" t="s">
        <v>367</v>
      </c>
      <c r="G59" s="27" t="s">
        <v>367</v>
      </c>
      <c r="H59" s="27" t="s">
        <v>367</v>
      </c>
      <c r="I59" s="27" t="s">
        <v>367</v>
      </c>
      <c r="J59" s="27" t="s">
        <v>367</v>
      </c>
      <c r="K59" s="27" t="s">
        <v>367</v>
      </c>
      <c r="L59" s="53">
        <f>'Расчет субсидий'!P59-1</f>
        <v>-0.47289719626168225</v>
      </c>
      <c r="M59" s="53">
        <f>L59*'Расчет субсидий'!Q59</f>
        <v>-9.4579439252336446</v>
      </c>
      <c r="N59" s="54">
        <f t="shared" si="13"/>
        <v>-14.388237709325194</v>
      </c>
      <c r="O59" s="53">
        <f>'Расчет субсидий'!T59-1</f>
        <v>0.13000000000000012</v>
      </c>
      <c r="P59" s="53">
        <f>O59*'Расчет субсидий'!U59</f>
        <v>3.9000000000000035</v>
      </c>
      <c r="Q59" s="54">
        <f t="shared" si="14"/>
        <v>5.9330154111673998</v>
      </c>
      <c r="R59" s="53">
        <f>'Расчет субсидий'!X59-1</f>
        <v>2.6315789473684292E-2</v>
      </c>
      <c r="S59" s="53">
        <f>R59*'Расчет субсидий'!Y59</f>
        <v>0.52631578947368585</v>
      </c>
      <c r="T59" s="54">
        <f t="shared" si="15"/>
        <v>0.80067684361233638</v>
      </c>
      <c r="U59" s="53">
        <f t="shared" si="11"/>
        <v>-5.0316281357599548</v>
      </c>
    </row>
    <row r="60" spans="1:21" ht="15" customHeight="1">
      <c r="A60" s="33" t="s">
        <v>59</v>
      </c>
      <c r="B60" s="51">
        <f>'Расчет субсидий'!AD60</f>
        <v>0.2181818181818187</v>
      </c>
      <c r="C60" s="53">
        <f>'Расчет субсидий'!D60-1</f>
        <v>5.1670588235294135E-2</v>
      </c>
      <c r="D60" s="53">
        <f>C60*'Расчет субсидий'!E60</f>
        <v>0.51670588235294135</v>
      </c>
      <c r="E60" s="54">
        <f t="shared" si="12"/>
        <v>8.7942789315477832E-2</v>
      </c>
      <c r="F60" s="27" t="s">
        <v>367</v>
      </c>
      <c r="G60" s="27" t="s">
        <v>367</v>
      </c>
      <c r="H60" s="27" t="s">
        <v>367</v>
      </c>
      <c r="I60" s="27" t="s">
        <v>367</v>
      </c>
      <c r="J60" s="27" t="s">
        <v>367</v>
      </c>
      <c r="K60" s="27" t="s">
        <v>367</v>
      </c>
      <c r="L60" s="53">
        <f>'Расчет субсидий'!P60-1</f>
        <v>-0.24052705442070788</v>
      </c>
      <c r="M60" s="53">
        <f>L60*'Расчет субсидий'!Q60</f>
        <v>-4.8105410884141575</v>
      </c>
      <c r="N60" s="54">
        <f t="shared" si="13"/>
        <v>-0.81874895541228876</v>
      </c>
      <c r="O60" s="53">
        <f>'Расчет субсидий'!T60-1</f>
        <v>0.1636363636363638</v>
      </c>
      <c r="P60" s="53">
        <f>O60*'Расчет субсидий'!U60</f>
        <v>4.9090909090909136</v>
      </c>
      <c r="Q60" s="54">
        <f t="shared" si="14"/>
        <v>0.83552202963661926</v>
      </c>
      <c r="R60" s="53">
        <f>'Расчет субсидий'!X60-1</f>
        <v>3.3333333333333437E-2</v>
      </c>
      <c r="S60" s="53">
        <f>R60*'Расчет субсидий'!Y60</f>
        <v>0.66666666666666874</v>
      </c>
      <c r="T60" s="54">
        <f t="shared" si="15"/>
        <v>0.11346595464201027</v>
      </c>
      <c r="U60" s="53">
        <f t="shared" si="11"/>
        <v>1.2819223696963666</v>
      </c>
    </row>
    <row r="61" spans="1:21" ht="15" customHeight="1">
      <c r="A61" s="33" t="s">
        <v>60</v>
      </c>
      <c r="B61" s="51">
        <f>'Расчет субсидий'!AD61</f>
        <v>-5.7727272727272734</v>
      </c>
      <c r="C61" s="53">
        <f>'Расчет субсидий'!D61-1</f>
        <v>-1</v>
      </c>
      <c r="D61" s="53">
        <f>C61*'Расчет субсидий'!E61</f>
        <v>0</v>
      </c>
      <c r="E61" s="54">
        <f t="shared" si="12"/>
        <v>0</v>
      </c>
      <c r="F61" s="27" t="s">
        <v>367</v>
      </c>
      <c r="G61" s="27" t="s">
        <v>367</v>
      </c>
      <c r="H61" s="27" t="s">
        <v>367</v>
      </c>
      <c r="I61" s="27" t="s">
        <v>367</v>
      </c>
      <c r="J61" s="27" t="s">
        <v>367</v>
      </c>
      <c r="K61" s="27" t="s">
        <v>367</v>
      </c>
      <c r="L61" s="53">
        <f>'Расчет субсидий'!P61-1</f>
        <v>-0.3773299748110831</v>
      </c>
      <c r="M61" s="53">
        <f>L61*'Расчет субсидий'!Q61</f>
        <v>-7.5465994962216616</v>
      </c>
      <c r="N61" s="54">
        <f t="shared" si="13"/>
        <v>-6.3345608118637076</v>
      </c>
      <c r="O61" s="53">
        <f>'Расчет субсидий'!T61-1</f>
        <v>1.1200000000000099E-2</v>
      </c>
      <c r="P61" s="53">
        <f>O61*'Расчет субсидий'!U61</f>
        <v>0.33600000000000296</v>
      </c>
      <c r="Q61" s="54">
        <f t="shared" si="14"/>
        <v>0.28203595988522406</v>
      </c>
      <c r="R61" s="53">
        <f>'Расчет субсидий'!X61-1</f>
        <v>1.6666666666666607E-2</v>
      </c>
      <c r="S61" s="53">
        <f>R61*'Расчет субсидий'!Y61</f>
        <v>0.33333333333333215</v>
      </c>
      <c r="T61" s="54">
        <f t="shared" si="15"/>
        <v>0.2797975792512109</v>
      </c>
      <c r="U61" s="53">
        <f t="shared" si="11"/>
        <v>-6.8772661628883265</v>
      </c>
    </row>
    <row r="62" spans="1:21" ht="15" customHeight="1">
      <c r="A62" s="33" t="s">
        <v>61</v>
      </c>
      <c r="B62" s="51">
        <f>'Расчет субсидий'!AD62</f>
        <v>-1.9636363636363683</v>
      </c>
      <c r="C62" s="53">
        <f>'Расчет субсидий'!D62-1</f>
        <v>0</v>
      </c>
      <c r="D62" s="53">
        <f>C62*'Расчет субсидий'!E62</f>
        <v>0</v>
      </c>
      <c r="E62" s="54">
        <f t="shared" si="12"/>
        <v>0</v>
      </c>
      <c r="F62" s="27" t="s">
        <v>367</v>
      </c>
      <c r="G62" s="27" t="s">
        <v>367</v>
      </c>
      <c r="H62" s="27" t="s">
        <v>367</v>
      </c>
      <c r="I62" s="27" t="s">
        <v>367</v>
      </c>
      <c r="J62" s="27" t="s">
        <v>367</v>
      </c>
      <c r="K62" s="27" t="s">
        <v>367</v>
      </c>
      <c r="L62" s="53">
        <f>'Расчет субсидий'!P62-1</f>
        <v>-0.52592267135325121</v>
      </c>
      <c r="M62" s="53">
        <f>L62*'Расчет субсидий'!Q62</f>
        <v>-10.518453427065024</v>
      </c>
      <c r="N62" s="54">
        <f t="shared" si="13"/>
        <v>-5.6175184976902726</v>
      </c>
      <c r="O62" s="53">
        <f>'Расчет субсидий'!T62-1</f>
        <v>0.20583333333333331</v>
      </c>
      <c r="P62" s="53">
        <f>O62*'Расчет субсидий'!U62</f>
        <v>6.1749999999999989</v>
      </c>
      <c r="Q62" s="54">
        <f t="shared" si="14"/>
        <v>3.2978400259853133</v>
      </c>
      <c r="R62" s="53">
        <f>'Расчет субсидий'!X62-1</f>
        <v>3.3333333333333437E-2</v>
      </c>
      <c r="S62" s="53">
        <f>R62*'Расчет субсидий'!Y62</f>
        <v>0.66666666666666874</v>
      </c>
      <c r="T62" s="54">
        <f t="shared" si="15"/>
        <v>0.35604210806859099</v>
      </c>
      <c r="U62" s="53">
        <f t="shared" si="11"/>
        <v>-3.6767867603983566</v>
      </c>
    </row>
    <row r="63" spans="1:21" ht="15" customHeight="1">
      <c r="A63" s="33" t="s">
        <v>62</v>
      </c>
      <c r="B63" s="51">
        <f>'Расчет субсидий'!AD63</f>
        <v>-5.4545454545454533</v>
      </c>
      <c r="C63" s="53">
        <f>'Расчет субсидий'!D63-1</f>
        <v>-1</v>
      </c>
      <c r="D63" s="53">
        <f>C63*'Расчет субсидий'!E63</f>
        <v>0</v>
      </c>
      <c r="E63" s="54">
        <f t="shared" si="12"/>
        <v>0</v>
      </c>
      <c r="F63" s="27" t="s">
        <v>367</v>
      </c>
      <c r="G63" s="27" t="s">
        <v>367</v>
      </c>
      <c r="H63" s="27" t="s">
        <v>367</v>
      </c>
      <c r="I63" s="27" t="s">
        <v>367</v>
      </c>
      <c r="J63" s="27" t="s">
        <v>367</v>
      </c>
      <c r="K63" s="27" t="s">
        <v>367</v>
      </c>
      <c r="L63" s="53">
        <f>'Расчет субсидий'!P63-1</f>
        <v>-0.32020057306590255</v>
      </c>
      <c r="M63" s="53">
        <f>L63*'Расчет субсидий'!Q63</f>
        <v>-6.404011461318051</v>
      </c>
      <c r="N63" s="54">
        <f t="shared" si="13"/>
        <v>-6.4638966547768231</v>
      </c>
      <c r="O63" s="53">
        <f>'Расчет субсидий'!T63-1</f>
        <v>0</v>
      </c>
      <c r="P63" s="53">
        <f>O63*'Расчет субсидий'!U63</f>
        <v>0</v>
      </c>
      <c r="Q63" s="54">
        <f t="shared" si="14"/>
        <v>0</v>
      </c>
      <c r="R63" s="53">
        <f>'Расчет субсидий'!X63-1</f>
        <v>6.6666666666666652E-2</v>
      </c>
      <c r="S63" s="53">
        <f>R63*'Расчет субсидий'!Y63</f>
        <v>0.99999999999999978</v>
      </c>
      <c r="T63" s="54">
        <f t="shared" si="15"/>
        <v>1.0093512002313696</v>
      </c>
      <c r="U63" s="53">
        <f t="shared" si="11"/>
        <v>-5.404011461318051</v>
      </c>
    </row>
    <row r="64" spans="1:21" ht="15" customHeight="1">
      <c r="A64" s="33" t="s">
        <v>63</v>
      </c>
      <c r="B64" s="51">
        <f>'Расчет субсидий'!AD64</f>
        <v>-8.7000000000000028</v>
      </c>
      <c r="C64" s="53">
        <f>'Расчет субсидий'!D64-1</f>
        <v>0.30000000000000004</v>
      </c>
      <c r="D64" s="53">
        <f>C64*'Расчет субсидий'!E64</f>
        <v>3.0000000000000004</v>
      </c>
      <c r="E64" s="54">
        <f t="shared" si="12"/>
        <v>2.8923629893238436</v>
      </c>
      <c r="F64" s="27" t="s">
        <v>367</v>
      </c>
      <c r="G64" s="27" t="s">
        <v>367</v>
      </c>
      <c r="H64" s="27" t="s">
        <v>367</v>
      </c>
      <c r="I64" s="27" t="s">
        <v>367</v>
      </c>
      <c r="J64" s="27" t="s">
        <v>367</v>
      </c>
      <c r="K64" s="27" t="s">
        <v>367</v>
      </c>
      <c r="L64" s="53">
        <f>'Расчет субсидий'!P64-1</f>
        <v>-0.67341040462427748</v>
      </c>
      <c r="M64" s="53">
        <f>L64*'Расчет субсидий'!Q64</f>
        <v>-13.468208092485551</v>
      </c>
      <c r="N64" s="54">
        <f t="shared" si="13"/>
        <v>-12.984982206405697</v>
      </c>
      <c r="O64" s="53">
        <f>'Расчет субсидий'!T64-1</f>
        <v>4.6666666666666634E-2</v>
      </c>
      <c r="P64" s="53">
        <f>O64*'Расчет субсидий'!U64</f>
        <v>1.1666666666666659</v>
      </c>
      <c r="Q64" s="54">
        <f t="shared" si="14"/>
        <v>1.124807829181494</v>
      </c>
      <c r="R64" s="53">
        <f>'Расчет субсидий'!X64-1</f>
        <v>1.1111111111111072E-2</v>
      </c>
      <c r="S64" s="53">
        <f>R64*'Расчет субсидий'!Y64</f>
        <v>0.27777777777777679</v>
      </c>
      <c r="T64" s="54">
        <f t="shared" si="15"/>
        <v>0.26781138790035491</v>
      </c>
      <c r="U64" s="53">
        <f t="shared" si="11"/>
        <v>-9.0237636480411076</v>
      </c>
    </row>
    <row r="65" spans="1:21" ht="15" customHeight="1">
      <c r="A65" s="32" t="s">
        <v>64</v>
      </c>
      <c r="B65" s="55"/>
      <c r="C65" s="56"/>
      <c r="D65" s="56"/>
      <c r="E65" s="57"/>
      <c r="F65" s="56"/>
      <c r="G65" s="56"/>
      <c r="H65" s="57"/>
      <c r="I65" s="57"/>
      <c r="J65" s="57"/>
      <c r="K65" s="57"/>
      <c r="L65" s="56"/>
      <c r="M65" s="56"/>
      <c r="N65" s="57"/>
      <c r="O65" s="56"/>
      <c r="P65" s="56"/>
      <c r="Q65" s="57"/>
      <c r="R65" s="56"/>
      <c r="S65" s="56"/>
      <c r="T65" s="57"/>
      <c r="U65" s="57"/>
    </row>
    <row r="66" spans="1:21" ht="15" customHeight="1">
      <c r="A66" s="33" t="s">
        <v>65</v>
      </c>
      <c r="B66" s="51">
        <f>'Расчет субсидий'!AD66</f>
        <v>31.854545454545473</v>
      </c>
      <c r="C66" s="53">
        <f>'Расчет субсидий'!D66-1</f>
        <v>0</v>
      </c>
      <c r="D66" s="53">
        <f>C66*'Расчет субсидий'!E66</f>
        <v>0</v>
      </c>
      <c r="E66" s="54">
        <f>$B66*D66/$U66</f>
        <v>0</v>
      </c>
      <c r="F66" s="27" t="s">
        <v>367</v>
      </c>
      <c r="G66" s="27" t="s">
        <v>367</v>
      </c>
      <c r="H66" s="27" t="s">
        <v>367</v>
      </c>
      <c r="I66" s="27" t="s">
        <v>367</v>
      </c>
      <c r="J66" s="27" t="s">
        <v>367</v>
      </c>
      <c r="K66" s="27" t="s">
        <v>367</v>
      </c>
      <c r="L66" s="53">
        <f>'Расчет субсидий'!P66-1</f>
        <v>0.16053571428571423</v>
      </c>
      <c r="M66" s="53">
        <f>L66*'Расчет субсидий'!Q66</f>
        <v>3.2107142857142845</v>
      </c>
      <c r="N66" s="54">
        <f>$B66*M66/$U66</f>
        <v>8.0377652652591447</v>
      </c>
      <c r="O66" s="53">
        <f>'Расчет субсидий'!T66-1</f>
        <v>0.18378995433789957</v>
      </c>
      <c r="P66" s="53">
        <f>O66*'Расчет субсидий'!U66</f>
        <v>5.5136986301369877</v>
      </c>
      <c r="Q66" s="54">
        <f>$B66*P66/$U66</f>
        <v>13.803101549586392</v>
      </c>
      <c r="R66" s="53">
        <f>'Расчет субсидий'!X66-1</f>
        <v>0.19999999999999996</v>
      </c>
      <c r="S66" s="53">
        <f>R66*'Расчет субсидий'!Y66</f>
        <v>3.9999999999999991</v>
      </c>
      <c r="T66" s="54">
        <f>$B66*S66/$U66</f>
        <v>10.013678639699936</v>
      </c>
      <c r="U66" s="53">
        <f t="shared" si="11"/>
        <v>12.724412915851271</v>
      </c>
    </row>
    <row r="67" spans="1:21" ht="15" customHeight="1">
      <c r="A67" s="33" t="s">
        <v>66</v>
      </c>
      <c r="B67" s="51">
        <f>'Расчет субсидий'!AD67</f>
        <v>59.609090909090895</v>
      </c>
      <c r="C67" s="53">
        <f>'Расчет субсидий'!D67-1</f>
        <v>0.24043417874396122</v>
      </c>
      <c r="D67" s="53">
        <f>C67*'Расчет субсидий'!E67</f>
        <v>2.4043417874396122</v>
      </c>
      <c r="E67" s="54">
        <f>$B67*D67/$U67</f>
        <v>7.0079170101757349</v>
      </c>
      <c r="F67" s="27" t="s">
        <v>367</v>
      </c>
      <c r="G67" s="27" t="s">
        <v>367</v>
      </c>
      <c r="H67" s="27" t="s">
        <v>367</v>
      </c>
      <c r="I67" s="27" t="s">
        <v>367</v>
      </c>
      <c r="J67" s="27" t="s">
        <v>367</v>
      </c>
      <c r="K67" s="27" t="s">
        <v>367</v>
      </c>
      <c r="L67" s="53">
        <f>'Расчет субсидий'!P67-1</f>
        <v>0.18359516397596476</v>
      </c>
      <c r="M67" s="53">
        <f>L67*'Расчет субсидий'!Q67</f>
        <v>3.6719032795192952</v>
      </c>
      <c r="N67" s="54">
        <f>$B67*M67/$U67</f>
        <v>10.702469002822516</v>
      </c>
      <c r="O67" s="53">
        <f>'Расчет субсидий'!T67-1</f>
        <v>0.17500000000000004</v>
      </c>
      <c r="P67" s="53">
        <f>O67*'Расчет субсидий'!U67</f>
        <v>0.87500000000000022</v>
      </c>
      <c r="Q67" s="54">
        <f>$B67*P67/$U67</f>
        <v>2.5503559501969435</v>
      </c>
      <c r="R67" s="53">
        <f>'Расчет субсидий'!X67-1</f>
        <v>0.30000000000000004</v>
      </c>
      <c r="S67" s="53">
        <f>R67*'Расчет субсидий'!Y67</f>
        <v>13.500000000000002</v>
      </c>
      <c r="T67" s="54">
        <f>$B67*S67/$U67</f>
        <v>39.348348945895694</v>
      </c>
      <c r="U67" s="53">
        <f t="shared" si="11"/>
        <v>20.451245066958911</v>
      </c>
    </row>
    <row r="68" spans="1:21" ht="15" customHeight="1">
      <c r="A68" s="33" t="s">
        <v>67</v>
      </c>
      <c r="B68" s="51">
        <f>'Расчет субсидий'!AD68</f>
        <v>18.200000000000003</v>
      </c>
      <c r="C68" s="53">
        <f>'Расчет субсидий'!D68-1</f>
        <v>0.25105128205128202</v>
      </c>
      <c r="D68" s="53">
        <f>C68*'Расчет субсидий'!E68</f>
        <v>2.5105128205128202</v>
      </c>
      <c r="E68" s="54">
        <f>$B68*D68/$U68</f>
        <v>2.8925313000699004</v>
      </c>
      <c r="F68" s="27" t="s">
        <v>367</v>
      </c>
      <c r="G68" s="27" t="s">
        <v>367</v>
      </c>
      <c r="H68" s="27" t="s">
        <v>367</v>
      </c>
      <c r="I68" s="27" t="s">
        <v>367</v>
      </c>
      <c r="J68" s="27" t="s">
        <v>367</v>
      </c>
      <c r="K68" s="27" t="s">
        <v>367</v>
      </c>
      <c r="L68" s="53">
        <f>'Расчет субсидий'!P68-1</f>
        <v>0.27548660084626242</v>
      </c>
      <c r="M68" s="53">
        <f>L68*'Расчет субсидий'!Q68</f>
        <v>5.5097320169252484</v>
      </c>
      <c r="N68" s="54">
        <f>$B68*M68/$U68</f>
        <v>6.3481342073760425</v>
      </c>
      <c r="O68" s="53">
        <f>'Расчет субсидий'!T68-1</f>
        <v>2.6615969581748944E-2</v>
      </c>
      <c r="P68" s="53">
        <f>O68*'Расчет субсидий'!U68</f>
        <v>0.53231939163497888</v>
      </c>
      <c r="Q68" s="54">
        <f>$B68*P68/$U68</f>
        <v>0.61332110688995423</v>
      </c>
      <c r="R68" s="53">
        <f>'Расчет субсидий'!X68-1</f>
        <v>0.24145833333333333</v>
      </c>
      <c r="S68" s="53">
        <f>R68*'Расчет субсидий'!Y68</f>
        <v>7.2437500000000004</v>
      </c>
      <c r="T68" s="54">
        <f>$B68*S68/$U68</f>
        <v>8.3460133856641043</v>
      </c>
      <c r="U68" s="53">
        <f t="shared" si="11"/>
        <v>15.796314229073049</v>
      </c>
    </row>
    <row r="69" spans="1:21" ht="15" customHeight="1">
      <c r="A69" s="33" t="s">
        <v>68</v>
      </c>
      <c r="B69" s="51">
        <f>'Расчет субсидий'!AD69</f>
        <v>-25.963636363636368</v>
      </c>
      <c r="C69" s="53">
        <f>'Расчет субсидий'!D69-1</f>
        <v>-7.7790983906673383E-2</v>
      </c>
      <c r="D69" s="53">
        <f>C69*'Расчет субсидий'!E69</f>
        <v>-0.77790983906673383</v>
      </c>
      <c r="E69" s="54">
        <f>$B69*D69/$U69</f>
        <v>-1.4154670603177244</v>
      </c>
      <c r="F69" s="27" t="s">
        <v>367</v>
      </c>
      <c r="G69" s="27" t="s">
        <v>367</v>
      </c>
      <c r="H69" s="27" t="s">
        <v>367</v>
      </c>
      <c r="I69" s="27" t="s">
        <v>367</v>
      </c>
      <c r="J69" s="27" t="s">
        <v>367</v>
      </c>
      <c r="K69" s="27" t="s">
        <v>367</v>
      </c>
      <c r="L69" s="53">
        <f>'Расчет субсидий'!P69-1</f>
        <v>5.51995339353335E-2</v>
      </c>
      <c r="M69" s="53">
        <f>L69*'Расчет субсидий'!Q69</f>
        <v>1.10399067870667</v>
      </c>
      <c r="N69" s="54">
        <f>$B69*M69/$U69</f>
        <v>2.0087963439077221</v>
      </c>
      <c r="O69" s="53">
        <f>'Расчет субсидий'!T69-1</f>
        <v>0.30000000000000004</v>
      </c>
      <c r="P69" s="53">
        <f>O69*'Расчет субсидий'!U69</f>
        <v>3.0000000000000004</v>
      </c>
      <c r="Q69" s="54">
        <f>$B69*P69/$U69</f>
        <v>5.4587318063075578</v>
      </c>
      <c r="R69" s="53">
        <f>'Расчет субсидий'!X69-1</f>
        <v>-0.43987823439878238</v>
      </c>
      <c r="S69" s="53">
        <f>R69*'Расчет субсидий'!Y69</f>
        <v>-17.595129375951295</v>
      </c>
      <c r="T69" s="54">
        <f>$B69*S69/$U69</f>
        <v>-32.015697453533917</v>
      </c>
      <c r="U69" s="53">
        <f t="shared" si="11"/>
        <v>-14.269048536311359</v>
      </c>
    </row>
    <row r="70" spans="1:21" ht="15" customHeight="1">
      <c r="A70" s="33" t="s">
        <v>69</v>
      </c>
      <c r="B70" s="51">
        <f>'Расчет субсидий'!AD70</f>
        <v>28.318181818181813</v>
      </c>
      <c r="C70" s="53">
        <f>'Расчет субсидий'!D70-1</f>
        <v>-1</v>
      </c>
      <c r="D70" s="53">
        <f>C70*'Расчет субсидий'!E70</f>
        <v>0</v>
      </c>
      <c r="E70" s="54">
        <f>$B70*D70/$U70</f>
        <v>0</v>
      </c>
      <c r="F70" s="27" t="s">
        <v>367</v>
      </c>
      <c r="G70" s="27" t="s">
        <v>367</v>
      </c>
      <c r="H70" s="27" t="s">
        <v>367</v>
      </c>
      <c r="I70" s="27" t="s">
        <v>367</v>
      </c>
      <c r="J70" s="27" t="s">
        <v>367</v>
      </c>
      <c r="K70" s="27" t="s">
        <v>367</v>
      </c>
      <c r="L70" s="53">
        <f>'Расчет субсидий'!P70-1</f>
        <v>0.10890014471780041</v>
      </c>
      <c r="M70" s="53">
        <f>L70*'Расчет субсидий'!Q70</f>
        <v>2.1780028943560081</v>
      </c>
      <c r="N70" s="54">
        <f>$B70*M70/$U70</f>
        <v>4.6407891872162521</v>
      </c>
      <c r="O70" s="53">
        <f>'Расчет субсидий'!T70-1</f>
        <v>0.10561056105610556</v>
      </c>
      <c r="P70" s="53">
        <f>O70*'Расчет субсидий'!U70</f>
        <v>2.1122112211221111</v>
      </c>
      <c r="Q70" s="54">
        <f>$B70*P70/$U70</f>
        <v>4.5006032918972227</v>
      </c>
      <c r="R70" s="53">
        <f>'Расчет субсидий'!X70-1</f>
        <v>0.30000000000000004</v>
      </c>
      <c r="S70" s="53">
        <f>R70*'Расчет субсидий'!Y70</f>
        <v>9.0000000000000018</v>
      </c>
      <c r="T70" s="54">
        <f>$B70*S70/$U70</f>
        <v>19.176789339068335</v>
      </c>
      <c r="U70" s="53">
        <f t="shared" si="11"/>
        <v>13.290214115478122</v>
      </c>
    </row>
    <row r="71" spans="1:21" ht="15" customHeight="1">
      <c r="A71" s="32" t="s">
        <v>70</v>
      </c>
      <c r="B71" s="55"/>
      <c r="C71" s="56"/>
      <c r="D71" s="56"/>
      <c r="E71" s="57"/>
      <c r="F71" s="56"/>
      <c r="G71" s="56"/>
      <c r="H71" s="57"/>
      <c r="I71" s="57"/>
      <c r="J71" s="57"/>
      <c r="K71" s="57"/>
      <c r="L71" s="56"/>
      <c r="M71" s="56"/>
      <c r="N71" s="57"/>
      <c r="O71" s="56"/>
      <c r="P71" s="56"/>
      <c r="Q71" s="57"/>
      <c r="R71" s="56"/>
      <c r="S71" s="56"/>
      <c r="T71" s="57"/>
      <c r="U71" s="57"/>
    </row>
    <row r="72" spans="1:21" ht="15" customHeight="1">
      <c r="A72" s="33" t="s">
        <v>71</v>
      </c>
      <c r="B72" s="51">
        <f>'Расчет субсидий'!AD72</f>
        <v>1.3636363636363669</v>
      </c>
      <c r="C72" s="53">
        <f>'Расчет субсидий'!D72-1</f>
        <v>-6.5012205044751914E-2</v>
      </c>
      <c r="D72" s="53">
        <f>C72*'Расчет субсидий'!E72</f>
        <v>-0.65012205044751914</v>
      </c>
      <c r="E72" s="54">
        <f t="shared" ref="E72:E79" si="16">$B72*D72/$U72</f>
        <v>-0.34041904422853608</v>
      </c>
      <c r="F72" s="27" t="s">
        <v>367</v>
      </c>
      <c r="G72" s="27" t="s">
        <v>367</v>
      </c>
      <c r="H72" s="27" t="s">
        <v>367</v>
      </c>
      <c r="I72" s="27" t="s">
        <v>367</v>
      </c>
      <c r="J72" s="27" t="s">
        <v>367</v>
      </c>
      <c r="K72" s="27" t="s">
        <v>367</v>
      </c>
      <c r="L72" s="53">
        <f>'Расчет субсидий'!P72-1</f>
        <v>0.1264997391757956</v>
      </c>
      <c r="M72" s="53">
        <f>L72*'Расчет субсидий'!Q72</f>
        <v>2.529994783515912</v>
      </c>
      <c r="N72" s="54">
        <f t="shared" ref="N72:N79" si="17">$B72*M72/$U72</f>
        <v>1.3247641816099169</v>
      </c>
      <c r="O72" s="53">
        <f>'Расчет субсидий'!T72-1</f>
        <v>1.9230769230769162E-3</v>
      </c>
      <c r="P72" s="53">
        <f>O72*'Расчет субсидий'!U72</f>
        <v>5.7692307692307487E-2</v>
      </c>
      <c r="Q72" s="54">
        <f t="shared" ref="Q72:Q79" si="18">$B72*P72/$U72</f>
        <v>3.0209035719423474E-2</v>
      </c>
      <c r="R72" s="53">
        <f>'Расчет субсидий'!X72-1</f>
        <v>3.3333333333333437E-2</v>
      </c>
      <c r="S72" s="53">
        <f>R72*'Расчет субсидий'!Y72</f>
        <v>0.66666666666666874</v>
      </c>
      <c r="T72" s="54">
        <f t="shared" ref="T72:T79" si="19">$B72*S72/$U72</f>
        <v>0.3490821905355625</v>
      </c>
      <c r="U72" s="53">
        <f t="shared" si="11"/>
        <v>2.6042317074273691</v>
      </c>
    </row>
    <row r="73" spans="1:21" ht="15" customHeight="1">
      <c r="A73" s="33" t="s">
        <v>72</v>
      </c>
      <c r="B73" s="51">
        <f>'Расчет субсидий'!AD73</f>
        <v>3.318181818181813</v>
      </c>
      <c r="C73" s="53">
        <f>'Расчет субсидий'!D73-1</f>
        <v>-0.1435424354243543</v>
      </c>
      <c r="D73" s="53">
        <f>C73*'Расчет субсидий'!E73</f>
        <v>-1.435424354243543</v>
      </c>
      <c r="E73" s="54">
        <f t="shared" si="16"/>
        <v>-1.5132877532855156</v>
      </c>
      <c r="F73" s="27" t="s">
        <v>367</v>
      </c>
      <c r="G73" s="27" t="s">
        <v>367</v>
      </c>
      <c r="H73" s="27" t="s">
        <v>367</v>
      </c>
      <c r="I73" s="27" t="s">
        <v>367</v>
      </c>
      <c r="J73" s="27" t="s">
        <v>367</v>
      </c>
      <c r="K73" s="27" t="s">
        <v>367</v>
      </c>
      <c r="L73" s="53">
        <f>'Расчет субсидий'!P73-1</f>
        <v>0.22581043243803789</v>
      </c>
      <c r="M73" s="53">
        <f>L73*'Расчет субсидий'!Q73</f>
        <v>4.5162086487607578</v>
      </c>
      <c r="N73" s="54">
        <f t="shared" si="17"/>
        <v>4.7611866269702618</v>
      </c>
      <c r="O73" s="53">
        <f>'Расчет субсидий'!T73-1</f>
        <v>3.3333333333334103E-3</v>
      </c>
      <c r="P73" s="53">
        <f>O73*'Расчет субсидий'!U73</f>
        <v>6.6666666666668206E-2</v>
      </c>
      <c r="Q73" s="54">
        <f t="shared" si="18"/>
        <v>7.0282944497066666E-2</v>
      </c>
      <c r="R73" s="53">
        <f>'Расчет субсидий'!X73-1</f>
        <v>0</v>
      </c>
      <c r="S73" s="53">
        <f>R73*'Расчет субсидий'!Y73</f>
        <v>0</v>
      </c>
      <c r="T73" s="54">
        <f t="shared" si="19"/>
        <v>0</v>
      </c>
      <c r="U73" s="53">
        <f t="shared" si="11"/>
        <v>3.1474509611838828</v>
      </c>
    </row>
    <row r="74" spans="1:21" ht="15" customHeight="1">
      <c r="A74" s="33" t="s">
        <v>73</v>
      </c>
      <c r="B74" s="51">
        <f>'Расчет субсидий'!AD74</f>
        <v>2.3454545454545475</v>
      </c>
      <c r="C74" s="53">
        <f>'Расчет субсидий'!D74-1</f>
        <v>0</v>
      </c>
      <c r="D74" s="53">
        <f>C74*'Расчет субсидий'!E74</f>
        <v>0</v>
      </c>
      <c r="E74" s="54">
        <f t="shared" si="16"/>
        <v>0</v>
      </c>
      <c r="F74" s="27" t="s">
        <v>367</v>
      </c>
      <c r="G74" s="27" t="s">
        <v>367</v>
      </c>
      <c r="H74" s="27" t="s">
        <v>367</v>
      </c>
      <c r="I74" s="27" t="s">
        <v>367</v>
      </c>
      <c r="J74" s="27" t="s">
        <v>367</v>
      </c>
      <c r="K74" s="27" t="s">
        <v>367</v>
      </c>
      <c r="L74" s="53">
        <f>'Расчет субсидий'!P74-1</f>
        <v>0.21996815286624205</v>
      </c>
      <c r="M74" s="53">
        <f>L74*'Расчет субсидий'!Q74</f>
        <v>4.399363057324841</v>
      </c>
      <c r="N74" s="54">
        <f t="shared" si="17"/>
        <v>1.4955737209614619</v>
      </c>
      <c r="O74" s="53">
        <f>'Расчет субсидий'!T74-1</f>
        <v>0</v>
      </c>
      <c r="P74" s="53">
        <f>O74*'Расчет субсидий'!U74</f>
        <v>0</v>
      </c>
      <c r="Q74" s="54">
        <f t="shared" si="18"/>
        <v>0</v>
      </c>
      <c r="R74" s="53">
        <f>'Расчет субсидий'!X74-1</f>
        <v>0.10000000000000009</v>
      </c>
      <c r="S74" s="53">
        <f>R74*'Расчет субсидий'!Y74</f>
        <v>2.5000000000000022</v>
      </c>
      <c r="T74" s="54">
        <f t="shared" si="19"/>
        <v>0.84988082449308566</v>
      </c>
      <c r="U74" s="53">
        <f t="shared" si="11"/>
        <v>6.8993630573248428</v>
      </c>
    </row>
    <row r="75" spans="1:21" ht="15" customHeight="1">
      <c r="A75" s="33" t="s">
        <v>74</v>
      </c>
      <c r="B75" s="51">
        <f>'Расчет субсидий'!AD75</f>
        <v>0.88181818181818983</v>
      </c>
      <c r="C75" s="53">
        <f>'Расчет субсидий'!D75-1</f>
        <v>0</v>
      </c>
      <c r="D75" s="53">
        <f>C75*'Расчет субсидий'!E75</f>
        <v>0</v>
      </c>
      <c r="E75" s="54">
        <f t="shared" si="16"/>
        <v>0</v>
      </c>
      <c r="F75" s="27" t="s">
        <v>367</v>
      </c>
      <c r="G75" s="27" t="s">
        <v>367</v>
      </c>
      <c r="H75" s="27" t="s">
        <v>367</v>
      </c>
      <c r="I75" s="27" t="s">
        <v>367</v>
      </c>
      <c r="J75" s="27" t="s">
        <v>367</v>
      </c>
      <c r="K75" s="27" t="s">
        <v>367</v>
      </c>
      <c r="L75" s="53">
        <f>'Расчет субсидий'!P75-1</f>
        <v>-0.16063044936284365</v>
      </c>
      <c r="M75" s="53">
        <f>L75*'Расчет субсидий'!Q75</f>
        <v>-3.212608987256873</v>
      </c>
      <c r="N75" s="54">
        <f t="shared" si="17"/>
        <v>-2.8691136332761333</v>
      </c>
      <c r="O75" s="53">
        <f>'Расчет субсидий'!T75-1</f>
        <v>7.333333333333325E-2</v>
      </c>
      <c r="P75" s="53">
        <f>O75*'Расчет субсидий'!U75</f>
        <v>2.1999999999999975</v>
      </c>
      <c r="Q75" s="54">
        <f t="shared" si="18"/>
        <v>1.9647738079065484</v>
      </c>
      <c r="R75" s="53">
        <f>'Расчет субсидий'!X75-1</f>
        <v>0.10000000000000009</v>
      </c>
      <c r="S75" s="53">
        <f>R75*'Расчет субсидий'!Y75</f>
        <v>2.0000000000000018</v>
      </c>
      <c r="T75" s="54">
        <f t="shared" si="19"/>
        <v>1.786158007187775</v>
      </c>
      <c r="U75" s="53">
        <f t="shared" si="11"/>
        <v>0.98739101274312624</v>
      </c>
    </row>
    <row r="76" spans="1:21" ht="15" customHeight="1">
      <c r="A76" s="33" t="s">
        <v>75</v>
      </c>
      <c r="B76" s="51">
        <f>'Расчет субсидий'!AD76</f>
        <v>-2.9727272727272762</v>
      </c>
      <c r="C76" s="53">
        <f>'Расчет субсидий'!D76-1</f>
        <v>-1.1858974358974317E-2</v>
      </c>
      <c r="D76" s="53">
        <f>C76*'Расчет субсидий'!E76</f>
        <v>-0.11858974358974317</v>
      </c>
      <c r="E76" s="54">
        <f t="shared" si="16"/>
        <v>-6.6821156925280761E-2</v>
      </c>
      <c r="F76" s="27" t="s">
        <v>367</v>
      </c>
      <c r="G76" s="27" t="s">
        <v>367</v>
      </c>
      <c r="H76" s="27" t="s">
        <v>367</v>
      </c>
      <c r="I76" s="27" t="s">
        <v>367</v>
      </c>
      <c r="J76" s="27" t="s">
        <v>367</v>
      </c>
      <c r="K76" s="27" t="s">
        <v>367</v>
      </c>
      <c r="L76" s="53">
        <f>'Расчет субсидий'!P76-1</f>
        <v>-0.40119377531443201</v>
      </c>
      <c r="M76" s="53">
        <f>L76*'Расчет субсидий'!Q76</f>
        <v>-8.0238755062886398</v>
      </c>
      <c r="N76" s="54">
        <f t="shared" si="17"/>
        <v>-4.5211721361795973</v>
      </c>
      <c r="O76" s="53">
        <f>'Расчет субсидий'!T76-1</f>
        <v>6.6666666666665986E-3</v>
      </c>
      <c r="P76" s="53">
        <f>O76*'Расчет субсидий'!U76</f>
        <v>0.19999999999999796</v>
      </c>
      <c r="Q76" s="54">
        <f t="shared" si="18"/>
        <v>0.11269297816587816</v>
      </c>
      <c r="R76" s="53">
        <f>'Расчет субсидий'!X76-1</f>
        <v>0.1333333333333333</v>
      </c>
      <c r="S76" s="53">
        <f>R76*'Расчет субсидий'!Y76</f>
        <v>2.6666666666666661</v>
      </c>
      <c r="T76" s="54">
        <f t="shared" si="19"/>
        <v>1.5025730422117238</v>
      </c>
      <c r="U76" s="53">
        <f t="shared" si="11"/>
        <v>-5.2757985832117189</v>
      </c>
    </row>
    <row r="77" spans="1:21" ht="15" customHeight="1">
      <c r="A77" s="33" t="s">
        <v>76</v>
      </c>
      <c r="B77" s="51">
        <f>'Расчет субсидий'!AD77</f>
        <v>11.009090909090901</v>
      </c>
      <c r="C77" s="53">
        <f>'Расчет субсидий'!D77-1</f>
        <v>-4.4585987261146487E-2</v>
      </c>
      <c r="D77" s="53">
        <f>C77*'Расчет субсидий'!E77</f>
        <v>-0.44585987261146487</v>
      </c>
      <c r="E77" s="54">
        <f t="shared" si="16"/>
        <v>-0.52417701357369151</v>
      </c>
      <c r="F77" s="27" t="s">
        <v>367</v>
      </c>
      <c r="G77" s="27" t="s">
        <v>367</v>
      </c>
      <c r="H77" s="27" t="s">
        <v>367</v>
      </c>
      <c r="I77" s="27" t="s">
        <v>367</v>
      </c>
      <c r="J77" s="27" t="s">
        <v>367</v>
      </c>
      <c r="K77" s="27" t="s">
        <v>367</v>
      </c>
      <c r="L77" s="53">
        <f>'Расчет субсидий'!P77-1</f>
        <v>0.19656488549618323</v>
      </c>
      <c r="M77" s="53">
        <f>L77*'Расчет субсидий'!Q77</f>
        <v>3.9312977099236646</v>
      </c>
      <c r="N77" s="54">
        <f t="shared" si="17"/>
        <v>4.6218465029990012</v>
      </c>
      <c r="O77" s="53">
        <f>'Расчет субсидий'!T77-1</f>
        <v>0.19595959595959611</v>
      </c>
      <c r="P77" s="53">
        <f>O77*'Расчет субсидий'!U77</f>
        <v>5.8787878787878833</v>
      </c>
      <c r="Q77" s="54">
        <f t="shared" si="18"/>
        <v>6.9114214196655901</v>
      </c>
      <c r="R77" s="53">
        <f>'Расчет субсидий'!X77-1</f>
        <v>0</v>
      </c>
      <c r="S77" s="53">
        <f>R77*'Расчет субсидий'!Y77</f>
        <v>0</v>
      </c>
      <c r="T77" s="54">
        <f t="shared" si="19"/>
        <v>0</v>
      </c>
      <c r="U77" s="53">
        <f t="shared" si="11"/>
        <v>9.3642257161000835</v>
      </c>
    </row>
    <row r="78" spans="1:21" ht="15" customHeight="1">
      <c r="A78" s="33" t="s">
        <v>77</v>
      </c>
      <c r="B78" s="51">
        <f>'Расчет субсидий'!AD78</f>
        <v>5.3545454545454589</v>
      </c>
      <c r="C78" s="53">
        <f>'Расчет субсидий'!D78-1</f>
        <v>-5.5187637969095205E-3</v>
      </c>
      <c r="D78" s="53">
        <f>C78*'Расчет субсидий'!E78</f>
        <v>-5.5187637969095205E-2</v>
      </c>
      <c r="E78" s="54">
        <f t="shared" si="16"/>
        <v>-6.4966262521075485E-2</v>
      </c>
      <c r="F78" s="27" t="s">
        <v>367</v>
      </c>
      <c r="G78" s="27" t="s">
        <v>367</v>
      </c>
      <c r="H78" s="27" t="s">
        <v>367</v>
      </c>
      <c r="I78" s="27" t="s">
        <v>367</v>
      </c>
      <c r="J78" s="27" t="s">
        <v>367</v>
      </c>
      <c r="K78" s="27" t="s">
        <v>367</v>
      </c>
      <c r="L78" s="53">
        <f>'Расчет субсидий'!P78-1</f>
        <v>0.21977207977207969</v>
      </c>
      <c r="M78" s="53">
        <f>L78*'Расчет субсидий'!Q78</f>
        <v>4.3954415954415937</v>
      </c>
      <c r="N78" s="54">
        <f t="shared" si="17"/>
        <v>5.1742640760494769</v>
      </c>
      <c r="O78" s="53">
        <f>'Расчет субсидий'!T78-1</f>
        <v>0</v>
      </c>
      <c r="P78" s="53">
        <f>O78*'Расчет субсидий'!U78</f>
        <v>0</v>
      </c>
      <c r="Q78" s="54">
        <f t="shared" si="18"/>
        <v>0</v>
      </c>
      <c r="R78" s="53">
        <f>'Расчет субсидий'!X78-1</f>
        <v>8.3333333333333037E-3</v>
      </c>
      <c r="S78" s="53">
        <f>R78*'Расчет субсидий'!Y78</f>
        <v>0.20833333333333259</v>
      </c>
      <c r="T78" s="54">
        <f t="shared" si="19"/>
        <v>0.24524764101705782</v>
      </c>
      <c r="U78" s="53">
        <f t="shared" si="11"/>
        <v>4.5485872908058305</v>
      </c>
    </row>
    <row r="79" spans="1:21" ht="15" customHeight="1">
      <c r="A79" s="33" t="s">
        <v>78</v>
      </c>
      <c r="B79" s="51">
        <f>'Расчет субсидий'!AD79</f>
        <v>-7.3909090909090907</v>
      </c>
      <c r="C79" s="53">
        <f>'Расчет субсидий'!D79-1</f>
        <v>-1.7857142857142905E-2</v>
      </c>
      <c r="D79" s="53">
        <f>C79*'Расчет субсидий'!E79</f>
        <v>-0.17857142857142905</v>
      </c>
      <c r="E79" s="54">
        <f t="shared" si="16"/>
        <v>-0.15867969982600125</v>
      </c>
      <c r="F79" s="27" t="s">
        <v>367</v>
      </c>
      <c r="G79" s="27" t="s">
        <v>367</v>
      </c>
      <c r="H79" s="27" t="s">
        <v>367</v>
      </c>
      <c r="I79" s="27" t="s">
        <v>367</v>
      </c>
      <c r="J79" s="27" t="s">
        <v>367</v>
      </c>
      <c r="K79" s="27" t="s">
        <v>367</v>
      </c>
      <c r="L79" s="53">
        <f>'Расчет субсидий'!P79-1</f>
        <v>-0.42694226657163226</v>
      </c>
      <c r="M79" s="53">
        <f>L79*'Расчет субсидий'!Q79</f>
        <v>-8.5388453314326451</v>
      </c>
      <c r="N79" s="54">
        <f t="shared" si="17"/>
        <v>-7.5876719186933315</v>
      </c>
      <c r="O79" s="53">
        <f>'Расчет субсидий'!T79-1</f>
        <v>2.0000000000000018E-2</v>
      </c>
      <c r="P79" s="53">
        <f>O79*'Расчет субсидий'!U79</f>
        <v>0.40000000000000036</v>
      </c>
      <c r="Q79" s="54">
        <f t="shared" si="18"/>
        <v>0.35544252761024214</v>
      </c>
      <c r="R79" s="53">
        <f>'Расчет субсидий'!X79-1</f>
        <v>0</v>
      </c>
      <c r="S79" s="53">
        <f>R79*'Расчет субсидий'!Y79</f>
        <v>0</v>
      </c>
      <c r="T79" s="54">
        <f t="shared" si="19"/>
        <v>0</v>
      </c>
      <c r="U79" s="53">
        <f t="shared" si="11"/>
        <v>-8.3174167600040736</v>
      </c>
    </row>
    <row r="80" spans="1:21" ht="15" customHeight="1">
      <c r="A80" s="32" t="s">
        <v>79</v>
      </c>
      <c r="B80" s="55"/>
      <c r="C80" s="56"/>
      <c r="D80" s="56"/>
      <c r="E80" s="57"/>
      <c r="F80" s="56"/>
      <c r="G80" s="56"/>
      <c r="H80" s="57"/>
      <c r="I80" s="57"/>
      <c r="J80" s="57"/>
      <c r="K80" s="57"/>
      <c r="L80" s="56"/>
      <c r="M80" s="56"/>
      <c r="N80" s="57"/>
      <c r="O80" s="56"/>
      <c r="P80" s="56"/>
      <c r="Q80" s="57"/>
      <c r="R80" s="56"/>
      <c r="S80" s="56"/>
      <c r="T80" s="57"/>
      <c r="U80" s="57"/>
    </row>
    <row r="81" spans="1:21" ht="15" customHeight="1">
      <c r="A81" s="33" t="s">
        <v>80</v>
      </c>
      <c r="B81" s="51">
        <f>'Расчет субсидий'!AD81</f>
        <v>17.5</v>
      </c>
      <c r="C81" s="53">
        <f>'Расчет субсидий'!D81-1</f>
        <v>0.2066984701431156</v>
      </c>
      <c r="D81" s="53">
        <f>C81*'Расчет субсидий'!E81</f>
        <v>2.066984701431156</v>
      </c>
      <c r="E81" s="54">
        <f t="shared" ref="E81:E89" si="20">$B81*D81/$U81</f>
        <v>4.4202730368715279</v>
      </c>
      <c r="F81" s="27" t="s">
        <v>367</v>
      </c>
      <c r="G81" s="27" t="s">
        <v>367</v>
      </c>
      <c r="H81" s="27" t="s">
        <v>367</v>
      </c>
      <c r="I81" s="27" t="s">
        <v>367</v>
      </c>
      <c r="J81" s="27" t="s">
        <v>367</v>
      </c>
      <c r="K81" s="27" t="s">
        <v>367</v>
      </c>
      <c r="L81" s="53">
        <f>'Расчет субсидий'!P81-1</f>
        <v>7.8035859820700937E-2</v>
      </c>
      <c r="M81" s="53">
        <f>L81*'Расчет субсидий'!Q81</f>
        <v>1.5607171964140187</v>
      </c>
      <c r="N81" s="54">
        <f t="shared" ref="N81:N89" si="21">$B81*M81/$U81</f>
        <v>3.3376135472671691</v>
      </c>
      <c r="O81" s="53">
        <f>'Расчет субсидий'!T81-1</f>
        <v>7.0370370370370416E-2</v>
      </c>
      <c r="P81" s="53">
        <f>O81*'Расчет субсидий'!U81</f>
        <v>1.0555555555555562</v>
      </c>
      <c r="Q81" s="54">
        <f t="shared" ref="Q81:Q89" si="22">$B81*P81/$U81</f>
        <v>2.2573189622117646</v>
      </c>
      <c r="R81" s="53">
        <f>'Расчет субсидий'!X81-1</f>
        <v>0.10000000000000009</v>
      </c>
      <c r="S81" s="53">
        <f>R81*'Расчет субсидий'!Y81</f>
        <v>3.5000000000000031</v>
      </c>
      <c r="T81" s="54">
        <f t="shared" ref="T81:T89" si="23">$B81*S81/$U81</f>
        <v>7.4847944536495374</v>
      </c>
      <c r="U81" s="53">
        <f t="shared" si="11"/>
        <v>8.183257453400735</v>
      </c>
    </row>
    <row r="82" spans="1:21" ht="15" customHeight="1">
      <c r="A82" s="33" t="s">
        <v>81</v>
      </c>
      <c r="B82" s="51">
        <f>'Расчет субсидий'!AD82</f>
        <v>7.8363636363636147</v>
      </c>
      <c r="C82" s="53">
        <f>'Расчет субсидий'!D82-1</f>
        <v>-3.8684439292958617E-2</v>
      </c>
      <c r="D82" s="53">
        <f>C82*'Расчет субсидий'!E82</f>
        <v>-0.38684439292958617</v>
      </c>
      <c r="E82" s="54">
        <f t="shared" si="20"/>
        <v>-0.88547395920398209</v>
      </c>
      <c r="F82" s="27" t="s">
        <v>367</v>
      </c>
      <c r="G82" s="27" t="s">
        <v>367</v>
      </c>
      <c r="H82" s="27" t="s">
        <v>367</v>
      </c>
      <c r="I82" s="27" t="s">
        <v>367</v>
      </c>
      <c r="J82" s="27" t="s">
        <v>367</v>
      </c>
      <c r="K82" s="27" t="s">
        <v>367</v>
      </c>
      <c r="L82" s="53">
        <f>'Расчет субсидий'!P82-1</f>
        <v>-3.8327057557826838E-2</v>
      </c>
      <c r="M82" s="53">
        <f>L82*'Расчет субсидий'!Q82</f>
        <v>-0.76654115115653676</v>
      </c>
      <c r="N82" s="54">
        <f t="shared" si="21"/>
        <v>-1.7545872201148949</v>
      </c>
      <c r="O82" s="53">
        <f>'Расчет субсидий'!T82-1</f>
        <v>6.307692307692303E-2</v>
      </c>
      <c r="P82" s="53">
        <f>O82*'Расчет субсидий'!U82</f>
        <v>1.5769230769230758</v>
      </c>
      <c r="Q82" s="54">
        <f t="shared" si="22"/>
        <v>3.6095245163275811</v>
      </c>
      <c r="R82" s="53">
        <f>'Расчет субсидий'!X82-1</f>
        <v>0.11999999999999988</v>
      </c>
      <c r="S82" s="53">
        <f>R82*'Расчет субсидий'!Y82</f>
        <v>2.9999999999999973</v>
      </c>
      <c r="T82" s="54">
        <f t="shared" si="23"/>
        <v>6.86690029935491</v>
      </c>
      <c r="U82" s="53">
        <f t="shared" si="11"/>
        <v>3.4235375328369502</v>
      </c>
    </row>
    <row r="83" spans="1:21" ht="15" customHeight="1">
      <c r="A83" s="33" t="s">
        <v>82</v>
      </c>
      <c r="B83" s="51">
        <f>'Расчет субсидий'!AD83</f>
        <v>11.709090909090918</v>
      </c>
      <c r="C83" s="53">
        <f>'Расчет субсидий'!D83-1</f>
        <v>1.6129032258064502E-2</v>
      </c>
      <c r="D83" s="53">
        <f>C83*'Расчет субсидий'!E83</f>
        <v>0.16129032258064502</v>
      </c>
      <c r="E83" s="54">
        <f t="shared" si="20"/>
        <v>0.49699672936992279</v>
      </c>
      <c r="F83" s="27" t="s">
        <v>367</v>
      </c>
      <c r="G83" s="27" t="s">
        <v>367</v>
      </c>
      <c r="H83" s="27" t="s">
        <v>367</v>
      </c>
      <c r="I83" s="27" t="s">
        <v>367</v>
      </c>
      <c r="J83" s="27" t="s">
        <v>367</v>
      </c>
      <c r="K83" s="27" t="s">
        <v>367</v>
      </c>
      <c r="L83" s="53">
        <f>'Расчет субсидий'!P83-1</f>
        <v>0.2085996835443038</v>
      </c>
      <c r="M83" s="53">
        <f>L83*'Расчет субсидий'!Q83</f>
        <v>4.1719936708860761</v>
      </c>
      <c r="N83" s="54">
        <f t="shared" si="21"/>
        <v>12.85549669817088</v>
      </c>
      <c r="O83" s="53">
        <f>'Расчет субсидий'!T83-1</f>
        <v>-2.6666666666666727E-2</v>
      </c>
      <c r="P83" s="53">
        <f>O83*'Расчет субсидий'!U83</f>
        <v>-0.53333333333333455</v>
      </c>
      <c r="Q83" s="54">
        <f t="shared" si="22"/>
        <v>-1.6434025184498833</v>
      </c>
      <c r="R83" s="53">
        <f>'Расчет субсидий'!X83-1</f>
        <v>0</v>
      </c>
      <c r="S83" s="53">
        <f>R83*'Расчет субсидий'!Y83</f>
        <v>0</v>
      </c>
      <c r="T83" s="54">
        <f t="shared" si="23"/>
        <v>0</v>
      </c>
      <c r="U83" s="53">
        <f t="shared" si="11"/>
        <v>3.7999506601333866</v>
      </c>
    </row>
    <row r="84" spans="1:21" ht="15" customHeight="1">
      <c r="A84" s="33" t="s">
        <v>83</v>
      </c>
      <c r="B84" s="51">
        <f>'Расчет субсидий'!AD84</f>
        <v>13.290909090909082</v>
      </c>
      <c r="C84" s="53">
        <f>'Расчет субсидий'!D84-1</f>
        <v>1.4347202295552641E-3</v>
      </c>
      <c r="D84" s="53">
        <f>C84*'Расчет субсидий'!E84</f>
        <v>1.4347202295552641E-2</v>
      </c>
      <c r="E84" s="54">
        <f t="shared" si="20"/>
        <v>4.4964677882799786E-2</v>
      </c>
      <c r="F84" s="27" t="s">
        <v>367</v>
      </c>
      <c r="G84" s="27" t="s">
        <v>367</v>
      </c>
      <c r="H84" s="27" t="s">
        <v>367</v>
      </c>
      <c r="I84" s="27" t="s">
        <v>367</v>
      </c>
      <c r="J84" s="27" t="s">
        <v>367</v>
      </c>
      <c r="K84" s="27" t="s">
        <v>367</v>
      </c>
      <c r="L84" s="53">
        <f>'Расчет субсидий'!P84-1</f>
        <v>-5.4301075268817223E-2</v>
      </c>
      <c r="M84" s="53">
        <f>L84*'Расчет субсидий'!Q84</f>
        <v>-1.0860215053763445</v>
      </c>
      <c r="N84" s="54">
        <f t="shared" si="21"/>
        <v>-3.403632719263868</v>
      </c>
      <c r="O84" s="53">
        <f>'Расчет субсидий'!T84-1</f>
        <v>0.11250000000000004</v>
      </c>
      <c r="P84" s="53">
        <f>O84*'Расчет субсидий'!U84</f>
        <v>2.8125000000000009</v>
      </c>
      <c r="Q84" s="54">
        <f t="shared" si="22"/>
        <v>8.81448201121243</v>
      </c>
      <c r="R84" s="53">
        <f>'Расчет субсидий'!X84-1</f>
        <v>0.10000000000000009</v>
      </c>
      <c r="S84" s="53">
        <f>R84*'Расчет субсидий'!Y84</f>
        <v>2.5000000000000022</v>
      </c>
      <c r="T84" s="54">
        <f t="shared" si="23"/>
        <v>7.8350951210777202</v>
      </c>
      <c r="U84" s="53">
        <f t="shared" si="11"/>
        <v>4.2408256969192113</v>
      </c>
    </row>
    <row r="85" spans="1:21">
      <c r="A85" s="33" t="s">
        <v>84</v>
      </c>
      <c r="B85" s="51">
        <f>'Расчет субсидий'!AD85</f>
        <v>8.7727272727272805</v>
      </c>
      <c r="C85" s="53">
        <f>'Расчет субсидий'!D85-1</f>
        <v>1.6129032258064502E-2</v>
      </c>
      <c r="D85" s="53">
        <f>C85*'Расчет субсидий'!E85</f>
        <v>0.16129032258064502</v>
      </c>
      <c r="E85" s="54">
        <f t="shared" si="20"/>
        <v>0.35511390006558979</v>
      </c>
      <c r="F85" s="27" t="s">
        <v>367</v>
      </c>
      <c r="G85" s="27" t="s">
        <v>367</v>
      </c>
      <c r="H85" s="27" t="s">
        <v>367</v>
      </c>
      <c r="I85" s="27" t="s">
        <v>367</v>
      </c>
      <c r="J85" s="27" t="s">
        <v>367</v>
      </c>
      <c r="K85" s="27" t="s">
        <v>367</v>
      </c>
      <c r="L85" s="53">
        <f>'Расчет субсидий'!P85-1</f>
        <v>-5.3283302063789839E-2</v>
      </c>
      <c r="M85" s="53">
        <f>L85*'Расчет субсидий'!Q85</f>
        <v>-1.0656660412757968</v>
      </c>
      <c r="N85" s="54">
        <f t="shared" si="21"/>
        <v>-2.3462835093264194</v>
      </c>
      <c r="O85" s="53">
        <f>'Расчет субсидий'!T85-1</f>
        <v>7.7777777777777724E-2</v>
      </c>
      <c r="P85" s="53">
        <f>O85*'Расчет субсидий'!U85</f>
        <v>1.5555555555555545</v>
      </c>
      <c r="Q85" s="54">
        <f t="shared" si="22"/>
        <v>3.4248762806325779</v>
      </c>
      <c r="R85" s="53">
        <f>'Расчет субсидий'!X85-1</f>
        <v>0.11111111111111116</v>
      </c>
      <c r="S85" s="53">
        <f>R85*'Расчет субсидий'!Y85</f>
        <v>3.3333333333333348</v>
      </c>
      <c r="T85" s="54">
        <f t="shared" si="23"/>
        <v>7.3390206013555321</v>
      </c>
      <c r="U85" s="53">
        <f t="shared" si="11"/>
        <v>3.9845131701937375</v>
      </c>
    </row>
    <row r="86" spans="1:21" ht="15" customHeight="1">
      <c r="A86" s="33" t="s">
        <v>85</v>
      </c>
      <c r="B86" s="51">
        <f>'Расчет субсидий'!AD86</f>
        <v>5.5181818181818016</v>
      </c>
      <c r="C86" s="53">
        <f>'Расчет субсидий'!D86-1</f>
        <v>2.0408163265306145E-2</v>
      </c>
      <c r="D86" s="53">
        <f>C86*'Расчет субсидий'!E86</f>
        <v>0.20408163265306145</v>
      </c>
      <c r="E86" s="54">
        <f t="shared" si="20"/>
        <v>0.33939136183167523</v>
      </c>
      <c r="F86" s="27" t="s">
        <v>367</v>
      </c>
      <c r="G86" s="27" t="s">
        <v>367</v>
      </c>
      <c r="H86" s="27" t="s">
        <v>367</v>
      </c>
      <c r="I86" s="27" t="s">
        <v>367</v>
      </c>
      <c r="J86" s="27" t="s">
        <v>367</v>
      </c>
      <c r="K86" s="27" t="s">
        <v>367</v>
      </c>
      <c r="L86" s="53">
        <f>'Расчет субсидий'!P86-1</f>
        <v>1.7647058823529349E-2</v>
      </c>
      <c r="M86" s="53">
        <f>L86*'Расчет субсидий'!Q86</f>
        <v>0.35294117647058698</v>
      </c>
      <c r="N86" s="54">
        <f t="shared" si="21"/>
        <v>0.58694741399124739</v>
      </c>
      <c r="O86" s="53">
        <f>'Расчет субсидий'!T86-1</f>
        <v>1.8705035971223083E-2</v>
      </c>
      <c r="P86" s="53">
        <f>O86*'Расчет субсидий'!U86</f>
        <v>0.56115107913669249</v>
      </c>
      <c r="Q86" s="54">
        <f t="shared" si="22"/>
        <v>0.93320416181342836</v>
      </c>
      <c r="R86" s="53">
        <f>'Расчет субсидий'!X86-1</f>
        <v>0.10999999999999988</v>
      </c>
      <c r="S86" s="53">
        <f>R86*'Расчет субсидий'!Y86</f>
        <v>2.1999999999999975</v>
      </c>
      <c r="T86" s="54">
        <f t="shared" si="23"/>
        <v>3.6586388805454506</v>
      </c>
      <c r="U86" s="53">
        <f t="shared" si="11"/>
        <v>3.3181738882603384</v>
      </c>
    </row>
    <row r="87" spans="1:21" ht="15" customHeight="1">
      <c r="A87" s="33" t="s">
        <v>86</v>
      </c>
      <c r="B87" s="51">
        <f>'Расчет субсидий'!AD87</f>
        <v>18.754545454545479</v>
      </c>
      <c r="C87" s="53">
        <f>'Расчет субсидий'!D87-1</f>
        <v>4.0000000000000036E-2</v>
      </c>
      <c r="D87" s="53">
        <f>C87*'Расчет субсидий'!E87</f>
        <v>0.40000000000000036</v>
      </c>
      <c r="E87" s="54">
        <f t="shared" si="20"/>
        <v>0.75574262800280378</v>
      </c>
      <c r="F87" s="27" t="s">
        <v>367</v>
      </c>
      <c r="G87" s="27" t="s">
        <v>367</v>
      </c>
      <c r="H87" s="27" t="s">
        <v>367</v>
      </c>
      <c r="I87" s="27" t="s">
        <v>367</v>
      </c>
      <c r="J87" s="27" t="s">
        <v>367</v>
      </c>
      <c r="K87" s="27" t="s">
        <v>367</v>
      </c>
      <c r="L87" s="53">
        <f>'Расчет субсидий'!P87-1</f>
        <v>0.22185667752442995</v>
      </c>
      <c r="M87" s="53">
        <f>L87*'Расчет субсидий'!Q87</f>
        <v>4.4371335504885989</v>
      </c>
      <c r="N87" s="54">
        <f t="shared" si="21"/>
        <v>8.383327425614155</v>
      </c>
      <c r="O87" s="53">
        <f>'Расчет субсидий'!T87-1</f>
        <v>7.8571428571428514E-2</v>
      </c>
      <c r="P87" s="53">
        <f>O87*'Расчет субсидий'!U87</f>
        <v>1.9642857142857129</v>
      </c>
      <c r="Q87" s="54">
        <f t="shared" si="22"/>
        <v>3.7112361196566201</v>
      </c>
      <c r="R87" s="53">
        <f>'Расчет субсидий'!X87-1</f>
        <v>0.125</v>
      </c>
      <c r="S87" s="53">
        <f>R87*'Расчет субсидий'!Y87</f>
        <v>3.125</v>
      </c>
      <c r="T87" s="54">
        <f t="shared" si="23"/>
        <v>5.9042392812718996</v>
      </c>
      <c r="U87" s="53">
        <f t="shared" si="11"/>
        <v>9.9264192647743119</v>
      </c>
    </row>
    <row r="88" spans="1:21" ht="15" customHeight="1">
      <c r="A88" s="33" t="s">
        <v>87</v>
      </c>
      <c r="B88" s="51">
        <f>'Расчет субсидий'!AD88</f>
        <v>13.836363636363615</v>
      </c>
      <c r="C88" s="53">
        <f>'Расчет субсидий'!D88-1</f>
        <v>2.2222222222222143E-2</v>
      </c>
      <c r="D88" s="53">
        <f>C88*'Расчет субсидий'!E88</f>
        <v>0.22222222222222143</v>
      </c>
      <c r="E88" s="54">
        <f t="shared" si="20"/>
        <v>0.37177189602270977</v>
      </c>
      <c r="F88" s="27" t="s">
        <v>367</v>
      </c>
      <c r="G88" s="27" t="s">
        <v>367</v>
      </c>
      <c r="H88" s="27" t="s">
        <v>367</v>
      </c>
      <c r="I88" s="27" t="s">
        <v>367</v>
      </c>
      <c r="J88" s="27" t="s">
        <v>367</v>
      </c>
      <c r="K88" s="27" t="s">
        <v>367</v>
      </c>
      <c r="L88" s="53">
        <f>'Расчет субсидий'!P88-1</f>
        <v>0.15836734693877563</v>
      </c>
      <c r="M88" s="53">
        <f>L88*'Расчет субсидий'!Q88</f>
        <v>3.1673469387755127</v>
      </c>
      <c r="N88" s="54">
        <f t="shared" si="21"/>
        <v>5.2988875955563604</v>
      </c>
      <c r="O88" s="53">
        <f>'Расчет субсидий'!T88-1</f>
        <v>7.8571428571428514E-2</v>
      </c>
      <c r="P88" s="53">
        <f>O88*'Расчет субсидий'!U88</f>
        <v>1.9642857142857129</v>
      </c>
      <c r="Q88" s="54">
        <f t="shared" si="22"/>
        <v>3.286198009486462</v>
      </c>
      <c r="R88" s="53">
        <f>'Расчет субсидий'!X88-1</f>
        <v>0.1166666666666667</v>
      </c>
      <c r="S88" s="53">
        <f>R88*'Расчет субсидий'!Y88</f>
        <v>2.9166666666666674</v>
      </c>
      <c r="T88" s="54">
        <f t="shared" si="23"/>
        <v>4.879506135298084</v>
      </c>
      <c r="U88" s="53">
        <f t="shared" si="11"/>
        <v>8.2705215419501137</v>
      </c>
    </row>
    <row r="89" spans="1:21" ht="15" customHeight="1">
      <c r="A89" s="33" t="s">
        <v>88</v>
      </c>
      <c r="B89" s="51">
        <f>'Расчет субсидий'!AD89</f>
        <v>22.381818181818176</v>
      </c>
      <c r="C89" s="53">
        <f>'Расчет субсидий'!D89-1</f>
        <v>1.9157088122605526E-3</v>
      </c>
      <c r="D89" s="53">
        <f>C89*'Расчет субсидий'!E89</f>
        <v>1.9157088122605526E-2</v>
      </c>
      <c r="E89" s="54">
        <f t="shared" si="20"/>
        <v>4.1455159326672354E-2</v>
      </c>
      <c r="F89" s="27" t="s">
        <v>367</v>
      </c>
      <c r="G89" s="27" t="s">
        <v>367</v>
      </c>
      <c r="H89" s="27" t="s">
        <v>367</v>
      </c>
      <c r="I89" s="27" t="s">
        <v>367</v>
      </c>
      <c r="J89" s="27" t="s">
        <v>367</v>
      </c>
      <c r="K89" s="27" t="s">
        <v>367</v>
      </c>
      <c r="L89" s="53">
        <f>'Расчет субсидий'!P89-1</f>
        <v>0.2825554808338937</v>
      </c>
      <c r="M89" s="53">
        <f>L89*'Расчет субсидий'!Q89</f>
        <v>5.651109616677874</v>
      </c>
      <c r="N89" s="54">
        <f t="shared" si="21"/>
        <v>12.228771305563594</v>
      </c>
      <c r="O89" s="53">
        <f>'Расчет субсидий'!T89-1</f>
        <v>7.575757575757569E-2</v>
      </c>
      <c r="P89" s="53">
        <f>O89*'Расчет субсидий'!U89</f>
        <v>2.2727272727272707</v>
      </c>
      <c r="Q89" s="54">
        <f t="shared" si="22"/>
        <v>4.9180893564824464</v>
      </c>
      <c r="R89" s="53">
        <f>'Расчет субсидий'!X89-1</f>
        <v>0.11999999999999988</v>
      </c>
      <c r="S89" s="53">
        <f>R89*'Расчет субсидий'!Y89</f>
        <v>2.3999999999999977</v>
      </c>
      <c r="T89" s="54">
        <f t="shared" si="23"/>
        <v>5.1935023604454633</v>
      </c>
      <c r="U89" s="53">
        <f t="shared" si="11"/>
        <v>10.342993977527748</v>
      </c>
    </row>
    <row r="90" spans="1:21" ht="15" customHeight="1">
      <c r="A90" s="32" t="s">
        <v>89</v>
      </c>
      <c r="B90" s="55"/>
      <c r="C90" s="56"/>
      <c r="D90" s="56"/>
      <c r="E90" s="57"/>
      <c r="F90" s="56"/>
      <c r="G90" s="56"/>
      <c r="H90" s="57"/>
      <c r="I90" s="57"/>
      <c r="J90" s="57"/>
      <c r="K90" s="57"/>
      <c r="L90" s="56"/>
      <c r="M90" s="56"/>
      <c r="N90" s="57"/>
      <c r="O90" s="56"/>
      <c r="P90" s="56"/>
      <c r="Q90" s="57"/>
      <c r="R90" s="56"/>
      <c r="S90" s="56"/>
      <c r="T90" s="57"/>
      <c r="U90" s="57"/>
    </row>
    <row r="91" spans="1:21" ht="15" customHeight="1">
      <c r="A91" s="33" t="s">
        <v>90</v>
      </c>
      <c r="B91" s="51">
        <f>'Расчет субсидий'!AD91</f>
        <v>-2.0636363636363697</v>
      </c>
      <c r="C91" s="53">
        <f>'Расчет субсидий'!D91-1</f>
        <v>-1</v>
      </c>
      <c r="D91" s="53">
        <f>C91*'Расчет субсидий'!E91</f>
        <v>0</v>
      </c>
      <c r="E91" s="54">
        <f t="shared" ref="E91:E103" si="24">$B91*D91/$U91</f>
        <v>0</v>
      </c>
      <c r="F91" s="27" t="s">
        <v>367</v>
      </c>
      <c r="G91" s="27" t="s">
        <v>367</v>
      </c>
      <c r="H91" s="27" t="s">
        <v>367</v>
      </c>
      <c r="I91" s="27" t="s">
        <v>367</v>
      </c>
      <c r="J91" s="27" t="s">
        <v>367</v>
      </c>
      <c r="K91" s="27" t="s">
        <v>367</v>
      </c>
      <c r="L91" s="53">
        <f>'Расчет субсидий'!P91-1</f>
        <v>-0.17620137299771177</v>
      </c>
      <c r="M91" s="53">
        <f>L91*'Расчет субсидий'!Q91</f>
        <v>-3.5240274599542354</v>
      </c>
      <c r="N91" s="54">
        <f t="shared" ref="N91:N103" si="25">$B91*M91/$U91</f>
        <v>-2.5451147891083914</v>
      </c>
      <c r="O91" s="53">
        <f>'Расчет субсидий'!T91-1</f>
        <v>3.3333333333333437E-2</v>
      </c>
      <c r="P91" s="53">
        <f>O91*'Расчет субсидий'!U91</f>
        <v>0.66666666666666874</v>
      </c>
      <c r="Q91" s="54">
        <f t="shared" ref="Q91:Q103" si="26">$B91*P91/$U91</f>
        <v>0.48147842547202158</v>
      </c>
      <c r="R91" s="53">
        <f>'Расчет субсидий'!X91-1</f>
        <v>0</v>
      </c>
      <c r="S91" s="53">
        <f>R91*'Расчет субсидий'!Y91</f>
        <v>0</v>
      </c>
      <c r="T91" s="54">
        <f t="shared" ref="T91:T103" si="27">$B91*S91/$U91</f>
        <v>0</v>
      </c>
      <c r="U91" s="53">
        <f t="shared" si="11"/>
        <v>-2.8573607932875666</v>
      </c>
    </row>
    <row r="92" spans="1:21" ht="15" customHeight="1">
      <c r="A92" s="33" t="s">
        <v>91</v>
      </c>
      <c r="B92" s="51">
        <f>'Расчет субсидий'!AD92</f>
        <v>-2.818181818181813</v>
      </c>
      <c r="C92" s="53">
        <f>'Расчет субсидий'!D92-1</f>
        <v>-0.38710020781590548</v>
      </c>
      <c r="D92" s="53">
        <f>C92*'Расчет субсидий'!E92</f>
        <v>-3.8710020781590551</v>
      </c>
      <c r="E92" s="54">
        <f t="shared" si="24"/>
        <v>-6.884524413103331</v>
      </c>
      <c r="F92" s="27" t="s">
        <v>367</v>
      </c>
      <c r="G92" s="27" t="s">
        <v>367</v>
      </c>
      <c r="H92" s="27" t="s">
        <v>367</v>
      </c>
      <c r="I92" s="27" t="s">
        <v>367</v>
      </c>
      <c r="J92" s="27" t="s">
        <v>367</v>
      </c>
      <c r="K92" s="27" t="s">
        <v>367</v>
      </c>
      <c r="L92" s="53">
        <f>'Расчет субсидий'!P92-1</f>
        <v>-1.0679680316854179E-2</v>
      </c>
      <c r="M92" s="53">
        <f>L92*'Расчет субсидий'!Q92</f>
        <v>-0.21359360633708357</v>
      </c>
      <c r="N92" s="54">
        <f t="shared" si="25"/>
        <v>-0.37987331642295585</v>
      </c>
      <c r="O92" s="53">
        <f>'Расчет субсидий'!T92-1</f>
        <v>2.4999999999999911E-2</v>
      </c>
      <c r="P92" s="53">
        <f>O92*'Расчет субсидий'!U92</f>
        <v>0.49999999999999822</v>
      </c>
      <c r="Q92" s="54">
        <f t="shared" si="26"/>
        <v>0.88924318226889221</v>
      </c>
      <c r="R92" s="53">
        <f>'Расчет субсидий'!X92-1</f>
        <v>6.6666666666666652E-2</v>
      </c>
      <c r="S92" s="53">
        <f>R92*'Расчет субсидий'!Y92</f>
        <v>1.9999999999999996</v>
      </c>
      <c r="T92" s="54">
        <f t="shared" si="27"/>
        <v>3.5569727290755813</v>
      </c>
      <c r="U92" s="53">
        <f t="shared" si="11"/>
        <v>-1.5845956844961404</v>
      </c>
    </row>
    <row r="93" spans="1:21" ht="15" customHeight="1">
      <c r="A93" s="33" t="s">
        <v>92</v>
      </c>
      <c r="B93" s="51">
        <f>'Расчет субсидий'!AD93</f>
        <v>16.145454545454541</v>
      </c>
      <c r="C93" s="53">
        <f>'Расчет субсидий'!D93-1</f>
        <v>-1</v>
      </c>
      <c r="D93" s="53">
        <f>C93*'Расчет субсидий'!E93</f>
        <v>0</v>
      </c>
      <c r="E93" s="54">
        <f t="shared" si="24"/>
        <v>0</v>
      </c>
      <c r="F93" s="27" t="s">
        <v>367</v>
      </c>
      <c r="G93" s="27" t="s">
        <v>367</v>
      </c>
      <c r="H93" s="27" t="s">
        <v>367</v>
      </c>
      <c r="I93" s="27" t="s">
        <v>367</v>
      </c>
      <c r="J93" s="27" t="s">
        <v>367</v>
      </c>
      <c r="K93" s="27" t="s">
        <v>367</v>
      </c>
      <c r="L93" s="53">
        <f>'Расчет субсидий'!P93-1</f>
        <v>0.2142703596527491</v>
      </c>
      <c r="M93" s="53">
        <f>L93*'Расчет субсидий'!Q93</f>
        <v>4.285407193054982</v>
      </c>
      <c r="N93" s="54">
        <f t="shared" si="25"/>
        <v>7.1355134464595089</v>
      </c>
      <c r="O93" s="53">
        <f>'Расчет субсидий'!T93-1</f>
        <v>0.15517241379310365</v>
      </c>
      <c r="P93" s="53">
        <f>O93*'Расчет субсидий'!U93</f>
        <v>3.1034482758620729</v>
      </c>
      <c r="Q93" s="54">
        <f t="shared" si="26"/>
        <v>5.1674662185412732</v>
      </c>
      <c r="R93" s="53">
        <f>'Расчет субсидий'!X93-1</f>
        <v>7.6923076923076872E-2</v>
      </c>
      <c r="S93" s="53">
        <f>R93*'Расчет субсидий'!Y93</f>
        <v>2.3076923076923062</v>
      </c>
      <c r="T93" s="54">
        <f t="shared" si="27"/>
        <v>3.8424748804537598</v>
      </c>
      <c r="U93" s="53">
        <f t="shared" si="11"/>
        <v>9.6965477766093606</v>
      </c>
    </row>
    <row r="94" spans="1:21" ht="15" customHeight="1">
      <c r="A94" s="33" t="s">
        <v>93</v>
      </c>
      <c r="B94" s="51">
        <f>'Расчет субсидий'!AD94</f>
        <v>5.7272727272727266</v>
      </c>
      <c r="C94" s="53">
        <f>'Расчет субсидий'!D94-1</f>
        <v>-1</v>
      </c>
      <c r="D94" s="53">
        <f>C94*'Расчет субсидий'!E94</f>
        <v>0</v>
      </c>
      <c r="E94" s="54">
        <f t="shared" si="24"/>
        <v>0</v>
      </c>
      <c r="F94" s="27" t="s">
        <v>367</v>
      </c>
      <c r="G94" s="27" t="s">
        <v>367</v>
      </c>
      <c r="H94" s="27" t="s">
        <v>367</v>
      </c>
      <c r="I94" s="27" t="s">
        <v>367</v>
      </c>
      <c r="J94" s="27" t="s">
        <v>367</v>
      </c>
      <c r="K94" s="27" t="s">
        <v>367</v>
      </c>
      <c r="L94" s="53">
        <f>'Расчет субсидий'!P94-1</f>
        <v>0.21340948029697304</v>
      </c>
      <c r="M94" s="53">
        <f>L94*'Расчет субсидий'!Q94</f>
        <v>4.2681896059394608</v>
      </c>
      <c r="N94" s="54">
        <f t="shared" si="25"/>
        <v>3.0807219545133933</v>
      </c>
      <c r="O94" s="53">
        <f>'Расчет субсидий'!T94-1</f>
        <v>8.3333333333333259E-2</v>
      </c>
      <c r="P94" s="53">
        <f>O94*'Расчет субсидий'!U94</f>
        <v>1.6666666666666652</v>
      </c>
      <c r="Q94" s="54">
        <f t="shared" si="26"/>
        <v>1.2029776239815149</v>
      </c>
      <c r="R94" s="53">
        <f>'Расчет субсидий'!X94-1</f>
        <v>6.6666666666666652E-2</v>
      </c>
      <c r="S94" s="53">
        <f>R94*'Расчет субсидий'!Y94</f>
        <v>1.9999999999999996</v>
      </c>
      <c r="T94" s="54">
        <f t="shared" si="27"/>
        <v>1.4435731487778187</v>
      </c>
      <c r="U94" s="53">
        <f t="shared" si="11"/>
        <v>7.934856272606126</v>
      </c>
    </row>
    <row r="95" spans="1:21" ht="15" customHeight="1">
      <c r="A95" s="33" t="s">
        <v>94</v>
      </c>
      <c r="B95" s="51">
        <f>'Расчет субсидий'!AD95</f>
        <v>-16.236363636363635</v>
      </c>
      <c r="C95" s="53">
        <f>'Расчет субсидий'!D95-1</f>
        <v>-1</v>
      </c>
      <c r="D95" s="53">
        <f>C95*'Расчет субсидий'!E95</f>
        <v>-10</v>
      </c>
      <c r="E95" s="54">
        <f t="shared" si="24"/>
        <v>-14.330181439693664</v>
      </c>
      <c r="F95" s="27" t="s">
        <v>367</v>
      </c>
      <c r="G95" s="27" t="s">
        <v>367</v>
      </c>
      <c r="H95" s="27" t="s">
        <v>367</v>
      </c>
      <c r="I95" s="27" t="s">
        <v>367</v>
      </c>
      <c r="J95" s="27" t="s">
        <v>367</v>
      </c>
      <c r="K95" s="27" t="s">
        <v>367</v>
      </c>
      <c r="L95" s="53">
        <f>'Расчет субсидий'!P95-1</f>
        <v>-0.43241742991951149</v>
      </c>
      <c r="M95" s="53">
        <f>L95*'Расчет субсидий'!Q95</f>
        <v>-8.6483485983902302</v>
      </c>
      <c r="N95" s="54">
        <f t="shared" si="25"/>
        <v>-12.393240456865238</v>
      </c>
      <c r="O95" s="53">
        <f>'Расчет субсидий'!T95-1</f>
        <v>0.14457831325301185</v>
      </c>
      <c r="P95" s="53">
        <f>O95*'Расчет субсидий'!U95</f>
        <v>3.6144578313252964</v>
      </c>
      <c r="Q95" s="54">
        <f t="shared" si="26"/>
        <v>5.1795836529013171</v>
      </c>
      <c r="R95" s="53">
        <f>'Расчет субсидий'!X95-1</f>
        <v>0.14814814814814814</v>
      </c>
      <c r="S95" s="53">
        <f>R95*'Расчет субсидий'!Y95</f>
        <v>3.7037037037037033</v>
      </c>
      <c r="T95" s="54">
        <f t="shared" si="27"/>
        <v>5.3074746072939494</v>
      </c>
      <c r="U95" s="53">
        <f t="shared" si="11"/>
        <v>-11.33018706336123</v>
      </c>
    </row>
    <row r="96" spans="1:21" ht="15" customHeight="1">
      <c r="A96" s="33" t="s">
        <v>95</v>
      </c>
      <c r="B96" s="51">
        <f>'Расчет субсидий'!AD96</f>
        <v>10.336363636363636</v>
      </c>
      <c r="C96" s="53">
        <f>'Расчет субсидий'!D96-1</f>
        <v>-1</v>
      </c>
      <c r="D96" s="53">
        <f>C96*'Расчет субсидий'!E96</f>
        <v>0</v>
      </c>
      <c r="E96" s="54">
        <f t="shared" si="24"/>
        <v>0</v>
      </c>
      <c r="F96" s="27" t="s">
        <v>367</v>
      </c>
      <c r="G96" s="27" t="s">
        <v>367</v>
      </c>
      <c r="H96" s="27" t="s">
        <v>367</v>
      </c>
      <c r="I96" s="27" t="s">
        <v>367</v>
      </c>
      <c r="J96" s="27" t="s">
        <v>367</v>
      </c>
      <c r="K96" s="27" t="s">
        <v>367</v>
      </c>
      <c r="L96" s="53">
        <f>'Расчет субсидий'!P96-1</f>
        <v>0.29240283879689088</v>
      </c>
      <c r="M96" s="53">
        <f>L96*'Расчет субсидий'!Q96</f>
        <v>5.8480567759378177</v>
      </c>
      <c r="N96" s="54">
        <f t="shared" si="25"/>
        <v>5.1996490204874304</v>
      </c>
      <c r="O96" s="53">
        <f>'Расчет субсидий'!T96-1</f>
        <v>0.1258278145695364</v>
      </c>
      <c r="P96" s="53">
        <f>O96*'Расчет субсидий'!U96</f>
        <v>3.14569536423841</v>
      </c>
      <c r="Q96" s="54">
        <f t="shared" si="26"/>
        <v>2.7969139914499386</v>
      </c>
      <c r="R96" s="53">
        <f>'Расчет субсидий'!X96-1</f>
        <v>0.10526315789473695</v>
      </c>
      <c r="S96" s="53">
        <f>R96*'Расчет субсидий'!Y96</f>
        <v>2.6315789473684239</v>
      </c>
      <c r="T96" s="54">
        <f t="shared" si="27"/>
        <v>2.339800624426267</v>
      </c>
      <c r="U96" s="53">
        <f t="shared" si="11"/>
        <v>11.625331087544652</v>
      </c>
    </row>
    <row r="97" spans="1:21" ht="15" customHeight="1">
      <c r="A97" s="33" t="s">
        <v>96</v>
      </c>
      <c r="B97" s="51">
        <f>'Расчет субсидий'!AD97</f>
        <v>2.5909090909090935</v>
      </c>
      <c r="C97" s="53">
        <f>'Расчет субсидий'!D97-1</f>
        <v>2.34879624192601E-2</v>
      </c>
      <c r="D97" s="53">
        <f>C97*'Расчет субсидий'!E97</f>
        <v>0.234879624192601</v>
      </c>
      <c r="E97" s="54">
        <f t="shared" si="24"/>
        <v>0.26879132925180643</v>
      </c>
      <c r="F97" s="27" t="s">
        <v>367</v>
      </c>
      <c r="G97" s="27" t="s">
        <v>367</v>
      </c>
      <c r="H97" s="27" t="s">
        <v>367</v>
      </c>
      <c r="I97" s="27" t="s">
        <v>367</v>
      </c>
      <c r="J97" s="27" t="s">
        <v>367</v>
      </c>
      <c r="K97" s="27" t="s">
        <v>367</v>
      </c>
      <c r="L97" s="53">
        <f>'Расчет субсидий'!P97-1</f>
        <v>-0.34854245880861856</v>
      </c>
      <c r="M97" s="53">
        <f>L97*'Расчет субсидий'!Q97</f>
        <v>-6.9708491761723712</v>
      </c>
      <c r="N97" s="54">
        <f t="shared" si="25"/>
        <v>-7.9772939969488226</v>
      </c>
      <c r="O97" s="53">
        <f>'Расчет субсидий'!T97-1</f>
        <v>0.30000000000000004</v>
      </c>
      <c r="P97" s="53">
        <f>O97*'Расчет субсидий'!U97</f>
        <v>6.0000000000000009</v>
      </c>
      <c r="Q97" s="54">
        <f t="shared" si="26"/>
        <v>6.8662745057374046</v>
      </c>
      <c r="R97" s="53">
        <f>'Расчет субсидий'!X97-1</f>
        <v>0.10000000000000009</v>
      </c>
      <c r="S97" s="53">
        <f>R97*'Расчет субсидий'!Y97</f>
        <v>3.0000000000000027</v>
      </c>
      <c r="T97" s="54">
        <f t="shared" si="27"/>
        <v>3.433137252868705</v>
      </c>
      <c r="U97" s="53">
        <f t="shared" si="11"/>
        <v>2.2640304480202333</v>
      </c>
    </row>
    <row r="98" spans="1:21" ht="15" customHeight="1">
      <c r="A98" s="33" t="s">
        <v>97</v>
      </c>
      <c r="B98" s="51">
        <f>'Расчет субсидий'!AD98</f>
        <v>17.081818181818193</v>
      </c>
      <c r="C98" s="53">
        <f>'Расчет субсидий'!D98-1</f>
        <v>0.25087378640776703</v>
      </c>
      <c r="D98" s="53">
        <f>C98*'Расчет субсидий'!E98</f>
        <v>2.5087378640776703</v>
      </c>
      <c r="E98" s="54">
        <f t="shared" si="24"/>
        <v>2.7241001322836991</v>
      </c>
      <c r="F98" s="27" t="s">
        <v>367</v>
      </c>
      <c r="G98" s="27" t="s">
        <v>367</v>
      </c>
      <c r="H98" s="27" t="s">
        <v>367</v>
      </c>
      <c r="I98" s="27" t="s">
        <v>367</v>
      </c>
      <c r="J98" s="27" t="s">
        <v>367</v>
      </c>
      <c r="K98" s="27" t="s">
        <v>367</v>
      </c>
      <c r="L98" s="53">
        <f>'Расчет субсидий'!P98-1</f>
        <v>0.22689423614997195</v>
      </c>
      <c r="M98" s="53">
        <f>L98*'Расчет субсидий'!Q98</f>
        <v>4.537884722999439</v>
      </c>
      <c r="N98" s="54">
        <f t="shared" si="25"/>
        <v>4.9274388333735581</v>
      </c>
      <c r="O98" s="53">
        <f>'Расчет субсидий'!T98-1</f>
        <v>0.18072289156626509</v>
      </c>
      <c r="P98" s="53">
        <f>O98*'Расчет субсидий'!U98</f>
        <v>4.5180722891566276</v>
      </c>
      <c r="Q98" s="54">
        <f t="shared" si="26"/>
        <v>4.9059256037831451</v>
      </c>
      <c r="R98" s="53">
        <f>'Расчет субсидий'!X98-1</f>
        <v>0.16666666666666674</v>
      </c>
      <c r="S98" s="53">
        <f>R98*'Расчет субсидий'!Y98</f>
        <v>4.1666666666666687</v>
      </c>
      <c r="T98" s="54">
        <f t="shared" si="27"/>
        <v>4.5243536123777908</v>
      </c>
      <c r="U98" s="53">
        <f t="shared" si="11"/>
        <v>15.731361542900405</v>
      </c>
    </row>
    <row r="99" spans="1:21" ht="15" customHeight="1">
      <c r="A99" s="33" t="s">
        <v>98</v>
      </c>
      <c r="B99" s="51">
        <f>'Расчет субсидий'!AD99</f>
        <v>1.7545454545454504</v>
      </c>
      <c r="C99" s="53">
        <f>'Расчет субсидий'!D99-1</f>
        <v>4.1841004184099972E-3</v>
      </c>
      <c r="D99" s="53">
        <f>C99*'Расчет субсидий'!E99</f>
        <v>4.1841004184099972E-2</v>
      </c>
      <c r="E99" s="54">
        <f t="shared" si="24"/>
        <v>2.9644317588800779E-2</v>
      </c>
      <c r="F99" s="27" t="s">
        <v>367</v>
      </c>
      <c r="G99" s="27" t="s">
        <v>367</v>
      </c>
      <c r="H99" s="27" t="s">
        <v>367</v>
      </c>
      <c r="I99" s="27" t="s">
        <v>367</v>
      </c>
      <c r="J99" s="27" t="s">
        <v>367</v>
      </c>
      <c r="K99" s="27" t="s">
        <v>367</v>
      </c>
      <c r="L99" s="53">
        <f>'Расчет субсидий'!P99-1</f>
        <v>-0.13783783783783787</v>
      </c>
      <c r="M99" s="53">
        <f>L99*'Расчет субсидий'!Q99</f>
        <v>-2.7567567567567575</v>
      </c>
      <c r="N99" s="54">
        <f t="shared" si="25"/>
        <v>-1.9531599302156573</v>
      </c>
      <c r="O99" s="53">
        <f>'Расчет субсидий'!T99-1</f>
        <v>0.16003460207612452</v>
      </c>
      <c r="P99" s="53">
        <f>O99*'Расчет субсидий'!U99</f>
        <v>4.000865051903113</v>
      </c>
      <c r="Q99" s="54">
        <f t="shared" si="26"/>
        <v>2.8346096500623701</v>
      </c>
      <c r="R99" s="53">
        <f>'Расчет субсидий'!X99-1</f>
        <v>4.7619047619047672E-2</v>
      </c>
      <c r="S99" s="53">
        <f>R99*'Расчет субсидий'!Y99</f>
        <v>1.1904761904761918</v>
      </c>
      <c r="T99" s="54">
        <f t="shared" si="27"/>
        <v>0.84345141710993676</v>
      </c>
      <c r="U99" s="53">
        <f t="shared" si="11"/>
        <v>2.4764254898066476</v>
      </c>
    </row>
    <row r="100" spans="1:21" ht="15" customHeight="1">
      <c r="A100" s="33" t="s">
        <v>99</v>
      </c>
      <c r="B100" s="51">
        <f>'Расчет субсидий'!AD100</f>
        <v>17.009090909090901</v>
      </c>
      <c r="C100" s="53">
        <f>'Расчет субсидий'!D100-1</f>
        <v>-1</v>
      </c>
      <c r="D100" s="53">
        <f>C100*'Расчет субсидий'!E100</f>
        <v>0</v>
      </c>
      <c r="E100" s="54">
        <f t="shared" si="24"/>
        <v>0</v>
      </c>
      <c r="F100" s="27" t="s">
        <v>367</v>
      </c>
      <c r="G100" s="27" t="s">
        <v>367</v>
      </c>
      <c r="H100" s="27" t="s">
        <v>367</v>
      </c>
      <c r="I100" s="27" t="s">
        <v>367</v>
      </c>
      <c r="J100" s="27" t="s">
        <v>367</v>
      </c>
      <c r="K100" s="27" t="s">
        <v>367</v>
      </c>
      <c r="L100" s="53">
        <f>'Расчет субсидий'!P100-1</f>
        <v>0.30000000000000004</v>
      </c>
      <c r="M100" s="53">
        <f>L100*'Расчет субсидий'!Q100</f>
        <v>6.0000000000000009</v>
      </c>
      <c r="N100" s="54">
        <f t="shared" si="25"/>
        <v>10.140225027732289</v>
      </c>
      <c r="O100" s="53">
        <f>'Расчет субсидий'!T100-1</f>
        <v>0.14814814814814814</v>
      </c>
      <c r="P100" s="53">
        <f>O100*'Расчет субсидий'!U100</f>
        <v>2.2222222222222223</v>
      </c>
      <c r="Q100" s="54">
        <f t="shared" si="26"/>
        <v>3.7556388991601066</v>
      </c>
      <c r="R100" s="53">
        <f>'Расчет субсидий'!X100-1</f>
        <v>5.2631578947368363E-2</v>
      </c>
      <c r="S100" s="53">
        <f>R100*'Расчет субсидий'!Y100</f>
        <v>1.8421052631578927</v>
      </c>
      <c r="T100" s="54">
        <f t="shared" si="27"/>
        <v>3.1132269821985057</v>
      </c>
      <c r="U100" s="53">
        <f t="shared" si="11"/>
        <v>10.064327485380115</v>
      </c>
    </row>
    <row r="101" spans="1:21" ht="15" customHeight="1">
      <c r="A101" s="33" t="s">
        <v>100</v>
      </c>
      <c r="B101" s="51">
        <f>'Расчет субсидий'!AD101</f>
        <v>-1.6636363636363631</v>
      </c>
      <c r="C101" s="53">
        <f>'Расчет субсидий'!D101-1</f>
        <v>-1</v>
      </c>
      <c r="D101" s="53">
        <f>C101*'Расчет субсидий'!E101</f>
        <v>0</v>
      </c>
      <c r="E101" s="54">
        <f t="shared" si="24"/>
        <v>0</v>
      </c>
      <c r="F101" s="27" t="s">
        <v>367</v>
      </c>
      <c r="G101" s="27" t="s">
        <v>367</v>
      </c>
      <c r="H101" s="27" t="s">
        <v>367</v>
      </c>
      <c r="I101" s="27" t="s">
        <v>367</v>
      </c>
      <c r="J101" s="27" t="s">
        <v>367</v>
      </c>
      <c r="K101" s="27" t="s">
        <v>367</v>
      </c>
      <c r="L101" s="53">
        <f>'Расчет субсидий'!P101-1</f>
        <v>-0.76714613299979151</v>
      </c>
      <c r="M101" s="53">
        <f>L101*'Расчет субсидий'!Q101</f>
        <v>-15.34292265999583</v>
      </c>
      <c r="N101" s="54">
        <f t="shared" si="25"/>
        <v>-1.6636363636363631</v>
      </c>
      <c r="O101" s="53">
        <f>'Расчет субсидий'!T101-1</f>
        <v>0</v>
      </c>
      <c r="P101" s="53">
        <f>O101*'Расчет субсидий'!U101</f>
        <v>0</v>
      </c>
      <c r="Q101" s="54">
        <f t="shared" si="26"/>
        <v>0</v>
      </c>
      <c r="R101" s="53">
        <f>'Расчет субсидий'!X101-1</f>
        <v>0</v>
      </c>
      <c r="S101" s="53">
        <f>R101*'Расчет субсидий'!Y101</f>
        <v>0</v>
      </c>
      <c r="T101" s="54">
        <f t="shared" si="27"/>
        <v>0</v>
      </c>
      <c r="U101" s="53">
        <f t="shared" si="11"/>
        <v>-15.34292265999583</v>
      </c>
    </row>
    <row r="102" spans="1:21" ht="15" customHeight="1">
      <c r="A102" s="33" t="s">
        <v>101</v>
      </c>
      <c r="B102" s="51">
        <f>'Расчет субсидий'!AD102</f>
        <v>12.054545454545448</v>
      </c>
      <c r="C102" s="53">
        <f>'Расчет субсидий'!D102-1</f>
        <v>-1</v>
      </c>
      <c r="D102" s="53">
        <f>C102*'Расчет субсидий'!E102</f>
        <v>0</v>
      </c>
      <c r="E102" s="54">
        <f t="shared" si="24"/>
        <v>0</v>
      </c>
      <c r="F102" s="27" t="s">
        <v>367</v>
      </c>
      <c r="G102" s="27" t="s">
        <v>367</v>
      </c>
      <c r="H102" s="27" t="s">
        <v>367</v>
      </c>
      <c r="I102" s="27" t="s">
        <v>367</v>
      </c>
      <c r="J102" s="27" t="s">
        <v>367</v>
      </c>
      <c r="K102" s="27" t="s">
        <v>367</v>
      </c>
      <c r="L102" s="53">
        <f>'Расчет субсидий'!P102-1</f>
        <v>0.22163522012578607</v>
      </c>
      <c r="M102" s="53">
        <f>L102*'Расчет субсидий'!Q102</f>
        <v>4.4327044025157214</v>
      </c>
      <c r="N102" s="54">
        <f t="shared" si="25"/>
        <v>4.8425545058163637</v>
      </c>
      <c r="O102" s="53">
        <f>'Расчет субсидий'!T102-1</f>
        <v>0.17218543046357615</v>
      </c>
      <c r="P102" s="53">
        <f>O102*'Расчет субсидий'!U102</f>
        <v>3.443708609271523</v>
      </c>
      <c r="Q102" s="54">
        <f t="shared" si="26"/>
        <v>3.7621156585767328</v>
      </c>
      <c r="R102" s="53">
        <f>'Расчет субсидий'!X102-1</f>
        <v>0.10526315789473695</v>
      </c>
      <c r="S102" s="53">
        <f>R102*'Расчет субсидий'!Y102</f>
        <v>3.1578947368421084</v>
      </c>
      <c r="T102" s="54">
        <f t="shared" si="27"/>
        <v>3.4498752901523519</v>
      </c>
      <c r="U102" s="53">
        <f t="shared" si="11"/>
        <v>11.034307748629352</v>
      </c>
    </row>
    <row r="103" spans="1:21" ht="15" customHeight="1">
      <c r="A103" s="33" t="s">
        <v>102</v>
      </c>
      <c r="B103" s="51">
        <f>'Расчет субсидий'!AD103</f>
        <v>0.82727272727272805</v>
      </c>
      <c r="C103" s="53">
        <f>'Расчет субсидий'!D103-1</f>
        <v>-1</v>
      </c>
      <c r="D103" s="53">
        <f>C103*'Расчет субсидий'!E103</f>
        <v>0</v>
      </c>
      <c r="E103" s="54">
        <f t="shared" si="24"/>
        <v>0</v>
      </c>
      <c r="F103" s="27" t="s">
        <v>367</v>
      </c>
      <c r="G103" s="27" t="s">
        <v>367</v>
      </c>
      <c r="H103" s="27" t="s">
        <v>367</v>
      </c>
      <c r="I103" s="27" t="s">
        <v>367</v>
      </c>
      <c r="J103" s="27" t="s">
        <v>367</v>
      </c>
      <c r="K103" s="27" t="s">
        <v>367</v>
      </c>
      <c r="L103" s="53">
        <f>'Расчет субсидий'!P103-1</f>
        <v>-0.177579365079365</v>
      </c>
      <c r="M103" s="53">
        <f>L103*'Расчет субсидий'!Q103</f>
        <v>-3.5515873015873001</v>
      </c>
      <c r="N103" s="54">
        <f t="shared" si="25"/>
        <v>-2.6349077968294998</v>
      </c>
      <c r="O103" s="53">
        <f>'Расчет субсидий'!T103-1</f>
        <v>0.15555555555555567</v>
      </c>
      <c r="P103" s="53">
        <f>O103*'Расчет субсидий'!U103</f>
        <v>2.3333333333333348</v>
      </c>
      <c r="Q103" s="54">
        <f t="shared" si="26"/>
        <v>1.7310902620511146</v>
      </c>
      <c r="R103" s="53">
        <f>'Расчет субсидий'!X103-1</f>
        <v>6.6666666666666652E-2</v>
      </c>
      <c r="S103" s="53">
        <f>R103*'Расчет субсидий'!Y103</f>
        <v>2.333333333333333</v>
      </c>
      <c r="T103" s="54">
        <f t="shared" si="27"/>
        <v>1.7310902620511135</v>
      </c>
      <c r="U103" s="53">
        <f t="shared" si="11"/>
        <v>1.1150793650793678</v>
      </c>
    </row>
    <row r="104" spans="1:21" ht="15" customHeight="1">
      <c r="A104" s="32" t="s">
        <v>103</v>
      </c>
      <c r="B104" s="55"/>
      <c r="C104" s="56"/>
      <c r="D104" s="56"/>
      <c r="E104" s="57"/>
      <c r="F104" s="56"/>
      <c r="G104" s="56"/>
      <c r="H104" s="57"/>
      <c r="I104" s="57"/>
      <c r="J104" s="57"/>
      <c r="K104" s="57"/>
      <c r="L104" s="56"/>
      <c r="M104" s="56"/>
      <c r="N104" s="57"/>
      <c r="O104" s="56"/>
      <c r="P104" s="56"/>
      <c r="Q104" s="57"/>
      <c r="R104" s="56"/>
      <c r="S104" s="56"/>
      <c r="T104" s="57"/>
      <c r="U104" s="57"/>
    </row>
    <row r="105" spans="1:21" ht="15" customHeight="1">
      <c r="A105" s="33" t="s">
        <v>104</v>
      </c>
      <c r="B105" s="51">
        <f>'Расчет субсидий'!AD105</f>
        <v>19.463636363636368</v>
      </c>
      <c r="C105" s="53">
        <f>'Расчет субсидий'!D105-1</f>
        <v>0.24418858159912382</v>
      </c>
      <c r="D105" s="53">
        <f>C105*'Расчет субсидий'!E105</f>
        <v>2.4418858159912382</v>
      </c>
      <c r="E105" s="54">
        <f t="shared" ref="E105:E119" si="28">$B105*D105/$U105</f>
        <v>4.1955093091015314</v>
      </c>
      <c r="F105" s="27" t="s">
        <v>367</v>
      </c>
      <c r="G105" s="27" t="s">
        <v>367</v>
      </c>
      <c r="H105" s="27" t="s">
        <v>367</v>
      </c>
      <c r="I105" s="27" t="s">
        <v>367</v>
      </c>
      <c r="J105" s="27" t="s">
        <v>367</v>
      </c>
      <c r="K105" s="27" t="s">
        <v>367</v>
      </c>
      <c r="L105" s="53">
        <f>'Расчет субсидий'!P105-1</f>
        <v>0.2084277264194383</v>
      </c>
      <c r="M105" s="53">
        <f>L105*'Расчет субсидий'!Q105</f>
        <v>4.1685545283887659</v>
      </c>
      <c r="N105" s="54">
        <f t="shared" ref="N105:N119" si="29">$B105*M105/$U105</f>
        <v>7.1621732739591648</v>
      </c>
      <c r="O105" s="53">
        <f>'Расчет субсидий'!T105-1</f>
        <v>0.25249999999999995</v>
      </c>
      <c r="P105" s="53">
        <f>O105*'Расчет субсидий'!U105</f>
        <v>7.5749999999999984</v>
      </c>
      <c r="Q105" s="54">
        <f t="shared" ref="Q105:Q119" si="30">$B105*P105/$U105</f>
        <v>13.014934117033313</v>
      </c>
      <c r="R105" s="53">
        <f>'Расчет субсидий'!X105-1</f>
        <v>-0.1428571428571429</v>
      </c>
      <c r="S105" s="53">
        <f>R105*'Расчет субсидий'!Y105</f>
        <v>-2.8571428571428581</v>
      </c>
      <c r="T105" s="54">
        <f t="shared" ref="T105:T119" si="31">$B105*S105/$U105</f>
        <v>-4.9089803364576401</v>
      </c>
      <c r="U105" s="53">
        <f t="shared" si="11"/>
        <v>11.328297487237144</v>
      </c>
    </row>
    <row r="106" spans="1:21" ht="15" customHeight="1">
      <c r="A106" s="33" t="s">
        <v>105</v>
      </c>
      <c r="B106" s="51">
        <f>'Расчет субсидий'!AD106</f>
        <v>9.1909090909090878</v>
      </c>
      <c r="C106" s="53">
        <f>'Расчет субсидий'!D106-1</f>
        <v>-1</v>
      </c>
      <c r="D106" s="53">
        <f>C106*'Расчет субсидий'!E106</f>
        <v>0</v>
      </c>
      <c r="E106" s="54">
        <f t="shared" si="28"/>
        <v>0</v>
      </c>
      <c r="F106" s="27" t="s">
        <v>367</v>
      </c>
      <c r="G106" s="27" t="s">
        <v>367</v>
      </c>
      <c r="H106" s="27" t="s">
        <v>367</v>
      </c>
      <c r="I106" s="27" t="s">
        <v>367</v>
      </c>
      <c r="J106" s="27" t="s">
        <v>367</v>
      </c>
      <c r="K106" s="27" t="s">
        <v>367</v>
      </c>
      <c r="L106" s="53">
        <f>'Расчет субсидий'!P106-1</f>
        <v>0.15363055420606142</v>
      </c>
      <c r="M106" s="53">
        <f>L106*'Расчет субсидий'!Q106</f>
        <v>3.0726110841212284</v>
      </c>
      <c r="N106" s="54">
        <f t="shared" si="29"/>
        <v>5.1578107417061139</v>
      </c>
      <c r="O106" s="53">
        <f>'Расчет субсидий'!T106-1</f>
        <v>8.181818181818179E-2</v>
      </c>
      <c r="P106" s="53">
        <f>O106*'Расчет субсидий'!U106</f>
        <v>2.045454545454545</v>
      </c>
      <c r="Q106" s="54">
        <f t="shared" si="30"/>
        <v>3.4335837297268572</v>
      </c>
      <c r="R106" s="53">
        <f>'Расчет субсидий'!X106-1</f>
        <v>1.4285714285714235E-2</v>
      </c>
      <c r="S106" s="53">
        <f>R106*'Расчет субсидий'!Y106</f>
        <v>0.35714285714285587</v>
      </c>
      <c r="T106" s="54">
        <f t="shared" si="31"/>
        <v>0.59951461947611595</v>
      </c>
      <c r="U106" s="53">
        <f t="shared" si="11"/>
        <v>5.4752084867186293</v>
      </c>
    </row>
    <row r="107" spans="1:21" ht="15" customHeight="1">
      <c r="A107" s="33" t="s">
        <v>106</v>
      </c>
      <c r="B107" s="51">
        <f>'Расчет субсидий'!AD107</f>
        <v>-29.654545454545456</v>
      </c>
      <c r="C107" s="53">
        <f>'Расчет субсидий'!D107-1</f>
        <v>0.24946992481203001</v>
      </c>
      <c r="D107" s="53">
        <f>C107*'Расчет субсидий'!E107</f>
        <v>2.4946992481203001</v>
      </c>
      <c r="E107" s="54">
        <f t="shared" si="28"/>
        <v>6.3450993712475547</v>
      </c>
      <c r="F107" s="27" t="s">
        <v>367</v>
      </c>
      <c r="G107" s="27" t="s">
        <v>367</v>
      </c>
      <c r="H107" s="27" t="s">
        <v>367</v>
      </c>
      <c r="I107" s="27" t="s">
        <v>367</v>
      </c>
      <c r="J107" s="27" t="s">
        <v>367</v>
      </c>
      <c r="K107" s="27" t="s">
        <v>367</v>
      </c>
      <c r="L107" s="53">
        <f>'Расчет субсидий'!P107-1</f>
        <v>-0.20769803296119083</v>
      </c>
      <c r="M107" s="53">
        <f>L107*'Расчет субсидий'!Q107</f>
        <v>-4.1539606592238165</v>
      </c>
      <c r="N107" s="54">
        <f t="shared" si="29"/>
        <v>-10.565318920462154</v>
      </c>
      <c r="O107" s="53">
        <f>'Расчет субсидий'!T107-1</f>
        <v>-9.9999999999999978E-2</v>
      </c>
      <c r="P107" s="53">
        <f>O107*'Расчет субсидий'!U107</f>
        <v>-2.4999999999999996</v>
      </c>
      <c r="Q107" s="54">
        <f t="shared" si="30"/>
        <v>-6.358581476332712</v>
      </c>
      <c r="R107" s="53">
        <f>'Расчет субсидий'!X107-1</f>
        <v>-0.30000000000000004</v>
      </c>
      <c r="S107" s="53">
        <f>R107*'Расчет субсидий'!Y107</f>
        <v>-7.5000000000000009</v>
      </c>
      <c r="T107" s="54">
        <f t="shared" si="31"/>
        <v>-19.075744428998142</v>
      </c>
      <c r="U107" s="53">
        <f t="shared" si="11"/>
        <v>-11.659261411103518</v>
      </c>
    </row>
    <row r="108" spans="1:21" ht="15" customHeight="1">
      <c r="A108" s="33" t="s">
        <v>107</v>
      </c>
      <c r="B108" s="51">
        <f>'Расчет субсидий'!AD108</f>
        <v>-1.5727272727272918</v>
      </c>
      <c r="C108" s="53">
        <f>'Расчет субсидий'!D108-1</f>
        <v>-0.27647400763992691</v>
      </c>
      <c r="D108" s="53">
        <f>C108*'Расчет субсидий'!E108</f>
        <v>-2.7647400763992689</v>
      </c>
      <c r="E108" s="54">
        <f t="shared" si="28"/>
        <v>-4.5487614672445265</v>
      </c>
      <c r="F108" s="27" t="s">
        <v>367</v>
      </c>
      <c r="G108" s="27" t="s">
        <v>367</v>
      </c>
      <c r="H108" s="27" t="s">
        <v>367</v>
      </c>
      <c r="I108" s="27" t="s">
        <v>367</v>
      </c>
      <c r="J108" s="27" t="s">
        <v>367</v>
      </c>
      <c r="K108" s="27" t="s">
        <v>367</v>
      </c>
      <c r="L108" s="53">
        <f>'Расчет субсидий'!P108-1</f>
        <v>-0.29205822738161047</v>
      </c>
      <c r="M108" s="53">
        <f>L108*'Расчет субсидий'!Q108</f>
        <v>-5.8411645476322089</v>
      </c>
      <c r="N108" s="54">
        <f t="shared" si="29"/>
        <v>-9.6103298986096402</v>
      </c>
      <c r="O108" s="53">
        <f>'Расчет субсидий'!T108-1</f>
        <v>0</v>
      </c>
      <c r="P108" s="53">
        <f>O108*'Расчет субсидий'!U108</f>
        <v>0</v>
      </c>
      <c r="Q108" s="54">
        <f t="shared" si="30"/>
        <v>0</v>
      </c>
      <c r="R108" s="53">
        <f>'Расчет субсидий'!X108-1</f>
        <v>0.25499999999999989</v>
      </c>
      <c r="S108" s="53">
        <f>R108*'Расчет субсидий'!Y108</f>
        <v>7.6499999999999968</v>
      </c>
      <c r="T108" s="54">
        <f t="shared" si="31"/>
        <v>12.586364093126875</v>
      </c>
      <c r="U108" s="53">
        <f t="shared" si="11"/>
        <v>-0.95590462403148102</v>
      </c>
    </row>
    <row r="109" spans="1:21" ht="15" customHeight="1">
      <c r="A109" s="33" t="s">
        <v>108</v>
      </c>
      <c r="B109" s="51">
        <f>'Расчет субсидий'!AD109</f>
        <v>23.418181818181807</v>
      </c>
      <c r="C109" s="53">
        <f>'Расчет субсидий'!D109-1</f>
        <v>0.30000000000000004</v>
      </c>
      <c r="D109" s="53">
        <f>C109*'Расчет субсидий'!E109</f>
        <v>3.0000000000000004</v>
      </c>
      <c r="E109" s="54">
        <f t="shared" si="28"/>
        <v>5.6668584471307417</v>
      </c>
      <c r="F109" s="27" t="s">
        <v>367</v>
      </c>
      <c r="G109" s="27" t="s">
        <v>367</v>
      </c>
      <c r="H109" s="27" t="s">
        <v>367</v>
      </c>
      <c r="I109" s="27" t="s">
        <v>367</v>
      </c>
      <c r="J109" s="27" t="s">
        <v>367</v>
      </c>
      <c r="K109" s="27" t="s">
        <v>367</v>
      </c>
      <c r="L109" s="53">
        <f>'Расчет субсидий'!P109-1</f>
        <v>0.20778873608563098</v>
      </c>
      <c r="M109" s="53">
        <f>L109*'Расчет субсидий'!Q109</f>
        <v>4.1557747217126195</v>
      </c>
      <c r="N109" s="54">
        <f t="shared" si="29"/>
        <v>7.8500623620365211</v>
      </c>
      <c r="O109" s="53">
        <f>'Расчет субсидий'!T109-1</f>
        <v>0.20966666666666667</v>
      </c>
      <c r="P109" s="53">
        <f>O109*'Расчет субсидий'!U109</f>
        <v>5.2416666666666671</v>
      </c>
      <c r="Q109" s="54">
        <f t="shared" si="30"/>
        <v>9.9012610090145454</v>
      </c>
      <c r="R109" s="53">
        <f>'Расчет субсидий'!X109-1</f>
        <v>0</v>
      </c>
      <c r="S109" s="53">
        <f>R109*'Расчет субсидий'!Y109</f>
        <v>0</v>
      </c>
      <c r="T109" s="54">
        <f t="shared" si="31"/>
        <v>0</v>
      </c>
      <c r="U109" s="53">
        <f t="shared" si="11"/>
        <v>12.397441388379287</v>
      </c>
    </row>
    <row r="110" spans="1:21" ht="15" customHeight="1">
      <c r="A110" s="33" t="s">
        <v>109</v>
      </c>
      <c r="B110" s="51">
        <f>'Расчет субсидий'!AD110</f>
        <v>11.127272727272725</v>
      </c>
      <c r="C110" s="53">
        <f>'Расчет субсидий'!D110-1</f>
        <v>0.30000000000000004</v>
      </c>
      <c r="D110" s="53">
        <f>C110*'Расчет субсидий'!E110</f>
        <v>3.0000000000000004</v>
      </c>
      <c r="E110" s="54">
        <f t="shared" si="28"/>
        <v>6.5514396767321843</v>
      </c>
      <c r="F110" s="27" t="s">
        <v>367</v>
      </c>
      <c r="G110" s="27" t="s">
        <v>367</v>
      </c>
      <c r="H110" s="27" t="s">
        <v>367</v>
      </c>
      <c r="I110" s="27" t="s">
        <v>367</v>
      </c>
      <c r="J110" s="27" t="s">
        <v>367</v>
      </c>
      <c r="K110" s="27" t="s">
        <v>367</v>
      </c>
      <c r="L110" s="53">
        <f>'Расчет субсидий'!P110-1</f>
        <v>-0.64523295772396705</v>
      </c>
      <c r="M110" s="53">
        <f>L110*'Расчет субсидий'!Q110</f>
        <v>-12.90465915447934</v>
      </c>
      <c r="N110" s="54">
        <f t="shared" si="29"/>
        <v>-28.181365333120372</v>
      </c>
      <c r="O110" s="53">
        <f>'Расчет субсидий'!T110-1</f>
        <v>0.30000000000000004</v>
      </c>
      <c r="P110" s="53">
        <f>O110*'Расчет субсидий'!U110</f>
        <v>9.0000000000000018</v>
      </c>
      <c r="Q110" s="54">
        <f t="shared" si="30"/>
        <v>19.65431903019655</v>
      </c>
      <c r="R110" s="53">
        <f>'Расчет субсидий'!X110-1</f>
        <v>0.30000000000000004</v>
      </c>
      <c r="S110" s="53">
        <f>R110*'Расчет субсидий'!Y110</f>
        <v>6.0000000000000009</v>
      </c>
      <c r="T110" s="54">
        <f t="shared" si="31"/>
        <v>13.102879353464369</v>
      </c>
      <c r="U110" s="53">
        <f t="shared" si="11"/>
        <v>5.0953408455206626</v>
      </c>
    </row>
    <row r="111" spans="1:21" ht="15" customHeight="1">
      <c r="A111" s="33" t="s">
        <v>110</v>
      </c>
      <c r="B111" s="51">
        <f>'Расчет субсидий'!AD111</f>
        <v>35.336363636363615</v>
      </c>
      <c r="C111" s="53">
        <f>'Расчет субсидий'!D111-1</f>
        <v>-1</v>
      </c>
      <c r="D111" s="53">
        <f>C111*'Расчет субсидий'!E111</f>
        <v>0</v>
      </c>
      <c r="E111" s="54">
        <f t="shared" si="28"/>
        <v>0</v>
      </c>
      <c r="F111" s="27" t="s">
        <v>367</v>
      </c>
      <c r="G111" s="27" t="s">
        <v>367</v>
      </c>
      <c r="H111" s="27" t="s">
        <v>367</v>
      </c>
      <c r="I111" s="27" t="s">
        <v>367</v>
      </c>
      <c r="J111" s="27" t="s">
        <v>367</v>
      </c>
      <c r="K111" s="27" t="s">
        <v>367</v>
      </c>
      <c r="L111" s="53">
        <f>'Расчет субсидий'!P111-1</f>
        <v>0.13018804940469564</v>
      </c>
      <c r="M111" s="53">
        <f>L111*'Расчет субсидий'!Q111</f>
        <v>2.6037609880939128</v>
      </c>
      <c r="N111" s="54">
        <f t="shared" si="29"/>
        <v>9.1165743904787746</v>
      </c>
      <c r="O111" s="53">
        <f>'Расчет субсидий'!T111-1</f>
        <v>5.1351351351351271E-2</v>
      </c>
      <c r="P111" s="53">
        <f>O111*'Расчет субсидий'!U111</f>
        <v>1.0270270270270254</v>
      </c>
      <c r="Q111" s="54">
        <f t="shared" si="30"/>
        <v>3.5959400020730423</v>
      </c>
      <c r="R111" s="53">
        <f>'Расчет субсидий'!X111-1</f>
        <v>0.21538461538461529</v>
      </c>
      <c r="S111" s="53">
        <f>R111*'Расчет субсидий'!Y111</f>
        <v>6.4615384615384581</v>
      </c>
      <c r="T111" s="54">
        <f t="shared" si="31"/>
        <v>22.623849243811797</v>
      </c>
      <c r="U111" s="53">
        <f t="shared" ref="U111:U173" si="32">D111+M111+P111+S111</f>
        <v>10.092326476659396</v>
      </c>
    </row>
    <row r="112" spans="1:21" ht="15" customHeight="1">
      <c r="A112" s="33" t="s">
        <v>111</v>
      </c>
      <c r="B112" s="51">
        <f>'Расчет субсидий'!AD112</f>
        <v>15.718181818181819</v>
      </c>
      <c r="C112" s="53">
        <f>'Расчет субсидий'!D112-1</f>
        <v>0</v>
      </c>
      <c r="D112" s="53">
        <f>C112*'Расчет субсидий'!E112</f>
        <v>0</v>
      </c>
      <c r="E112" s="54">
        <f t="shared" si="28"/>
        <v>0</v>
      </c>
      <c r="F112" s="27" t="s">
        <v>367</v>
      </c>
      <c r="G112" s="27" t="s">
        <v>367</v>
      </c>
      <c r="H112" s="27" t="s">
        <v>367</v>
      </c>
      <c r="I112" s="27" t="s">
        <v>367</v>
      </c>
      <c r="J112" s="27" t="s">
        <v>367</v>
      </c>
      <c r="K112" s="27" t="s">
        <v>367</v>
      </c>
      <c r="L112" s="53">
        <f>'Расчет субсидий'!P112-1</f>
        <v>5.8516939113953947E-2</v>
      </c>
      <c r="M112" s="53">
        <f>L112*'Расчет субсидий'!Q112</f>
        <v>1.1703387822790789</v>
      </c>
      <c r="N112" s="54">
        <f t="shared" si="29"/>
        <v>2.4531926914059836</v>
      </c>
      <c r="O112" s="53">
        <f>'Расчет субсидий'!T112-1</f>
        <v>0.12884615384615383</v>
      </c>
      <c r="P112" s="53">
        <f>O112*'Расчет субсидий'!U112</f>
        <v>3.2211538461538458</v>
      </c>
      <c r="Q112" s="54">
        <f t="shared" si="30"/>
        <v>6.7519860000628009</v>
      </c>
      <c r="R112" s="53">
        <f>'Расчет субсидий'!X112-1</f>
        <v>0.12428571428571433</v>
      </c>
      <c r="S112" s="53">
        <f>R112*'Расчет субсидий'!Y112</f>
        <v>3.1071428571428585</v>
      </c>
      <c r="T112" s="54">
        <f t="shared" si="31"/>
        <v>6.5130031267130342</v>
      </c>
      <c r="U112" s="53">
        <f t="shared" si="32"/>
        <v>7.4986354855757833</v>
      </c>
    </row>
    <row r="113" spans="1:21" ht="15" customHeight="1">
      <c r="A113" s="33" t="s">
        <v>112</v>
      </c>
      <c r="B113" s="51">
        <f>'Расчет субсидий'!AD113</f>
        <v>68.227272727272748</v>
      </c>
      <c r="C113" s="53">
        <f>'Расчет субсидий'!D113-1</f>
        <v>0.24620799999999998</v>
      </c>
      <c r="D113" s="53">
        <f>C113*'Расчет субсидий'!E113</f>
        <v>2.4620799999999998</v>
      </c>
      <c r="E113" s="54">
        <f t="shared" si="28"/>
        <v>10.869967714578722</v>
      </c>
      <c r="F113" s="27" t="s">
        <v>367</v>
      </c>
      <c r="G113" s="27" t="s">
        <v>367</v>
      </c>
      <c r="H113" s="27" t="s">
        <v>367</v>
      </c>
      <c r="I113" s="27" t="s">
        <v>367</v>
      </c>
      <c r="J113" s="27" t="s">
        <v>367</v>
      </c>
      <c r="K113" s="27" t="s">
        <v>367</v>
      </c>
      <c r="L113" s="53">
        <f>'Расчет субсидий'!P113-1</f>
        <v>8.5830004438526286E-2</v>
      </c>
      <c r="M113" s="53">
        <f>L113*'Расчет субсидий'!Q113</f>
        <v>1.7166000887705257</v>
      </c>
      <c r="N113" s="54">
        <f t="shared" si="29"/>
        <v>7.5787088737078339</v>
      </c>
      <c r="O113" s="53">
        <f>'Расчет субсидий'!T113-1</f>
        <v>0.20750000000000002</v>
      </c>
      <c r="P113" s="53">
        <f>O113*'Расчет субсидий'!U113</f>
        <v>4.1500000000000004</v>
      </c>
      <c r="Q113" s="54">
        <f t="shared" si="30"/>
        <v>18.322055341622409</v>
      </c>
      <c r="R113" s="53">
        <f>'Расчет субсидий'!X113-1</f>
        <v>0.23750000000000004</v>
      </c>
      <c r="S113" s="53">
        <f>R113*'Расчет субсидий'!Y113</f>
        <v>7.1250000000000018</v>
      </c>
      <c r="T113" s="54">
        <f t="shared" si="31"/>
        <v>31.456540797363783</v>
      </c>
      <c r="U113" s="53">
        <f t="shared" si="32"/>
        <v>15.453680088770527</v>
      </c>
    </row>
    <row r="114" spans="1:21" ht="15" customHeight="1">
      <c r="A114" s="33" t="s">
        <v>113</v>
      </c>
      <c r="B114" s="51">
        <f>'Расчет субсидий'!AD114</f>
        <v>0</v>
      </c>
      <c r="C114" s="53">
        <f>'Расчет субсидий'!D114-1</f>
        <v>0.14430769230769225</v>
      </c>
      <c r="D114" s="53">
        <f>C114*'Расчет субсидий'!E114</f>
        <v>1.4430769230769225</v>
      </c>
      <c r="E114" s="54">
        <f t="shared" si="28"/>
        <v>0</v>
      </c>
      <c r="F114" s="27" t="s">
        <v>367</v>
      </c>
      <c r="G114" s="27" t="s">
        <v>367</v>
      </c>
      <c r="H114" s="27" t="s">
        <v>367</v>
      </c>
      <c r="I114" s="27" t="s">
        <v>367</v>
      </c>
      <c r="J114" s="27" t="s">
        <v>367</v>
      </c>
      <c r="K114" s="27" t="s">
        <v>367</v>
      </c>
      <c r="L114" s="53">
        <f>'Расчет субсидий'!P114-1</f>
        <v>-0.31848262822027895</v>
      </c>
      <c r="M114" s="53">
        <f>L114*'Расчет субсидий'!Q114</f>
        <v>-6.3696525644055786</v>
      </c>
      <c r="N114" s="54">
        <f t="shared" si="29"/>
        <v>0</v>
      </c>
      <c r="O114" s="53">
        <f>'Расчет субсидий'!T114-1</f>
        <v>-1</v>
      </c>
      <c r="P114" s="53">
        <f>O114*'Расчет субсидий'!U114</f>
        <v>0</v>
      </c>
      <c r="Q114" s="54">
        <f t="shared" si="30"/>
        <v>0</v>
      </c>
      <c r="R114" s="53">
        <f>'Расчет субсидий'!X114-1</f>
        <v>-1</v>
      </c>
      <c r="S114" s="53">
        <f>R114*'Расчет субсидий'!Y114</f>
        <v>0</v>
      </c>
      <c r="T114" s="54">
        <f t="shared" si="31"/>
        <v>0</v>
      </c>
      <c r="U114" s="53">
        <f t="shared" si="32"/>
        <v>-4.9265756413286557</v>
      </c>
    </row>
    <row r="115" spans="1:21" ht="15" customHeight="1">
      <c r="A115" s="33" t="s">
        <v>114</v>
      </c>
      <c r="B115" s="51">
        <f>'Расчет субсидий'!AD115</f>
        <v>-9.0090909090909008</v>
      </c>
      <c r="C115" s="53">
        <f>'Расчет субсидий'!D115-1</f>
        <v>0.14850180163095006</v>
      </c>
      <c r="D115" s="53">
        <f>C115*'Расчет субсидий'!E115</f>
        <v>1.4850180163095006</v>
      </c>
      <c r="E115" s="54">
        <f t="shared" si="28"/>
        <v>4.5045106817022127</v>
      </c>
      <c r="F115" s="27" t="s">
        <v>367</v>
      </c>
      <c r="G115" s="27" t="s">
        <v>367</v>
      </c>
      <c r="H115" s="27" t="s">
        <v>367</v>
      </c>
      <c r="I115" s="27" t="s">
        <v>367</v>
      </c>
      <c r="J115" s="27" t="s">
        <v>367</v>
      </c>
      <c r="K115" s="27" t="s">
        <v>367</v>
      </c>
      <c r="L115" s="53">
        <f>'Расчет субсидий'!P115-1</f>
        <v>-0.30608718214841724</v>
      </c>
      <c r="M115" s="53">
        <f>L115*'Расчет субсидий'!Q115</f>
        <v>-6.1217436429683447</v>
      </c>
      <c r="N115" s="54">
        <f t="shared" si="29"/>
        <v>-18.569107800404204</v>
      </c>
      <c r="O115" s="53">
        <f>'Расчет субсидий'!T115-1</f>
        <v>5.555555555555558E-2</v>
      </c>
      <c r="P115" s="53">
        <f>O115*'Расчет субсидий'!U115</f>
        <v>1.6666666666666674</v>
      </c>
      <c r="Q115" s="54">
        <f t="shared" si="30"/>
        <v>5.0555062096110914</v>
      </c>
      <c r="R115" s="53">
        <f>'Расчет субсидий'!X115-1</f>
        <v>0</v>
      </c>
      <c r="S115" s="53">
        <f>R115*'Расчет субсидий'!Y115</f>
        <v>0</v>
      </c>
      <c r="T115" s="54">
        <f t="shared" si="31"/>
        <v>0</v>
      </c>
      <c r="U115" s="53">
        <f t="shared" si="32"/>
        <v>-2.9700589599921767</v>
      </c>
    </row>
    <row r="116" spans="1:21" ht="15" customHeight="1">
      <c r="A116" s="33" t="s">
        <v>115</v>
      </c>
      <c r="B116" s="51">
        <f>'Расчет субсидий'!AD116</f>
        <v>36.681818181818187</v>
      </c>
      <c r="C116" s="53">
        <f>'Расчет субсидий'!D116-1</f>
        <v>-0.18825757575757573</v>
      </c>
      <c r="D116" s="53">
        <f>C116*'Расчет субсидий'!E116</f>
        <v>-1.8825757575757573</v>
      </c>
      <c r="E116" s="54">
        <f t="shared" si="28"/>
        <v>-4.5636871300346042</v>
      </c>
      <c r="F116" s="27" t="s">
        <v>367</v>
      </c>
      <c r="G116" s="27" t="s">
        <v>367</v>
      </c>
      <c r="H116" s="27" t="s">
        <v>367</v>
      </c>
      <c r="I116" s="27" t="s">
        <v>367</v>
      </c>
      <c r="J116" s="27" t="s">
        <v>367</v>
      </c>
      <c r="K116" s="27" t="s">
        <v>367</v>
      </c>
      <c r="L116" s="53">
        <f>'Расчет субсидий'!P116-1</f>
        <v>0.21008831794460048</v>
      </c>
      <c r="M116" s="53">
        <f>L116*'Расчет субсидий'!Q116</f>
        <v>4.2017663588920096</v>
      </c>
      <c r="N116" s="54">
        <f t="shared" si="29"/>
        <v>10.185803667301382</v>
      </c>
      <c r="O116" s="53">
        <f>'Расчет субсидий'!T116-1</f>
        <v>0.21249999999999991</v>
      </c>
      <c r="P116" s="53">
        <f>O116*'Расчет субсидий'!U116</f>
        <v>5.3124999999999982</v>
      </c>
      <c r="Q116" s="54">
        <f t="shared" si="30"/>
        <v>12.878412877009119</v>
      </c>
      <c r="R116" s="53">
        <f>'Расчет субсидий'!X116-1</f>
        <v>0.30000000000000004</v>
      </c>
      <c r="S116" s="53">
        <f>R116*'Расчет субсидий'!Y116</f>
        <v>7.5000000000000009</v>
      </c>
      <c r="T116" s="54">
        <f t="shared" si="31"/>
        <v>18.181288767542291</v>
      </c>
      <c r="U116" s="53">
        <f t="shared" si="32"/>
        <v>15.131690601316251</v>
      </c>
    </row>
    <row r="117" spans="1:21" ht="15" customHeight="1">
      <c r="A117" s="33" t="s">
        <v>116</v>
      </c>
      <c r="B117" s="51">
        <f>'Расчет субсидий'!AD117</f>
        <v>23.827272727272714</v>
      </c>
      <c r="C117" s="53">
        <f>'Расчет субсидий'!D117-1</f>
        <v>0.21036585365853666</v>
      </c>
      <c r="D117" s="53">
        <f>C117*'Расчет субсидий'!E117</f>
        <v>2.1036585365853666</v>
      </c>
      <c r="E117" s="54">
        <f t="shared" si="28"/>
        <v>5.387605905694774</v>
      </c>
      <c r="F117" s="27" t="s">
        <v>367</v>
      </c>
      <c r="G117" s="27" t="s">
        <v>367</v>
      </c>
      <c r="H117" s="27" t="s">
        <v>367</v>
      </c>
      <c r="I117" s="27" t="s">
        <v>367</v>
      </c>
      <c r="J117" s="27" t="s">
        <v>367</v>
      </c>
      <c r="K117" s="27" t="s">
        <v>367</v>
      </c>
      <c r="L117" s="53">
        <f>'Расчет субсидий'!P117-1</f>
        <v>0.30000000000000004</v>
      </c>
      <c r="M117" s="53">
        <f>L117*'Расчет субсидий'!Q117</f>
        <v>6.0000000000000009</v>
      </c>
      <c r="N117" s="54">
        <f t="shared" si="29"/>
        <v>15.366389017981614</v>
      </c>
      <c r="O117" s="53">
        <f>'Расчет субсидий'!T117-1</f>
        <v>4.0000000000000036E-2</v>
      </c>
      <c r="P117" s="53">
        <f>O117*'Расчет субсидий'!U117</f>
        <v>1.2000000000000011</v>
      </c>
      <c r="Q117" s="54">
        <f t="shared" si="30"/>
        <v>3.0732778035963251</v>
      </c>
      <c r="R117" s="53">
        <f>'Расчет субсидий'!X117-1</f>
        <v>0</v>
      </c>
      <c r="S117" s="53">
        <f>R117*'Расчет субсидий'!Y117</f>
        <v>0</v>
      </c>
      <c r="T117" s="54">
        <f t="shared" si="31"/>
        <v>0</v>
      </c>
      <c r="U117" s="53">
        <f t="shared" si="32"/>
        <v>9.3036585365853686</v>
      </c>
    </row>
    <row r="118" spans="1:21" ht="15" customHeight="1">
      <c r="A118" s="33" t="s">
        <v>117</v>
      </c>
      <c r="B118" s="51">
        <f>'Расчет субсидий'!AD118</f>
        <v>25.009090909090901</v>
      </c>
      <c r="C118" s="53">
        <f>'Расчет субсидий'!D118-1</f>
        <v>-1</v>
      </c>
      <c r="D118" s="53">
        <f>C118*'Расчет субсидий'!E118</f>
        <v>0</v>
      </c>
      <c r="E118" s="54">
        <f t="shared" si="28"/>
        <v>0</v>
      </c>
      <c r="F118" s="27" t="s">
        <v>367</v>
      </c>
      <c r="G118" s="27" t="s">
        <v>367</v>
      </c>
      <c r="H118" s="27" t="s">
        <v>367</v>
      </c>
      <c r="I118" s="27" t="s">
        <v>367</v>
      </c>
      <c r="J118" s="27" t="s">
        <v>367</v>
      </c>
      <c r="K118" s="27" t="s">
        <v>367</v>
      </c>
      <c r="L118" s="53">
        <f>'Расчет субсидий'!P118-1</f>
        <v>0.30000000000000004</v>
      </c>
      <c r="M118" s="53">
        <f>L118*'Расчет субсидий'!Q118</f>
        <v>6.0000000000000009</v>
      </c>
      <c r="N118" s="54">
        <f t="shared" si="29"/>
        <v>11.492142430873283</v>
      </c>
      <c r="O118" s="53">
        <f>'Расчет субсидий'!T118-1</f>
        <v>0.20666666666666655</v>
      </c>
      <c r="P118" s="53">
        <f>O118*'Расчет субсидий'!U118</f>
        <v>6.1999999999999966</v>
      </c>
      <c r="Q118" s="54">
        <f t="shared" si="30"/>
        <v>11.875213845235717</v>
      </c>
      <c r="R118" s="53">
        <f>'Расчет субсидий'!X118-1</f>
        <v>4.2857142857142927E-2</v>
      </c>
      <c r="S118" s="53">
        <f>R118*'Расчет субсидий'!Y118</f>
        <v>0.85714285714285854</v>
      </c>
      <c r="T118" s="54">
        <f t="shared" si="31"/>
        <v>1.6417346329819</v>
      </c>
      <c r="U118" s="53">
        <f t="shared" si="32"/>
        <v>13.057142857142857</v>
      </c>
    </row>
    <row r="119" spans="1:21" ht="15" customHeight="1">
      <c r="A119" s="33" t="s">
        <v>118</v>
      </c>
      <c r="B119" s="51">
        <f>'Расчет субсидий'!AD119</f>
        <v>-33.081818181818193</v>
      </c>
      <c r="C119" s="53">
        <f>'Расчет субсидий'!D119-1</f>
        <v>8.5866961098675088E-2</v>
      </c>
      <c r="D119" s="53">
        <f>C119*'Расчет субсидий'!E119</f>
        <v>0.85866961098675088</v>
      </c>
      <c r="E119" s="54">
        <f t="shared" si="28"/>
        <v>2.3622449291003429</v>
      </c>
      <c r="F119" s="27" t="s">
        <v>367</v>
      </c>
      <c r="G119" s="27" t="s">
        <v>367</v>
      </c>
      <c r="H119" s="27" t="s">
        <v>367</v>
      </c>
      <c r="I119" s="27" t="s">
        <v>367</v>
      </c>
      <c r="J119" s="27" t="s">
        <v>367</v>
      </c>
      <c r="K119" s="27" t="s">
        <v>367</v>
      </c>
      <c r="L119" s="53">
        <f>'Расчет субсидий'!P119-1</f>
        <v>-0.4139231729302455</v>
      </c>
      <c r="M119" s="53">
        <f>L119*'Расчет субсидий'!Q119</f>
        <v>-8.2784634586049108</v>
      </c>
      <c r="N119" s="54">
        <f t="shared" si="29"/>
        <v>-22.774485175222626</v>
      </c>
      <c r="O119" s="53">
        <f>'Расчет субсидий'!T119-1</f>
        <v>9.1428571428571415E-2</v>
      </c>
      <c r="P119" s="53">
        <f>O119*'Расчет субсидий'!U119</f>
        <v>0.45714285714285707</v>
      </c>
      <c r="Q119" s="54">
        <f t="shared" si="30"/>
        <v>1.257623866435887</v>
      </c>
      <c r="R119" s="53">
        <f>'Расчет субсидий'!X119-1</f>
        <v>-0.11250000000000004</v>
      </c>
      <c r="S119" s="53">
        <f>R119*'Расчет субсидий'!Y119</f>
        <v>-5.0625000000000018</v>
      </c>
      <c r="T119" s="54">
        <f t="shared" si="31"/>
        <v>-13.927201802131801</v>
      </c>
      <c r="U119" s="53">
        <f t="shared" si="32"/>
        <v>-12.025150990475304</v>
      </c>
    </row>
    <row r="120" spans="1:21" ht="15" customHeight="1">
      <c r="A120" s="32" t="s">
        <v>119</v>
      </c>
      <c r="B120" s="55"/>
      <c r="C120" s="56"/>
      <c r="D120" s="56"/>
      <c r="E120" s="57"/>
      <c r="F120" s="56"/>
      <c r="G120" s="56"/>
      <c r="H120" s="57"/>
      <c r="I120" s="57"/>
      <c r="J120" s="57"/>
      <c r="K120" s="57"/>
      <c r="L120" s="56"/>
      <c r="M120" s="56"/>
      <c r="N120" s="57"/>
      <c r="O120" s="56"/>
      <c r="P120" s="56"/>
      <c r="Q120" s="57"/>
      <c r="R120" s="56"/>
      <c r="S120" s="56"/>
      <c r="T120" s="57"/>
      <c r="U120" s="57"/>
    </row>
    <row r="121" spans="1:21" ht="15" customHeight="1">
      <c r="A121" s="33" t="s">
        <v>120</v>
      </c>
      <c r="B121" s="51">
        <f>'Расчет субсидий'!AD121</f>
        <v>-3.1454545454545482</v>
      </c>
      <c r="C121" s="53">
        <f>'Расчет субсидий'!D121-1</f>
        <v>-0.39783950617283947</v>
      </c>
      <c r="D121" s="53">
        <f>C121*'Расчет субсидий'!E121</f>
        <v>-3.9783950617283947</v>
      </c>
      <c r="E121" s="54">
        <f t="shared" ref="E121:E127" si="33">$B121*D121/$U121</f>
        <v>-3.1819942289032386</v>
      </c>
      <c r="F121" s="27" t="s">
        <v>367</v>
      </c>
      <c r="G121" s="27" t="s">
        <v>367</v>
      </c>
      <c r="H121" s="27" t="s">
        <v>367</v>
      </c>
      <c r="I121" s="27" t="s">
        <v>367</v>
      </c>
      <c r="J121" s="27" t="s">
        <v>367</v>
      </c>
      <c r="K121" s="27" t="s">
        <v>367</v>
      </c>
      <c r="L121" s="53">
        <f>'Расчет субсидий'!P121-1</f>
        <v>-0.31750741839762608</v>
      </c>
      <c r="M121" s="53">
        <f>L121*'Расчет субсидий'!Q121</f>
        <v>-6.3501483679525217</v>
      </c>
      <c r="N121" s="54">
        <f t="shared" ref="N121:N127" si="34">$B121*M121/$U121</f>
        <v>-5.0789665545999814</v>
      </c>
      <c r="O121" s="53">
        <f>'Расчет субсидий'!T121-1</f>
        <v>0.22249999999999992</v>
      </c>
      <c r="P121" s="53">
        <f>O121*'Расчет субсидий'!U121</f>
        <v>5.5624999999999982</v>
      </c>
      <c r="Q121" s="54">
        <f t="shared" ref="Q121:Q127" si="35">$B121*P121/$U121</f>
        <v>4.4489907672931421</v>
      </c>
      <c r="R121" s="53">
        <f>'Расчет субсидий'!X121-1</f>
        <v>3.3333333333333437E-2</v>
      </c>
      <c r="S121" s="53">
        <f>R121*'Расчет субсидий'!Y121</f>
        <v>0.83333333333333592</v>
      </c>
      <c r="T121" s="54">
        <f t="shared" ref="T121:T127" si="36">$B121*S121/$U121</f>
        <v>0.6665154707555293</v>
      </c>
      <c r="U121" s="53">
        <f t="shared" si="32"/>
        <v>-3.9327100963475825</v>
      </c>
    </row>
    <row r="122" spans="1:21" ht="15" customHeight="1">
      <c r="A122" s="33" t="s">
        <v>121</v>
      </c>
      <c r="B122" s="51">
        <f>'Расчет субсидий'!AD122</f>
        <v>12.018181818181816</v>
      </c>
      <c r="C122" s="53">
        <f>'Расчет субсидий'!D122-1</f>
        <v>0.22185673669246553</v>
      </c>
      <c r="D122" s="53">
        <f>C122*'Расчет субсидий'!E122</f>
        <v>2.2185673669246553</v>
      </c>
      <c r="E122" s="54">
        <f t="shared" si="33"/>
        <v>1.9171849413826023</v>
      </c>
      <c r="F122" s="27" t="s">
        <v>367</v>
      </c>
      <c r="G122" s="27" t="s">
        <v>367</v>
      </c>
      <c r="H122" s="27" t="s">
        <v>367</v>
      </c>
      <c r="I122" s="27" t="s">
        <v>367</v>
      </c>
      <c r="J122" s="27" t="s">
        <v>367</v>
      </c>
      <c r="K122" s="27" t="s">
        <v>367</v>
      </c>
      <c r="L122" s="53">
        <f>'Расчет субсидий'!P122-1</f>
        <v>-6.5556069720808297E-2</v>
      </c>
      <c r="M122" s="53">
        <f>L122*'Расчет субсидий'!Q122</f>
        <v>-1.3111213944161659</v>
      </c>
      <c r="N122" s="54">
        <f t="shared" si="34"/>
        <v>-1.133011433943353</v>
      </c>
      <c r="O122" s="53">
        <f>'Расчет субсидий'!T122-1</f>
        <v>0.30000000000000004</v>
      </c>
      <c r="P122" s="53">
        <f>O122*'Расчет субсидий'!U122</f>
        <v>9.0000000000000018</v>
      </c>
      <c r="Q122" s="54">
        <f t="shared" si="35"/>
        <v>7.7773903689756247</v>
      </c>
      <c r="R122" s="53">
        <f>'Расчет субсидий'!X122-1</f>
        <v>0.19999999999999996</v>
      </c>
      <c r="S122" s="53">
        <f>R122*'Расчет субсидий'!Y122</f>
        <v>3.9999999999999991</v>
      </c>
      <c r="T122" s="54">
        <f t="shared" si="36"/>
        <v>3.4566179417669423</v>
      </c>
      <c r="U122" s="53">
        <f t="shared" si="32"/>
        <v>13.907445972508491</v>
      </c>
    </row>
    <row r="123" spans="1:21" ht="15" customHeight="1">
      <c r="A123" s="33" t="s">
        <v>122</v>
      </c>
      <c r="B123" s="51">
        <f>'Расчет субсидий'!AD123</f>
        <v>10.609090909090909</v>
      </c>
      <c r="C123" s="53">
        <f>'Расчет субсидий'!D123-1</f>
        <v>-0.28181818181818186</v>
      </c>
      <c r="D123" s="53">
        <f>C123*'Расчет субсидий'!E123</f>
        <v>-2.8181818181818183</v>
      </c>
      <c r="E123" s="54">
        <f t="shared" si="33"/>
        <v>-2.7380536015392138</v>
      </c>
      <c r="F123" s="27" t="s">
        <v>367</v>
      </c>
      <c r="G123" s="27" t="s">
        <v>367</v>
      </c>
      <c r="H123" s="27" t="s">
        <v>367</v>
      </c>
      <c r="I123" s="27" t="s">
        <v>367</v>
      </c>
      <c r="J123" s="27" t="s">
        <v>367</v>
      </c>
      <c r="K123" s="27" t="s">
        <v>367</v>
      </c>
      <c r="L123" s="53">
        <f>'Расчет субсидий'!P123-1</f>
        <v>0.29001221001221</v>
      </c>
      <c r="M123" s="53">
        <f>L123*'Расчет субсидий'!Q123</f>
        <v>5.8002442002442001</v>
      </c>
      <c r="N123" s="54">
        <f t="shared" si="34"/>
        <v>5.6353282175852017</v>
      </c>
      <c r="O123" s="53">
        <f>'Расчет субсидий'!T123-1</f>
        <v>6.25E-2</v>
      </c>
      <c r="P123" s="53">
        <f>O123*'Расчет субсидий'!U123</f>
        <v>0.9375</v>
      </c>
      <c r="Q123" s="54">
        <f t="shared" si="35"/>
        <v>0.91084444406042386</v>
      </c>
      <c r="R123" s="53">
        <f>'Расчет субсидий'!X123-1</f>
        <v>0.19999999999999996</v>
      </c>
      <c r="S123" s="53">
        <f>R123*'Расчет субсидий'!Y123</f>
        <v>6.9999999999999982</v>
      </c>
      <c r="T123" s="54">
        <f t="shared" si="36"/>
        <v>6.8009718489844975</v>
      </c>
      <c r="U123" s="53">
        <f t="shared" si="32"/>
        <v>10.919562382062381</v>
      </c>
    </row>
    <row r="124" spans="1:21" ht="15" customHeight="1">
      <c r="A124" s="33" t="s">
        <v>123</v>
      </c>
      <c r="B124" s="51">
        <f>'Расчет субсидий'!AD124</f>
        <v>8.4727272727272691</v>
      </c>
      <c r="C124" s="53">
        <f>'Расчет субсидий'!D124-1</f>
        <v>-0.27378640776699026</v>
      </c>
      <c r="D124" s="53">
        <f>C124*'Расчет субсидий'!E124</f>
        <v>-2.7378640776699026</v>
      </c>
      <c r="E124" s="54">
        <f t="shared" si="33"/>
        <v>-2.7713388401446677</v>
      </c>
      <c r="F124" s="27" t="s">
        <v>367</v>
      </c>
      <c r="G124" s="27" t="s">
        <v>367</v>
      </c>
      <c r="H124" s="27" t="s">
        <v>367</v>
      </c>
      <c r="I124" s="27" t="s">
        <v>367</v>
      </c>
      <c r="J124" s="27" t="s">
        <v>367</v>
      </c>
      <c r="K124" s="27" t="s">
        <v>367</v>
      </c>
      <c r="L124" s="53">
        <f>'Расчет субсидий'!P124-1</f>
        <v>0.21489525909592055</v>
      </c>
      <c r="M124" s="53">
        <f>L124*'Расчет субсидий'!Q124</f>
        <v>4.2979051819184111</v>
      </c>
      <c r="N124" s="54">
        <f t="shared" si="34"/>
        <v>4.3504539392790118</v>
      </c>
      <c r="O124" s="53">
        <f>'Расчет субсидий'!T124-1</f>
        <v>0.16034482758620694</v>
      </c>
      <c r="P124" s="53">
        <f>O124*'Расчет субсидий'!U124</f>
        <v>4.8103448275862082</v>
      </c>
      <c r="Q124" s="54">
        <f t="shared" si="35"/>
        <v>4.8691589783099385</v>
      </c>
      <c r="R124" s="53">
        <f>'Расчет субсидий'!X124-1</f>
        <v>0.10000000000000009</v>
      </c>
      <c r="S124" s="53">
        <f>R124*'Расчет субсидий'!Y124</f>
        <v>2.0000000000000018</v>
      </c>
      <c r="T124" s="54">
        <f t="shared" si="36"/>
        <v>2.0244531952829865</v>
      </c>
      <c r="U124" s="53">
        <f t="shared" si="32"/>
        <v>8.3703859318347185</v>
      </c>
    </row>
    <row r="125" spans="1:21" ht="15" customHeight="1">
      <c r="A125" s="33" t="s">
        <v>124</v>
      </c>
      <c r="B125" s="51">
        <f>'Расчет субсидий'!AD125</f>
        <v>10.881818181818183</v>
      </c>
      <c r="C125" s="53">
        <f>'Расчет субсидий'!D125-1</f>
        <v>0.23443946188340803</v>
      </c>
      <c r="D125" s="53">
        <f>C125*'Расчет субсидий'!E125</f>
        <v>2.3443946188340803</v>
      </c>
      <c r="E125" s="54">
        <f t="shared" si="33"/>
        <v>1.6917565196842701</v>
      </c>
      <c r="F125" s="27" t="s">
        <v>367</v>
      </c>
      <c r="G125" s="27" t="s">
        <v>367</v>
      </c>
      <c r="H125" s="27" t="s">
        <v>367</v>
      </c>
      <c r="I125" s="27" t="s">
        <v>367</v>
      </c>
      <c r="J125" s="27" t="s">
        <v>367</v>
      </c>
      <c r="K125" s="27" t="s">
        <v>367</v>
      </c>
      <c r="L125" s="53">
        <f>'Расчет субсидий'!P125-1</f>
        <v>1.1768082663605073E-2</v>
      </c>
      <c r="M125" s="53">
        <f>L125*'Расчет субсидий'!Q125</f>
        <v>0.23536165327210146</v>
      </c>
      <c r="N125" s="54">
        <f t="shared" si="34"/>
        <v>0.16984112154495876</v>
      </c>
      <c r="O125" s="53">
        <f>'Расчет субсидий'!T125-1</f>
        <v>0.30000000000000004</v>
      </c>
      <c r="P125" s="53">
        <f>O125*'Расчет субсидий'!U125</f>
        <v>9.0000000000000018</v>
      </c>
      <c r="Q125" s="54">
        <f t="shared" si="35"/>
        <v>6.4945587892240466</v>
      </c>
      <c r="R125" s="53">
        <f>'Расчет субсидий'!X125-1</f>
        <v>0.17500000000000004</v>
      </c>
      <c r="S125" s="53">
        <f>R125*'Расчет субсидий'!Y125</f>
        <v>3.5000000000000009</v>
      </c>
      <c r="T125" s="54">
        <f t="shared" si="36"/>
        <v>2.5256617513649071</v>
      </c>
      <c r="U125" s="53">
        <f t="shared" si="32"/>
        <v>15.079756272106184</v>
      </c>
    </row>
    <row r="126" spans="1:21" ht="15" customHeight="1">
      <c r="A126" s="33" t="s">
        <v>125</v>
      </c>
      <c r="B126" s="51">
        <f>'Расчет субсидий'!AD126</f>
        <v>9.5727272727272634</v>
      </c>
      <c r="C126" s="53">
        <f>'Расчет субсидий'!D126-1</f>
        <v>5.9770114942528707E-2</v>
      </c>
      <c r="D126" s="53">
        <f>C126*'Расчет субсидий'!E126</f>
        <v>0.59770114942528707</v>
      </c>
      <c r="E126" s="54">
        <f t="shared" si="33"/>
        <v>0.65329053449208874</v>
      </c>
      <c r="F126" s="27" t="s">
        <v>367</v>
      </c>
      <c r="G126" s="27" t="s">
        <v>367</v>
      </c>
      <c r="H126" s="27" t="s">
        <v>367</v>
      </c>
      <c r="I126" s="27" t="s">
        <v>367</v>
      </c>
      <c r="J126" s="27" t="s">
        <v>367</v>
      </c>
      <c r="K126" s="27" t="s">
        <v>367</v>
      </c>
      <c r="L126" s="53">
        <f>'Расчет субсидий'!P126-1</f>
        <v>0.23802348336594914</v>
      </c>
      <c r="M126" s="53">
        <f>L126*'Расчет субсидий'!Q126</f>
        <v>4.7604696673189828</v>
      </c>
      <c r="N126" s="54">
        <f t="shared" si="34"/>
        <v>5.2032186593359429</v>
      </c>
      <c r="O126" s="53">
        <f>'Расчет субсидий'!T126-1</f>
        <v>8.0000000000000071E-2</v>
      </c>
      <c r="P126" s="53">
        <f>O126*'Расчет субсидий'!U126</f>
        <v>2.4000000000000021</v>
      </c>
      <c r="Q126" s="54">
        <f t="shared" si="35"/>
        <v>2.6232127615759291</v>
      </c>
      <c r="R126" s="53">
        <f>'Расчет субсидий'!X126-1</f>
        <v>5.0000000000000044E-2</v>
      </c>
      <c r="S126" s="53">
        <f>R126*'Расчет субсидий'!Y126</f>
        <v>1.0000000000000009</v>
      </c>
      <c r="T126" s="54">
        <f t="shared" si="36"/>
        <v>1.0930053173233039</v>
      </c>
      <c r="U126" s="53">
        <f t="shared" si="32"/>
        <v>8.758170816744272</v>
      </c>
    </row>
    <row r="127" spans="1:21" ht="15" customHeight="1">
      <c r="A127" s="33" t="s">
        <v>126</v>
      </c>
      <c r="B127" s="51">
        <f>'Расчет субсидий'!AD127</f>
        <v>3.4727272727272762</v>
      </c>
      <c r="C127" s="53">
        <f>'Расчет субсидий'!D127-1</f>
        <v>-0.12118644067796602</v>
      </c>
      <c r="D127" s="53">
        <f>C127*'Расчет субсидий'!E127</f>
        <v>-1.2118644067796602</v>
      </c>
      <c r="E127" s="54">
        <f t="shared" si="33"/>
        <v>-0.96271405492730211</v>
      </c>
      <c r="F127" s="27" t="s">
        <v>367</v>
      </c>
      <c r="G127" s="27" t="s">
        <v>367</v>
      </c>
      <c r="H127" s="27" t="s">
        <v>367</v>
      </c>
      <c r="I127" s="27" t="s">
        <v>367</v>
      </c>
      <c r="J127" s="27" t="s">
        <v>367</v>
      </c>
      <c r="K127" s="27" t="s">
        <v>367</v>
      </c>
      <c r="L127" s="53">
        <f>'Расчет субсидий'!P127-1</f>
        <v>0.30000000000000004</v>
      </c>
      <c r="M127" s="53">
        <f>L127*'Расчет субсидий'!Q127</f>
        <v>6.0000000000000009</v>
      </c>
      <c r="N127" s="54">
        <f t="shared" si="34"/>
        <v>4.766444411807905</v>
      </c>
      <c r="O127" s="53">
        <f>'Расчет субсидий'!T127-1</f>
        <v>-8.333333333333337E-2</v>
      </c>
      <c r="P127" s="53">
        <f>O127*'Расчет субсидий'!U127</f>
        <v>-2.9166666666666679</v>
      </c>
      <c r="Q127" s="54">
        <f t="shared" si="35"/>
        <v>-2.3170215890732879</v>
      </c>
      <c r="R127" s="53">
        <f>'Расчет субсидий'!X127-1</f>
        <v>0.16666666666666674</v>
      </c>
      <c r="S127" s="53">
        <f>R127*'Расчет субсидий'!Y127</f>
        <v>2.5000000000000009</v>
      </c>
      <c r="T127" s="54">
        <f t="shared" si="36"/>
        <v>1.986018504919961</v>
      </c>
      <c r="U127" s="53">
        <f t="shared" si="32"/>
        <v>4.3714689265536739</v>
      </c>
    </row>
    <row r="128" spans="1:21" ht="15" customHeight="1">
      <c r="A128" s="32" t="s">
        <v>127</v>
      </c>
      <c r="B128" s="55"/>
      <c r="C128" s="56"/>
      <c r="D128" s="56"/>
      <c r="E128" s="57"/>
      <c r="F128" s="56"/>
      <c r="G128" s="56"/>
      <c r="H128" s="57"/>
      <c r="I128" s="57"/>
      <c r="J128" s="57"/>
      <c r="K128" s="57"/>
      <c r="L128" s="56"/>
      <c r="M128" s="56"/>
      <c r="N128" s="57"/>
      <c r="O128" s="56"/>
      <c r="P128" s="56"/>
      <c r="Q128" s="57"/>
      <c r="R128" s="56"/>
      <c r="S128" s="56"/>
      <c r="T128" s="57"/>
      <c r="U128" s="57"/>
    </row>
    <row r="129" spans="1:21" ht="15" customHeight="1">
      <c r="A129" s="33" t="s">
        <v>128</v>
      </c>
      <c r="B129" s="51">
        <f>'Расчет субсидий'!AD129</f>
        <v>-3.2090909090909037</v>
      </c>
      <c r="C129" s="53">
        <f>'Расчет субсидий'!D129-1</f>
        <v>0.16927083333333326</v>
      </c>
      <c r="D129" s="53">
        <f>C129*'Расчет субсидий'!E129</f>
        <v>1.6927083333333326</v>
      </c>
      <c r="E129" s="54">
        <f t="shared" ref="E129:E136" si="37">$B129*D129/$U129</f>
        <v>1.5152314195577345</v>
      </c>
      <c r="F129" s="27" t="s">
        <v>367</v>
      </c>
      <c r="G129" s="27" t="s">
        <v>367</v>
      </c>
      <c r="H129" s="27" t="s">
        <v>367</v>
      </c>
      <c r="I129" s="27" t="s">
        <v>367</v>
      </c>
      <c r="J129" s="27" t="s">
        <v>367</v>
      </c>
      <c r="K129" s="27" t="s">
        <v>367</v>
      </c>
      <c r="L129" s="53">
        <f>'Расчет субсидий'!P129-1</f>
        <v>0.25167395377888813</v>
      </c>
      <c r="M129" s="53">
        <f>L129*'Расчет субсидий'!Q129</f>
        <v>5.0334790755777625</v>
      </c>
      <c r="N129" s="54">
        <f t="shared" ref="N129:N136" si="38">$B129*M129/$U129</f>
        <v>4.5057293656626323</v>
      </c>
      <c r="O129" s="53">
        <f>'Расчет субсидий'!T129-1</f>
        <v>0.10867579908675795</v>
      </c>
      <c r="P129" s="53">
        <f>O129*'Расчет субсидий'!U129</f>
        <v>3.2602739726027385</v>
      </c>
      <c r="Q129" s="54">
        <f t="shared" ref="Q129:Q136" si="39">$B129*P129/$U129</f>
        <v>2.9184410937032772</v>
      </c>
      <c r="R129" s="53">
        <f>'Расчет субсидий'!X129-1</f>
        <v>-0.6785714285714286</v>
      </c>
      <c r="S129" s="53">
        <f>R129*'Расчет субсидий'!Y129</f>
        <v>-13.571428571428573</v>
      </c>
      <c r="T129" s="54">
        <f t="shared" ref="T129:T136" si="40">$B129*S129/$U129</f>
        <v>-12.148492788014547</v>
      </c>
      <c r="U129" s="53">
        <f t="shared" si="32"/>
        <v>-3.5849671899147388</v>
      </c>
    </row>
    <row r="130" spans="1:21" ht="15" customHeight="1">
      <c r="A130" s="33" t="s">
        <v>129</v>
      </c>
      <c r="B130" s="51">
        <f>'Расчет субсидий'!AD130</f>
        <v>-9.327272727272728</v>
      </c>
      <c r="C130" s="53">
        <f>'Расчет субсидий'!D130-1</f>
        <v>-1</v>
      </c>
      <c r="D130" s="53">
        <f>C130*'Расчет субсидий'!E130</f>
        <v>0</v>
      </c>
      <c r="E130" s="54">
        <f t="shared" si="37"/>
        <v>0</v>
      </c>
      <c r="F130" s="27" t="s">
        <v>367</v>
      </c>
      <c r="G130" s="27" t="s">
        <v>367</v>
      </c>
      <c r="H130" s="27" t="s">
        <v>367</v>
      </c>
      <c r="I130" s="27" t="s">
        <v>367</v>
      </c>
      <c r="J130" s="27" t="s">
        <v>367</v>
      </c>
      <c r="K130" s="27" t="s">
        <v>367</v>
      </c>
      <c r="L130" s="53">
        <f>'Расчет субсидий'!P130-1</f>
        <v>0.15037593984962405</v>
      </c>
      <c r="M130" s="53">
        <f>L130*'Расчет субсидий'!Q130</f>
        <v>3.007518796992481</v>
      </c>
      <c r="N130" s="54">
        <f t="shared" si="38"/>
        <v>4.9890796791201</v>
      </c>
      <c r="O130" s="53">
        <f>'Расчет субсидий'!T130-1</f>
        <v>-0.27075471698113207</v>
      </c>
      <c r="P130" s="53">
        <f>O130*'Расчет субсидий'!U130</f>
        <v>-10.830188679245282</v>
      </c>
      <c r="Q130" s="54">
        <f t="shared" si="39"/>
        <v>-17.965864191669183</v>
      </c>
      <c r="R130" s="53">
        <f>'Расчет субсидий'!X130-1</f>
        <v>0.21999999999999997</v>
      </c>
      <c r="S130" s="53">
        <f>R130*'Расчет субсидий'!Y130</f>
        <v>2.1999999999999997</v>
      </c>
      <c r="T130" s="54">
        <f t="shared" si="40"/>
        <v>3.6495117852763528</v>
      </c>
      <c r="U130" s="53">
        <f t="shared" si="32"/>
        <v>-5.6226698822528007</v>
      </c>
    </row>
    <row r="131" spans="1:21" ht="15" customHeight="1">
      <c r="A131" s="33" t="s">
        <v>130</v>
      </c>
      <c r="B131" s="51">
        <f>'Расчет субсидий'!AD131</f>
        <v>13.690909090909088</v>
      </c>
      <c r="C131" s="53">
        <f>'Расчет субсидий'!D131-1</f>
        <v>3.7461436756269784E-4</v>
      </c>
      <c r="D131" s="53">
        <f>C131*'Расчет субсидий'!E131</f>
        <v>3.7461436756269784E-3</v>
      </c>
      <c r="E131" s="54">
        <f t="shared" si="37"/>
        <v>6.1181616595529266E-3</v>
      </c>
      <c r="F131" s="27" t="s">
        <v>367</v>
      </c>
      <c r="G131" s="27" t="s">
        <v>367</v>
      </c>
      <c r="H131" s="27" t="s">
        <v>367</v>
      </c>
      <c r="I131" s="27" t="s">
        <v>367</v>
      </c>
      <c r="J131" s="27" t="s">
        <v>367</v>
      </c>
      <c r="K131" s="27" t="s">
        <v>367</v>
      </c>
      <c r="L131" s="53">
        <f>'Расчет субсидий'!P131-1</f>
        <v>0.15242066249710451</v>
      </c>
      <c r="M131" s="53">
        <f>L131*'Расчет субсидий'!Q131</f>
        <v>3.0484132499420902</v>
      </c>
      <c r="N131" s="54">
        <f t="shared" si="38"/>
        <v>4.9786358141075118</v>
      </c>
      <c r="O131" s="53">
        <f>'Расчет субсидий'!T131-1</f>
        <v>-3.8461538461538436E-2</v>
      </c>
      <c r="P131" s="53">
        <f>O131*'Расчет субсидий'!U131</f>
        <v>-0.76923076923076872</v>
      </c>
      <c r="Q131" s="54">
        <f t="shared" si="39"/>
        <v>-1.2562994394144325</v>
      </c>
      <c r="R131" s="53">
        <f>'Расчет субсидий'!X131-1</f>
        <v>0.20333333333333337</v>
      </c>
      <c r="S131" s="53">
        <f>R131*'Расчет субсидий'!Y131</f>
        <v>6.1000000000000014</v>
      </c>
      <c r="T131" s="54">
        <f t="shared" si="40"/>
        <v>9.9624545545564569</v>
      </c>
      <c r="U131" s="53">
        <f t="shared" si="32"/>
        <v>8.382928624386949</v>
      </c>
    </row>
    <row r="132" spans="1:21" ht="15" customHeight="1">
      <c r="A132" s="33" t="s">
        <v>131</v>
      </c>
      <c r="B132" s="51">
        <f>'Расчет субсидий'!AD132</f>
        <v>-18.299999999999997</v>
      </c>
      <c r="C132" s="53">
        <f>'Расчет субсидий'!D132-1</f>
        <v>-1</v>
      </c>
      <c r="D132" s="53">
        <f>C132*'Расчет субсидий'!E132</f>
        <v>0</v>
      </c>
      <c r="E132" s="54">
        <f t="shared" si="37"/>
        <v>0</v>
      </c>
      <c r="F132" s="27" t="s">
        <v>367</v>
      </c>
      <c r="G132" s="27" t="s">
        <v>367</v>
      </c>
      <c r="H132" s="27" t="s">
        <v>367</v>
      </c>
      <c r="I132" s="27" t="s">
        <v>367</v>
      </c>
      <c r="J132" s="27" t="s">
        <v>367</v>
      </c>
      <c r="K132" s="27" t="s">
        <v>367</v>
      </c>
      <c r="L132" s="53">
        <f>'Расчет субсидий'!P132-1</f>
        <v>0.21227166276346598</v>
      </c>
      <c r="M132" s="53">
        <f>L132*'Расчет субсидий'!Q132</f>
        <v>4.2454332552693197</v>
      </c>
      <c r="N132" s="54">
        <f t="shared" si="38"/>
        <v>9.3458874570668549</v>
      </c>
      <c r="O132" s="53">
        <f>'Расчет субсидий'!T132-1</f>
        <v>-0.19666666666666666</v>
      </c>
      <c r="P132" s="53">
        <f>O132*'Расчет субсидий'!U132</f>
        <v>-3.9333333333333331</v>
      </c>
      <c r="Q132" s="54">
        <f t="shared" si="39"/>
        <v>-8.6588313734144364</v>
      </c>
      <c r="R132" s="53">
        <f>'Расчет субсидий'!X132-1</f>
        <v>-0.86250000000000004</v>
      </c>
      <c r="S132" s="53">
        <f>R132*'Расчет субсидий'!Y132</f>
        <v>-8.625</v>
      </c>
      <c r="T132" s="54">
        <f t="shared" si="40"/>
        <v>-18.987056083652419</v>
      </c>
      <c r="U132" s="53">
        <f t="shared" si="32"/>
        <v>-8.312900078064013</v>
      </c>
    </row>
    <row r="133" spans="1:21" ht="15" customHeight="1">
      <c r="A133" s="33" t="s">
        <v>132</v>
      </c>
      <c r="B133" s="51">
        <f>'Расчет субсидий'!AD133</f>
        <v>-10.054545454545462</v>
      </c>
      <c r="C133" s="53">
        <f>'Расчет субсидий'!D133-1</f>
        <v>-1</v>
      </c>
      <c r="D133" s="53">
        <f>C133*'Расчет субсидий'!E133</f>
        <v>0</v>
      </c>
      <c r="E133" s="54">
        <f t="shared" si="37"/>
        <v>0</v>
      </c>
      <c r="F133" s="27" t="s">
        <v>367</v>
      </c>
      <c r="G133" s="27" t="s">
        <v>367</v>
      </c>
      <c r="H133" s="27" t="s">
        <v>367</v>
      </c>
      <c r="I133" s="27" t="s">
        <v>367</v>
      </c>
      <c r="J133" s="27" t="s">
        <v>367</v>
      </c>
      <c r="K133" s="27" t="s">
        <v>367</v>
      </c>
      <c r="L133" s="53">
        <f>'Расчет субсидий'!P133-1</f>
        <v>-0.39102446201949603</v>
      </c>
      <c r="M133" s="53">
        <f>L133*'Расчет субсидий'!Q133</f>
        <v>-7.8204892403899207</v>
      </c>
      <c r="N133" s="54">
        <f t="shared" si="38"/>
        <v>-19.436824540090839</v>
      </c>
      <c r="O133" s="53">
        <f>'Расчет субсидий'!T133-1</f>
        <v>1.2500000000000178E-2</v>
      </c>
      <c r="P133" s="53">
        <f>O133*'Расчет субсидий'!U133</f>
        <v>0.43750000000000622</v>
      </c>
      <c r="Q133" s="54">
        <f t="shared" si="39"/>
        <v>1.0873502251460014</v>
      </c>
      <c r="R133" s="53">
        <f>'Расчет субсидий'!X133-1</f>
        <v>0.22249999999999992</v>
      </c>
      <c r="S133" s="53">
        <f>R133*'Расчет субсидий'!Y133</f>
        <v>3.3374999999999986</v>
      </c>
      <c r="T133" s="54">
        <f t="shared" si="40"/>
        <v>8.2949288603993772</v>
      </c>
      <c r="U133" s="53">
        <f t="shared" si="32"/>
        <v>-4.0454892403899159</v>
      </c>
    </row>
    <row r="134" spans="1:21" ht="15" customHeight="1">
      <c r="A134" s="33" t="s">
        <v>133</v>
      </c>
      <c r="B134" s="51">
        <f>'Расчет субсидий'!AD134</f>
        <v>-2.9545454545454533</v>
      </c>
      <c r="C134" s="53">
        <f>'Расчет субсидий'!D134-1</f>
        <v>0.21934426229508186</v>
      </c>
      <c r="D134" s="53">
        <f>C134*'Расчет субсидий'!E134</f>
        <v>2.1934426229508186</v>
      </c>
      <c r="E134" s="54">
        <f t="shared" si="37"/>
        <v>1.5729322647030832</v>
      </c>
      <c r="F134" s="27" t="s">
        <v>367</v>
      </c>
      <c r="G134" s="27" t="s">
        <v>367</v>
      </c>
      <c r="H134" s="27" t="s">
        <v>367</v>
      </c>
      <c r="I134" s="27" t="s">
        <v>367</v>
      </c>
      <c r="J134" s="27" t="s">
        <v>367</v>
      </c>
      <c r="K134" s="27" t="s">
        <v>367</v>
      </c>
      <c r="L134" s="53">
        <f>'Расчет субсидий'!P134-1</f>
        <v>0.10253754531330928</v>
      </c>
      <c r="M134" s="53">
        <f>L134*'Расчет субсидий'!Q134</f>
        <v>2.0507509062661855</v>
      </c>
      <c r="N134" s="54">
        <f t="shared" si="38"/>
        <v>1.4706070874995929</v>
      </c>
      <c r="O134" s="53">
        <f>'Расчет субсидий'!T134-1</f>
        <v>-0.3375510204081632</v>
      </c>
      <c r="P134" s="53">
        <f>O134*'Расчет субсидий'!U134</f>
        <v>-11.814285714285711</v>
      </c>
      <c r="Q134" s="54">
        <f t="shared" si="39"/>
        <v>-8.4721027073965871</v>
      </c>
      <c r="R134" s="53">
        <f>'Расчет субсидий'!X134-1</f>
        <v>0.22999999999999998</v>
      </c>
      <c r="S134" s="53">
        <f>R134*'Расчет субсидий'!Y134</f>
        <v>3.4499999999999997</v>
      </c>
      <c r="T134" s="54">
        <f t="shared" si="40"/>
        <v>2.4740179006484602</v>
      </c>
      <c r="U134" s="53">
        <f t="shared" si="32"/>
        <v>-4.1200921850687084</v>
      </c>
    </row>
    <row r="135" spans="1:21" ht="15" customHeight="1">
      <c r="A135" s="33" t="s">
        <v>134</v>
      </c>
      <c r="B135" s="51">
        <f>'Расчет субсидий'!AD135</f>
        <v>6.5090909090909008</v>
      </c>
      <c r="C135" s="53">
        <f>'Расчет субсидий'!D135-1</f>
        <v>-1</v>
      </c>
      <c r="D135" s="53">
        <f>C135*'Расчет субсидий'!E135</f>
        <v>0</v>
      </c>
      <c r="E135" s="54">
        <f t="shared" si="37"/>
        <v>0</v>
      </c>
      <c r="F135" s="27" t="s">
        <v>367</v>
      </c>
      <c r="G135" s="27" t="s">
        <v>367</v>
      </c>
      <c r="H135" s="27" t="s">
        <v>367</v>
      </c>
      <c r="I135" s="27" t="s">
        <v>367</v>
      </c>
      <c r="J135" s="27" t="s">
        <v>367</v>
      </c>
      <c r="K135" s="27" t="s">
        <v>367</v>
      </c>
      <c r="L135" s="53">
        <f>'Расчет субсидий'!P135-1</f>
        <v>0.25773801002147456</v>
      </c>
      <c r="M135" s="53">
        <f>L135*'Расчет субсидий'!Q135</f>
        <v>5.1547602004294912</v>
      </c>
      <c r="N135" s="54">
        <f t="shared" si="38"/>
        <v>8.1013934658003386</v>
      </c>
      <c r="O135" s="53">
        <f>'Расчет субсидий'!T135-1</f>
        <v>2.709677419354839E-2</v>
      </c>
      <c r="P135" s="53">
        <f>O135*'Расчет субсидий'!U135</f>
        <v>0.94838709677419364</v>
      </c>
      <c r="Q135" s="54">
        <f t="shared" si="39"/>
        <v>1.4905168679263958</v>
      </c>
      <c r="R135" s="53">
        <f>'Расчет субсидий'!X135-1</f>
        <v>-0.13076923076923075</v>
      </c>
      <c r="S135" s="53">
        <f>R135*'Расчет субсидий'!Y135</f>
        <v>-1.9615384615384612</v>
      </c>
      <c r="T135" s="54">
        <f t="shared" si="40"/>
        <v>-3.0828194246358338</v>
      </c>
      <c r="U135" s="53">
        <f t="shared" si="32"/>
        <v>4.1416088356652239</v>
      </c>
    </row>
    <row r="136" spans="1:21" ht="15" customHeight="1">
      <c r="A136" s="33" t="s">
        <v>135</v>
      </c>
      <c r="B136" s="51">
        <f>'Расчет субсидий'!AD136</f>
        <v>-13.490909090909092</v>
      </c>
      <c r="C136" s="53">
        <f>'Расчет субсидий'!D136-1</f>
        <v>-1</v>
      </c>
      <c r="D136" s="53">
        <f>C136*'Расчет субсидий'!E136</f>
        <v>0</v>
      </c>
      <c r="E136" s="54">
        <f t="shared" si="37"/>
        <v>0</v>
      </c>
      <c r="F136" s="27" t="s">
        <v>367</v>
      </c>
      <c r="G136" s="27" t="s">
        <v>367</v>
      </c>
      <c r="H136" s="27" t="s">
        <v>367</v>
      </c>
      <c r="I136" s="27" t="s">
        <v>367</v>
      </c>
      <c r="J136" s="27" t="s">
        <v>367</v>
      </c>
      <c r="K136" s="27" t="s">
        <v>367</v>
      </c>
      <c r="L136" s="53">
        <f>'Расчет субсидий'!P136-1</f>
        <v>0.17762613730355659</v>
      </c>
      <c r="M136" s="53">
        <f>L136*'Расчет субсидий'!Q136</f>
        <v>3.5525227460711317</v>
      </c>
      <c r="N136" s="54">
        <f t="shared" si="38"/>
        <v>3.1535998119847348</v>
      </c>
      <c r="O136" s="53">
        <f>'Расчет субсидий'!T136-1</f>
        <v>-0.75</v>
      </c>
      <c r="P136" s="53">
        <f>O136*'Расчет субсидий'!U136</f>
        <v>-18.75</v>
      </c>
      <c r="Q136" s="54">
        <f t="shared" si="39"/>
        <v>-16.644508902893826</v>
      </c>
      <c r="R136" s="53">
        <f>'Расчет субсидий'!X136-1</f>
        <v>0</v>
      </c>
      <c r="S136" s="53">
        <f>R136*'Расчет субсидий'!Y136</f>
        <v>0</v>
      </c>
      <c r="T136" s="54">
        <f t="shared" si="40"/>
        <v>0</v>
      </c>
      <c r="U136" s="53">
        <f t="shared" si="32"/>
        <v>-15.197477253928868</v>
      </c>
    </row>
    <row r="137" spans="1:21" ht="15" customHeight="1">
      <c r="A137" s="32" t="s">
        <v>136</v>
      </c>
      <c r="B137" s="55"/>
      <c r="C137" s="56"/>
      <c r="D137" s="56"/>
      <c r="E137" s="57"/>
      <c r="F137" s="56"/>
      <c r="G137" s="56"/>
      <c r="H137" s="57"/>
      <c r="I137" s="57"/>
      <c r="J137" s="57"/>
      <c r="K137" s="57"/>
      <c r="L137" s="56"/>
      <c r="M137" s="56"/>
      <c r="N137" s="57"/>
      <c r="O137" s="56"/>
      <c r="P137" s="56"/>
      <c r="Q137" s="57"/>
      <c r="R137" s="56"/>
      <c r="S137" s="56"/>
      <c r="T137" s="57"/>
      <c r="U137" s="57"/>
    </row>
    <row r="138" spans="1:21" ht="15" customHeight="1">
      <c r="A138" s="33" t="s">
        <v>137</v>
      </c>
      <c r="B138" s="51">
        <f>'Расчет субсидий'!AD138</f>
        <v>10.109090909090909</v>
      </c>
      <c r="C138" s="53">
        <f>'Расчет субсидий'!D138-1</f>
        <v>-1</v>
      </c>
      <c r="D138" s="53">
        <f>C138*'Расчет субсидий'!E138</f>
        <v>0</v>
      </c>
      <c r="E138" s="54">
        <f t="shared" ref="E138:E143" si="41">$B138*D138/$U138</f>
        <v>0</v>
      </c>
      <c r="F138" s="27" t="s">
        <v>367</v>
      </c>
      <c r="G138" s="27" t="s">
        <v>367</v>
      </c>
      <c r="H138" s="27" t="s">
        <v>367</v>
      </c>
      <c r="I138" s="27" t="s">
        <v>367</v>
      </c>
      <c r="J138" s="27" t="s">
        <v>367</v>
      </c>
      <c r="K138" s="27" t="s">
        <v>367</v>
      </c>
      <c r="L138" s="53">
        <f>'Расчет субсидий'!P138-1</f>
        <v>0.30000000000000004</v>
      </c>
      <c r="M138" s="53">
        <f>L138*'Расчет субсидий'!Q138</f>
        <v>6.0000000000000009</v>
      </c>
      <c r="N138" s="54">
        <f t="shared" ref="N138:N143" si="42">$B138*M138/$U138</f>
        <v>7.3769041769041754</v>
      </c>
      <c r="O138" s="53">
        <f>'Расчет субсидий'!T138-1</f>
        <v>0</v>
      </c>
      <c r="P138" s="53">
        <f>O138*'Расчет субсидий'!U138</f>
        <v>0</v>
      </c>
      <c r="Q138" s="54">
        <f t="shared" ref="Q138:Q143" si="43">$B138*P138/$U138</f>
        <v>0</v>
      </c>
      <c r="R138" s="53">
        <f>'Расчет субсидий'!X138-1</f>
        <v>0.11111111111111116</v>
      </c>
      <c r="S138" s="53">
        <f>R138*'Расчет субсидий'!Y138</f>
        <v>2.2222222222222232</v>
      </c>
      <c r="T138" s="54">
        <f t="shared" ref="T138:T143" si="44">$B138*S138/$U138</f>
        <v>2.7321867321867326</v>
      </c>
      <c r="U138" s="53">
        <f t="shared" si="32"/>
        <v>8.222222222222225</v>
      </c>
    </row>
    <row r="139" spans="1:21" ht="15" customHeight="1">
      <c r="A139" s="33" t="s">
        <v>138</v>
      </c>
      <c r="B139" s="51">
        <f>'Расчет субсидий'!AD139</f>
        <v>8.4727272727272691</v>
      </c>
      <c r="C139" s="53">
        <f>'Расчет субсидий'!D139-1</f>
        <v>-1</v>
      </c>
      <c r="D139" s="53">
        <f>C139*'Расчет субсидий'!E139</f>
        <v>0</v>
      </c>
      <c r="E139" s="54">
        <f t="shared" si="41"/>
        <v>0</v>
      </c>
      <c r="F139" s="27" t="s">
        <v>367</v>
      </c>
      <c r="G139" s="27" t="s">
        <v>367</v>
      </c>
      <c r="H139" s="27" t="s">
        <v>367</v>
      </c>
      <c r="I139" s="27" t="s">
        <v>367</v>
      </c>
      <c r="J139" s="27" t="s">
        <v>367</v>
      </c>
      <c r="K139" s="27" t="s">
        <v>367</v>
      </c>
      <c r="L139" s="53">
        <f>'Расчет субсидий'!P139-1</f>
        <v>0.30000000000000004</v>
      </c>
      <c r="M139" s="53">
        <f>L139*'Расчет субсидий'!Q139</f>
        <v>6.0000000000000009</v>
      </c>
      <c r="N139" s="54">
        <f t="shared" si="42"/>
        <v>8.4727272727272691</v>
      </c>
      <c r="O139" s="53">
        <f>'Расчет субсидий'!T139-1</f>
        <v>0</v>
      </c>
      <c r="P139" s="53">
        <f>O139*'Расчет субсидий'!U139</f>
        <v>0</v>
      </c>
      <c r="Q139" s="54">
        <f t="shared" si="43"/>
        <v>0</v>
      </c>
      <c r="R139" s="53">
        <f>'Расчет субсидий'!X139-1</f>
        <v>0</v>
      </c>
      <c r="S139" s="53">
        <f>R139*'Расчет субсидий'!Y139</f>
        <v>0</v>
      </c>
      <c r="T139" s="54">
        <f t="shared" si="44"/>
        <v>0</v>
      </c>
      <c r="U139" s="53">
        <f t="shared" si="32"/>
        <v>6.0000000000000009</v>
      </c>
    </row>
    <row r="140" spans="1:21" ht="15" customHeight="1">
      <c r="A140" s="33" t="s">
        <v>139</v>
      </c>
      <c r="B140" s="51">
        <f>'Расчет субсидий'!AD140</f>
        <v>11.463636363636368</v>
      </c>
      <c r="C140" s="53">
        <f>'Расчет субсидий'!D140-1</f>
        <v>-1</v>
      </c>
      <c r="D140" s="53">
        <f>C140*'Расчет субсидий'!E140</f>
        <v>0</v>
      </c>
      <c r="E140" s="54">
        <f t="shared" si="41"/>
        <v>0</v>
      </c>
      <c r="F140" s="27" t="s">
        <v>367</v>
      </c>
      <c r="G140" s="27" t="s">
        <v>367</v>
      </c>
      <c r="H140" s="27" t="s">
        <v>367</v>
      </c>
      <c r="I140" s="27" t="s">
        <v>367</v>
      </c>
      <c r="J140" s="27" t="s">
        <v>367</v>
      </c>
      <c r="K140" s="27" t="s">
        <v>367</v>
      </c>
      <c r="L140" s="53">
        <f>'Расчет субсидий'!P140-1</f>
        <v>0.30000000000000004</v>
      </c>
      <c r="M140" s="53">
        <f>L140*'Расчет субсидий'!Q140</f>
        <v>6.0000000000000009</v>
      </c>
      <c r="N140" s="54">
        <f t="shared" si="42"/>
        <v>12.3931203931204</v>
      </c>
      <c r="O140" s="53">
        <f>'Расчет субсидий'!T140-1</f>
        <v>-1.5000000000000013E-2</v>
      </c>
      <c r="P140" s="53">
        <f>O140*'Расчет субсидий'!U140</f>
        <v>-0.4500000000000004</v>
      </c>
      <c r="Q140" s="54">
        <f t="shared" si="43"/>
        <v>-0.92948402948403053</v>
      </c>
      <c r="R140" s="53">
        <f>'Расчет субсидий'!X140-1</f>
        <v>0</v>
      </c>
      <c r="S140" s="53">
        <f>R140*'Расчет субсидий'!Y140</f>
        <v>0</v>
      </c>
      <c r="T140" s="54">
        <f t="shared" si="44"/>
        <v>0</v>
      </c>
      <c r="U140" s="53">
        <f t="shared" si="32"/>
        <v>5.5500000000000007</v>
      </c>
    </row>
    <row r="141" spans="1:21" ht="15" customHeight="1">
      <c r="A141" s="33" t="s">
        <v>140</v>
      </c>
      <c r="B141" s="51">
        <f>'Расчет субсидий'!AD141</f>
        <v>0.7181818181818187</v>
      </c>
      <c r="C141" s="53">
        <f>'Расчет субсидий'!D141-1</f>
        <v>-4.6341463414634188E-2</v>
      </c>
      <c r="D141" s="53">
        <f>C141*'Расчет субсидий'!E141</f>
        <v>-0.46341463414634188</v>
      </c>
      <c r="E141" s="54">
        <f t="shared" si="41"/>
        <v>-0.84529364440868782</v>
      </c>
      <c r="F141" s="27" t="s">
        <v>367</v>
      </c>
      <c r="G141" s="27" t="s">
        <v>367</v>
      </c>
      <c r="H141" s="27" t="s">
        <v>367</v>
      </c>
      <c r="I141" s="27" t="s">
        <v>367</v>
      </c>
      <c r="J141" s="27" t="s">
        <v>367</v>
      </c>
      <c r="K141" s="27" t="s">
        <v>367</v>
      </c>
      <c r="L141" s="53">
        <f>'Расчет субсидий'!P141-1</f>
        <v>0.30000000000000004</v>
      </c>
      <c r="M141" s="53">
        <f>L141*'Расчет субсидий'!Q141</f>
        <v>6.0000000000000009</v>
      </c>
      <c r="N141" s="54">
        <f t="shared" si="42"/>
        <v>10.944328238133531</v>
      </c>
      <c r="O141" s="53">
        <f>'Расчет субсидий'!T141-1</f>
        <v>-0.25714285714285712</v>
      </c>
      <c r="P141" s="53">
        <f>O141*'Расчет субсидий'!U141</f>
        <v>-5.1428571428571423</v>
      </c>
      <c r="Q141" s="54">
        <f t="shared" si="43"/>
        <v>-9.3808527755430227</v>
      </c>
      <c r="R141" s="53">
        <f>'Расчет субсидий'!X141-1</f>
        <v>0</v>
      </c>
      <c r="S141" s="53">
        <f>R141*'Расчет субсидий'!Y141</f>
        <v>0</v>
      </c>
      <c r="T141" s="54">
        <f t="shared" si="44"/>
        <v>0</v>
      </c>
      <c r="U141" s="53">
        <f t="shared" si="32"/>
        <v>0.39372822299651666</v>
      </c>
    </row>
    <row r="142" spans="1:21" ht="15" customHeight="1">
      <c r="A142" s="33" t="s">
        <v>141</v>
      </c>
      <c r="B142" s="51">
        <f>'Расчет субсидий'!AD142</f>
        <v>-3.627272727272727</v>
      </c>
      <c r="C142" s="53">
        <f>'Расчет субсидий'!D142-1</f>
        <v>-5.8139534883721034E-3</v>
      </c>
      <c r="D142" s="53">
        <f>C142*'Расчет субсидий'!E142</f>
        <v>-5.8139534883721034E-2</v>
      </c>
      <c r="E142" s="54">
        <f t="shared" si="41"/>
        <v>-1.0838032530395404E-2</v>
      </c>
      <c r="F142" s="27" t="s">
        <v>367</v>
      </c>
      <c r="G142" s="27" t="s">
        <v>367</v>
      </c>
      <c r="H142" s="27" t="s">
        <v>367</v>
      </c>
      <c r="I142" s="27" t="s">
        <v>367</v>
      </c>
      <c r="J142" s="27" t="s">
        <v>367</v>
      </c>
      <c r="K142" s="27" t="s">
        <v>367</v>
      </c>
      <c r="L142" s="53">
        <f>'Расчет субсидий'!P142-1</f>
        <v>0.30000000000000004</v>
      </c>
      <c r="M142" s="53">
        <f>L142*'Расчет субсидий'!Q142</f>
        <v>6.0000000000000009</v>
      </c>
      <c r="N142" s="54">
        <f t="shared" si="42"/>
        <v>1.1184849571368038</v>
      </c>
      <c r="O142" s="53">
        <f>'Расчет субсидий'!T142-1</f>
        <v>-1</v>
      </c>
      <c r="P142" s="53">
        <f>O142*'Расчет субсидий'!U142</f>
        <v>-30</v>
      </c>
      <c r="Q142" s="54">
        <f t="shared" si="43"/>
        <v>-5.5924247856840186</v>
      </c>
      <c r="R142" s="53">
        <f>'Расчет субсидий'!X142-1</f>
        <v>0.22999999999999998</v>
      </c>
      <c r="S142" s="53">
        <f>R142*'Расчет субсидий'!Y142</f>
        <v>4.5999999999999996</v>
      </c>
      <c r="T142" s="54">
        <f t="shared" si="44"/>
        <v>0.8575051338048828</v>
      </c>
      <c r="U142" s="53">
        <f t="shared" si="32"/>
        <v>-19.458139534883721</v>
      </c>
    </row>
    <row r="143" spans="1:21" ht="15" customHeight="1">
      <c r="A143" s="33" t="s">
        <v>142</v>
      </c>
      <c r="B143" s="51">
        <f>'Расчет субсидий'!AD143</f>
        <v>7.6454545454545411</v>
      </c>
      <c r="C143" s="53">
        <f>'Расчет субсидий'!D143-1</f>
        <v>-1</v>
      </c>
      <c r="D143" s="53">
        <f>C143*'Расчет субсидий'!E143</f>
        <v>0</v>
      </c>
      <c r="E143" s="54">
        <f t="shared" si="41"/>
        <v>0</v>
      </c>
      <c r="F143" s="27" t="s">
        <v>367</v>
      </c>
      <c r="G143" s="27" t="s">
        <v>367</v>
      </c>
      <c r="H143" s="27" t="s">
        <v>367</v>
      </c>
      <c r="I143" s="27" t="s">
        <v>367</v>
      </c>
      <c r="J143" s="27" t="s">
        <v>367</v>
      </c>
      <c r="K143" s="27" t="s">
        <v>367</v>
      </c>
      <c r="L143" s="53">
        <f>'Расчет субсидий'!P143-1</f>
        <v>0.30000000000000004</v>
      </c>
      <c r="M143" s="53">
        <f>L143*'Расчет субсидий'!Q143</f>
        <v>6.0000000000000009</v>
      </c>
      <c r="N143" s="54">
        <f t="shared" si="42"/>
        <v>7.6454545454545411</v>
      </c>
      <c r="O143" s="53">
        <f>'Расчет субсидий'!T143-1</f>
        <v>0</v>
      </c>
      <c r="P143" s="53">
        <f>O143*'Расчет субсидий'!U143</f>
        <v>0</v>
      </c>
      <c r="Q143" s="54">
        <f t="shared" si="43"/>
        <v>0</v>
      </c>
      <c r="R143" s="53">
        <f>'Расчет субсидий'!X143-1</f>
        <v>0</v>
      </c>
      <c r="S143" s="53">
        <f>R143*'Расчет субсидий'!Y143</f>
        <v>0</v>
      </c>
      <c r="T143" s="54">
        <f t="shared" si="44"/>
        <v>0</v>
      </c>
      <c r="U143" s="53">
        <f t="shared" si="32"/>
        <v>6.0000000000000009</v>
      </c>
    </row>
    <row r="144" spans="1:21" ht="15" customHeight="1">
      <c r="A144" s="32" t="s">
        <v>143</v>
      </c>
      <c r="B144" s="55"/>
      <c r="C144" s="56"/>
      <c r="D144" s="56"/>
      <c r="E144" s="57"/>
      <c r="F144" s="56"/>
      <c r="G144" s="56"/>
      <c r="H144" s="57"/>
      <c r="I144" s="57"/>
      <c r="J144" s="57"/>
      <c r="K144" s="57"/>
      <c r="L144" s="56"/>
      <c r="M144" s="56"/>
      <c r="N144" s="57"/>
      <c r="O144" s="56"/>
      <c r="P144" s="56"/>
      <c r="Q144" s="57"/>
      <c r="R144" s="56"/>
      <c r="S144" s="56"/>
      <c r="T144" s="57"/>
      <c r="U144" s="57"/>
    </row>
    <row r="145" spans="1:21" ht="15" customHeight="1">
      <c r="A145" s="33" t="s">
        <v>144</v>
      </c>
      <c r="B145" s="51">
        <f>'Расчет субсидий'!AD145</f>
        <v>17.327272727272728</v>
      </c>
      <c r="C145" s="53">
        <f>'Расчет субсидий'!D145-1</f>
        <v>4.892787524366482E-2</v>
      </c>
      <c r="D145" s="53">
        <f>C145*'Расчет субсидий'!E145</f>
        <v>0.4892787524366482</v>
      </c>
      <c r="E145" s="54">
        <f t="shared" ref="E145:E156" si="45">$B145*D145/$U145</f>
        <v>0.6579564558767681</v>
      </c>
      <c r="F145" s="27" t="s">
        <v>367</v>
      </c>
      <c r="G145" s="27" t="s">
        <v>367</v>
      </c>
      <c r="H145" s="27" t="s">
        <v>367</v>
      </c>
      <c r="I145" s="27" t="s">
        <v>367</v>
      </c>
      <c r="J145" s="27" t="s">
        <v>367</v>
      </c>
      <c r="K145" s="27" t="s">
        <v>367</v>
      </c>
      <c r="L145" s="53">
        <f>'Расчет субсидий'!P145-1</f>
        <v>7.3126801152737508E-2</v>
      </c>
      <c r="M145" s="53">
        <f>L145*'Расчет субсидий'!Q145</f>
        <v>1.4625360230547502</v>
      </c>
      <c r="N145" s="54">
        <f t="shared" ref="N145:N156" si="46">$B145*M145/$U145</f>
        <v>1.966741890034972</v>
      </c>
      <c r="O145" s="53">
        <f>'Расчет субсидий'!T145-1</f>
        <v>0.24666666666666659</v>
      </c>
      <c r="P145" s="53">
        <f>O145*'Расчет субсидий'!U145</f>
        <v>4.9333333333333318</v>
      </c>
      <c r="Q145" s="54">
        <f t="shared" ref="Q145:Q156" si="47">$B145*P145/$U145</f>
        <v>6.6340884403702018</v>
      </c>
      <c r="R145" s="53">
        <f>'Расчет субсидий'!X145-1</f>
        <v>0.19999999999999996</v>
      </c>
      <c r="S145" s="53">
        <f>R145*'Расчет субсидий'!Y145</f>
        <v>5.9999999999999982</v>
      </c>
      <c r="T145" s="54">
        <f t="shared" ref="T145:T156" si="48">$B145*S145/$U145</f>
        <v>8.0684859409907865</v>
      </c>
      <c r="U145" s="53">
        <f t="shared" si="32"/>
        <v>12.885148108824728</v>
      </c>
    </row>
    <row r="146" spans="1:21" ht="15" customHeight="1">
      <c r="A146" s="33" t="s">
        <v>145</v>
      </c>
      <c r="B146" s="51">
        <f>'Расчет субсидий'!AD146</f>
        <v>3.6000000000000014</v>
      </c>
      <c r="C146" s="53">
        <f>'Расчет субсидий'!D146-1</f>
        <v>8.4120171673819799E-2</v>
      </c>
      <c r="D146" s="53">
        <f>C146*'Расчет субсидий'!E146</f>
        <v>0.84120171673819799</v>
      </c>
      <c r="E146" s="54">
        <f t="shared" si="45"/>
        <v>0.56673936574470674</v>
      </c>
      <c r="F146" s="27" t="s">
        <v>367</v>
      </c>
      <c r="G146" s="27" t="s">
        <v>367</v>
      </c>
      <c r="H146" s="27" t="s">
        <v>367</v>
      </c>
      <c r="I146" s="27" t="s">
        <v>367</v>
      </c>
      <c r="J146" s="27" t="s">
        <v>367</v>
      </c>
      <c r="K146" s="27" t="s">
        <v>367</v>
      </c>
      <c r="L146" s="53">
        <f>'Расчет субсидий'!P146-1</f>
        <v>1.108893324461846E-4</v>
      </c>
      <c r="M146" s="53">
        <f>L146*'Расчет субсидий'!Q146</f>
        <v>2.2177866489236919E-3</v>
      </c>
      <c r="N146" s="54">
        <f t="shared" si="46"/>
        <v>1.4941802587396184E-3</v>
      </c>
      <c r="O146" s="53">
        <f>'Расчет субсидий'!T146-1</f>
        <v>0.30000000000000004</v>
      </c>
      <c r="P146" s="53">
        <f>O146*'Расчет субсидий'!U146</f>
        <v>4.5000000000000009</v>
      </c>
      <c r="Q146" s="54">
        <f t="shared" si="47"/>
        <v>3.0317664539965548</v>
      </c>
      <c r="R146" s="53">
        <f>'Расчет субсидий'!X146-1</f>
        <v>0</v>
      </c>
      <c r="S146" s="53">
        <f>R146*'Расчет субсидий'!Y146</f>
        <v>0</v>
      </c>
      <c r="T146" s="54">
        <f t="shared" si="48"/>
        <v>0</v>
      </c>
      <c r="U146" s="53">
        <f t="shared" si="32"/>
        <v>5.343419503387123</v>
      </c>
    </row>
    <row r="147" spans="1:21" ht="15" customHeight="1">
      <c r="A147" s="33" t="s">
        <v>146</v>
      </c>
      <c r="B147" s="51">
        <f>'Расчет субсидий'!AD147</f>
        <v>33.463636363636368</v>
      </c>
      <c r="C147" s="53">
        <f>'Расчет субсидий'!D147-1</f>
        <v>2.8225806451612989E-2</v>
      </c>
      <c r="D147" s="53">
        <f>C147*'Расчет субсидий'!E147</f>
        <v>0.28225806451612989</v>
      </c>
      <c r="E147" s="54">
        <f t="shared" si="45"/>
        <v>0.6163322890584203</v>
      </c>
      <c r="F147" s="27" t="s">
        <v>367</v>
      </c>
      <c r="G147" s="27" t="s">
        <v>367</v>
      </c>
      <c r="H147" s="27" t="s">
        <v>367</v>
      </c>
      <c r="I147" s="27" t="s">
        <v>367</v>
      </c>
      <c r="J147" s="27" t="s">
        <v>367</v>
      </c>
      <c r="K147" s="27" t="s">
        <v>367</v>
      </c>
      <c r="L147" s="53">
        <f>'Расчет субсидий'!P147-1</f>
        <v>0.30000000000000004</v>
      </c>
      <c r="M147" s="53">
        <f>L147*'Расчет субсидий'!Q147</f>
        <v>6.0000000000000009</v>
      </c>
      <c r="N147" s="54">
        <f t="shared" si="46"/>
        <v>13.101463515984667</v>
      </c>
      <c r="O147" s="53">
        <f>'Расчет субсидий'!T147-1</f>
        <v>-0.24237804878048774</v>
      </c>
      <c r="P147" s="53">
        <f>O147*'Расчет субсидий'!U147</f>
        <v>-2.4237804878048772</v>
      </c>
      <c r="Q147" s="54">
        <f t="shared" si="47"/>
        <v>-5.2925119386218524</v>
      </c>
      <c r="R147" s="53">
        <f>'Расчет субсидий'!X147-1</f>
        <v>0.28666666666666663</v>
      </c>
      <c r="S147" s="53">
        <f>R147*'Расчет субсидий'!Y147</f>
        <v>11.466666666666665</v>
      </c>
      <c r="T147" s="54">
        <f t="shared" si="48"/>
        <v>25.038352497215133</v>
      </c>
      <c r="U147" s="53">
        <f t="shared" si="32"/>
        <v>15.325144243377919</v>
      </c>
    </row>
    <row r="148" spans="1:21" ht="15" customHeight="1">
      <c r="A148" s="33" t="s">
        <v>147</v>
      </c>
      <c r="B148" s="51">
        <f>'Расчет субсидий'!AD148</f>
        <v>35.172727272727229</v>
      </c>
      <c r="C148" s="53">
        <f>'Расчет субсидий'!D148-1</f>
        <v>1.4935414424113169E-3</v>
      </c>
      <c r="D148" s="53">
        <f>C148*'Расчет субсидий'!E148</f>
        <v>1.4935414424113169E-2</v>
      </c>
      <c r="E148" s="54">
        <f t="shared" si="45"/>
        <v>7.2105605981789028E-2</v>
      </c>
      <c r="F148" s="27" t="s">
        <v>367</v>
      </c>
      <c r="G148" s="27" t="s">
        <v>367</v>
      </c>
      <c r="H148" s="27" t="s">
        <v>367</v>
      </c>
      <c r="I148" s="27" t="s">
        <v>367</v>
      </c>
      <c r="J148" s="27" t="s">
        <v>367</v>
      </c>
      <c r="K148" s="27" t="s">
        <v>367</v>
      </c>
      <c r="L148" s="53">
        <f>'Расчет субсидий'!P148-1</f>
        <v>-8.1426909654903623E-3</v>
      </c>
      <c r="M148" s="53">
        <f>L148*'Расчет субсидий'!Q148</f>
        <v>-0.16285381930980725</v>
      </c>
      <c r="N148" s="54">
        <f t="shared" si="46"/>
        <v>-0.7862301637123591</v>
      </c>
      <c r="O148" s="53">
        <f>'Расчет субсидий'!T148-1</f>
        <v>0.20500000000000007</v>
      </c>
      <c r="P148" s="53">
        <f>O148*'Расчет субсидий'!U148</f>
        <v>4.1000000000000014</v>
      </c>
      <c r="Q148" s="54">
        <f t="shared" si="47"/>
        <v>19.794093162091091</v>
      </c>
      <c r="R148" s="53">
        <f>'Расчет субсидий'!X148-1</f>
        <v>0.11111111111111094</v>
      </c>
      <c r="S148" s="53">
        <f>R148*'Расчет субсидий'!Y148</f>
        <v>3.3333333333333282</v>
      </c>
      <c r="T148" s="54">
        <f t="shared" si="48"/>
        <v>16.092758668366709</v>
      </c>
      <c r="U148" s="53">
        <f t="shared" si="32"/>
        <v>7.2854149284476355</v>
      </c>
    </row>
    <row r="149" spans="1:21" ht="15" customHeight="1">
      <c r="A149" s="33" t="s">
        <v>148</v>
      </c>
      <c r="B149" s="51">
        <f>'Расчет субсидий'!AD149</f>
        <v>-3.4181818181818073</v>
      </c>
      <c r="C149" s="53">
        <f>'Расчет субсидий'!D149-1</f>
        <v>0.18433734939759039</v>
      </c>
      <c r="D149" s="53">
        <f>C149*'Расчет субсидий'!E149</f>
        <v>1.8433734939759039</v>
      </c>
      <c r="E149" s="54">
        <f t="shared" si="45"/>
        <v>3.2519416087323423</v>
      </c>
      <c r="F149" s="27" t="s">
        <v>367</v>
      </c>
      <c r="G149" s="27" t="s">
        <v>367</v>
      </c>
      <c r="H149" s="27" t="s">
        <v>367</v>
      </c>
      <c r="I149" s="27" t="s">
        <v>367</v>
      </c>
      <c r="J149" s="27" t="s">
        <v>367</v>
      </c>
      <c r="K149" s="27" t="s">
        <v>367</v>
      </c>
      <c r="L149" s="53">
        <f>'Расчет субсидий'!P149-1</f>
        <v>-0.33904903909874096</v>
      </c>
      <c r="M149" s="53">
        <f>L149*'Расчет субсидий'!Q149</f>
        <v>-6.7809807819748187</v>
      </c>
      <c r="N149" s="54">
        <f t="shared" si="46"/>
        <v>-11.962498986223643</v>
      </c>
      <c r="O149" s="53">
        <f>'Расчет субсидий'!T149-1</f>
        <v>0</v>
      </c>
      <c r="P149" s="53">
        <f>O149*'Расчет субсидий'!U149</f>
        <v>0</v>
      </c>
      <c r="Q149" s="54">
        <f t="shared" si="47"/>
        <v>0</v>
      </c>
      <c r="R149" s="53">
        <f>'Расчет субсидий'!X149-1</f>
        <v>0.19999999999999996</v>
      </c>
      <c r="S149" s="53">
        <f>R149*'Расчет субсидий'!Y149</f>
        <v>2.9999999999999991</v>
      </c>
      <c r="T149" s="54">
        <f t="shared" si="48"/>
        <v>5.2923755593094954</v>
      </c>
      <c r="U149" s="53">
        <f t="shared" si="32"/>
        <v>-1.9376072879989161</v>
      </c>
    </row>
    <row r="150" spans="1:21" ht="15" customHeight="1">
      <c r="A150" s="33" t="s">
        <v>149</v>
      </c>
      <c r="B150" s="51">
        <f>'Расчет субсидий'!AD150</f>
        <v>7.4727272727272691</v>
      </c>
      <c r="C150" s="53">
        <f>'Расчет субсидий'!D150-1</f>
        <v>-1</v>
      </c>
      <c r="D150" s="53">
        <f>C150*'Расчет субсидий'!E150</f>
        <v>0</v>
      </c>
      <c r="E150" s="54">
        <f t="shared" si="45"/>
        <v>0</v>
      </c>
      <c r="F150" s="27" t="s">
        <v>367</v>
      </c>
      <c r="G150" s="27" t="s">
        <v>367</v>
      </c>
      <c r="H150" s="27" t="s">
        <v>367</v>
      </c>
      <c r="I150" s="27" t="s">
        <v>367</v>
      </c>
      <c r="J150" s="27" t="s">
        <v>367</v>
      </c>
      <c r="K150" s="27" t="s">
        <v>367</v>
      </c>
      <c r="L150" s="53">
        <f>'Расчет субсидий'!P150-1</f>
        <v>-9.9807135969141814E-2</v>
      </c>
      <c r="M150" s="53">
        <f>L150*'Расчет субсидий'!Q150</f>
        <v>-1.9961427193828363</v>
      </c>
      <c r="N150" s="54">
        <f t="shared" si="46"/>
        <v>-2.1395228634134438</v>
      </c>
      <c r="O150" s="53">
        <f>'Расчет субсидий'!T150-1</f>
        <v>0.30000000000000004</v>
      </c>
      <c r="P150" s="53">
        <f>O150*'Расчет субсидий'!U150</f>
        <v>1.5000000000000002</v>
      </c>
      <c r="Q150" s="54">
        <f t="shared" si="47"/>
        <v>1.6077429053331451</v>
      </c>
      <c r="R150" s="53">
        <f>'Расчет субсидий'!X150-1</f>
        <v>0.16595744680851054</v>
      </c>
      <c r="S150" s="53">
        <f>R150*'Расчет субсидий'!Y150</f>
        <v>7.4680851063829747</v>
      </c>
      <c r="T150" s="54">
        <f t="shared" si="48"/>
        <v>8.0045072308075671</v>
      </c>
      <c r="U150" s="53">
        <f t="shared" si="32"/>
        <v>6.9719423870001389</v>
      </c>
    </row>
    <row r="151" spans="1:21" ht="15" customHeight="1">
      <c r="A151" s="33" t="s">
        <v>150</v>
      </c>
      <c r="B151" s="51">
        <f>'Расчет субсидий'!AD151</f>
        <v>11.190909090909088</v>
      </c>
      <c r="C151" s="53">
        <f>'Расчет субсидий'!D151-1</f>
        <v>-0.14144038766814271</v>
      </c>
      <c r="D151" s="53">
        <f>C151*'Расчет субсидий'!E151</f>
        <v>-1.4144038766814271</v>
      </c>
      <c r="E151" s="54">
        <f t="shared" si="45"/>
        <v>-3.8495499866505507</v>
      </c>
      <c r="F151" s="27" t="s">
        <v>367</v>
      </c>
      <c r="G151" s="27" t="s">
        <v>367</v>
      </c>
      <c r="H151" s="27" t="s">
        <v>367</v>
      </c>
      <c r="I151" s="27" t="s">
        <v>367</v>
      </c>
      <c r="J151" s="27" t="s">
        <v>367</v>
      </c>
      <c r="K151" s="27" t="s">
        <v>367</v>
      </c>
      <c r="L151" s="53">
        <f>'Расчет субсидий'!P151-1</f>
        <v>-0.24869129248691291</v>
      </c>
      <c r="M151" s="53">
        <f>L151*'Расчет субсидий'!Q151</f>
        <v>-4.9738258497382581</v>
      </c>
      <c r="N151" s="54">
        <f t="shared" si="46"/>
        <v>-13.53714561245836</v>
      </c>
      <c r="O151" s="53">
        <f>'Расчет субсидий'!T151-1</f>
        <v>0</v>
      </c>
      <c r="P151" s="53">
        <f>O151*'Расчет субсидий'!U151</f>
        <v>0</v>
      </c>
      <c r="Q151" s="54">
        <f t="shared" si="47"/>
        <v>0</v>
      </c>
      <c r="R151" s="53">
        <f>'Расчет субсидий'!X151-1</f>
        <v>0.30000000000000004</v>
      </c>
      <c r="S151" s="53">
        <f>R151*'Расчет субсидий'!Y151</f>
        <v>10.500000000000002</v>
      </c>
      <c r="T151" s="54">
        <f t="shared" si="48"/>
        <v>28.577604690017996</v>
      </c>
      <c r="U151" s="53">
        <f t="shared" si="32"/>
        <v>4.1117702735803165</v>
      </c>
    </row>
    <row r="152" spans="1:21" ht="15" customHeight="1">
      <c r="A152" s="33" t="s">
        <v>151</v>
      </c>
      <c r="B152" s="51">
        <f>'Расчет субсидий'!AD152</f>
        <v>36.372727272727275</v>
      </c>
      <c r="C152" s="53">
        <f>'Расчет субсидий'!D152-1</f>
        <v>0.1858974358974359</v>
      </c>
      <c r="D152" s="53">
        <f>C152*'Расчет субсидий'!E152</f>
        <v>1.858974358974359</v>
      </c>
      <c r="E152" s="54">
        <f t="shared" si="45"/>
        <v>4.1961074195398602</v>
      </c>
      <c r="F152" s="27" t="s">
        <v>367</v>
      </c>
      <c r="G152" s="27" t="s">
        <v>367</v>
      </c>
      <c r="H152" s="27" t="s">
        <v>367</v>
      </c>
      <c r="I152" s="27" t="s">
        <v>367</v>
      </c>
      <c r="J152" s="27" t="s">
        <v>367</v>
      </c>
      <c r="K152" s="27" t="s">
        <v>367</v>
      </c>
      <c r="L152" s="53">
        <f>'Расчет субсидий'!P152-1</f>
        <v>0.30000000000000004</v>
      </c>
      <c r="M152" s="53">
        <f>L152*'Расчет субсидий'!Q152</f>
        <v>6.0000000000000009</v>
      </c>
      <c r="N152" s="54">
        <f t="shared" si="46"/>
        <v>13.543298429963135</v>
      </c>
      <c r="O152" s="53">
        <f>'Расчет субсидий'!T152-1</f>
        <v>0.15549999999999997</v>
      </c>
      <c r="P152" s="53">
        <f>O152*'Расчет субсидий'!U152</f>
        <v>5.442499999999999</v>
      </c>
      <c r="Q152" s="54">
        <f t="shared" si="47"/>
        <v>12.284900284179058</v>
      </c>
      <c r="R152" s="53">
        <f>'Расчет субсидий'!X152-1</f>
        <v>0.1875</v>
      </c>
      <c r="S152" s="53">
        <f>R152*'Расчет субсидий'!Y152</f>
        <v>2.8125</v>
      </c>
      <c r="T152" s="54">
        <f t="shared" si="48"/>
        <v>6.348421139045219</v>
      </c>
      <c r="U152" s="53">
        <f t="shared" si="32"/>
        <v>16.11397435897436</v>
      </c>
    </row>
    <row r="153" spans="1:21" ht="15" customHeight="1">
      <c r="A153" s="33" t="s">
        <v>152</v>
      </c>
      <c r="B153" s="51">
        <f>'Расчет субсидий'!AD153</f>
        <v>51.300000000000011</v>
      </c>
      <c r="C153" s="53">
        <f>'Расчет субсидий'!D153-1</f>
        <v>0.2003230735647239</v>
      </c>
      <c r="D153" s="53">
        <f>C153*'Расчет субсидий'!E153</f>
        <v>2.003230735647239</v>
      </c>
      <c r="E153" s="54">
        <f t="shared" si="45"/>
        <v>6.4664905972782316</v>
      </c>
      <c r="F153" s="27" t="s">
        <v>367</v>
      </c>
      <c r="G153" s="27" t="s">
        <v>367</v>
      </c>
      <c r="H153" s="27" t="s">
        <v>367</v>
      </c>
      <c r="I153" s="27" t="s">
        <v>367</v>
      </c>
      <c r="J153" s="27" t="s">
        <v>367</v>
      </c>
      <c r="K153" s="27" t="s">
        <v>367</v>
      </c>
      <c r="L153" s="53">
        <f>'Расчет субсидий'!P153-1</f>
        <v>0.24418191603875128</v>
      </c>
      <c r="M153" s="53">
        <f>L153*'Расчет субсидий'!Q153</f>
        <v>4.8836383207750256</v>
      </c>
      <c r="N153" s="54">
        <f t="shared" si="46"/>
        <v>15.764535118115553</v>
      </c>
      <c r="O153" s="53">
        <f>'Расчет субсидий'!T153-1</f>
        <v>0.26275862068965505</v>
      </c>
      <c r="P153" s="53">
        <f>O153*'Расчет субсидий'!U153</f>
        <v>5.2551724137931011</v>
      </c>
      <c r="Q153" s="54">
        <f t="shared" si="47"/>
        <v>16.963858629040736</v>
      </c>
      <c r="R153" s="53">
        <f>'Расчет субсидий'!X153-1</f>
        <v>0.125</v>
      </c>
      <c r="S153" s="53">
        <f>R153*'Расчет субсидий'!Y153</f>
        <v>3.75</v>
      </c>
      <c r="T153" s="54">
        <f t="shared" si="48"/>
        <v>12.105115655565491</v>
      </c>
      <c r="U153" s="53">
        <f t="shared" si="32"/>
        <v>15.892041470215366</v>
      </c>
    </row>
    <row r="154" spans="1:21" ht="15" customHeight="1">
      <c r="A154" s="33" t="s">
        <v>153</v>
      </c>
      <c r="B154" s="51">
        <f>'Расчет субсидий'!AD154</f>
        <v>15.23636363636362</v>
      </c>
      <c r="C154" s="53">
        <f>'Расчет субсидий'!D154-1</f>
        <v>7.2058823529411953E-2</v>
      </c>
      <c r="D154" s="53">
        <f>C154*'Расчет субсидий'!E154</f>
        <v>0.72058823529411953</v>
      </c>
      <c r="E154" s="54">
        <f t="shared" si="45"/>
        <v>1.5291438088129117</v>
      </c>
      <c r="F154" s="27" t="s">
        <v>367</v>
      </c>
      <c r="G154" s="27" t="s">
        <v>367</v>
      </c>
      <c r="H154" s="27" t="s">
        <v>367</v>
      </c>
      <c r="I154" s="27" t="s">
        <v>367</v>
      </c>
      <c r="J154" s="27" t="s">
        <v>367</v>
      </c>
      <c r="K154" s="27" t="s">
        <v>367</v>
      </c>
      <c r="L154" s="53">
        <f>'Расчет субсидий'!P154-1</f>
        <v>8.3996463306808211E-2</v>
      </c>
      <c r="M154" s="53">
        <f>L154*'Расчет субсидий'!Q154</f>
        <v>1.6799292661361642</v>
      </c>
      <c r="N154" s="54">
        <f t="shared" si="46"/>
        <v>3.5649394629752948</v>
      </c>
      <c r="O154" s="53">
        <f>'Расчет субсидий'!T154-1</f>
        <v>4.1666666666666741E-2</v>
      </c>
      <c r="P154" s="53">
        <f>O154*'Расчет субсидий'!U154</f>
        <v>1.2500000000000022</v>
      </c>
      <c r="Q154" s="54">
        <f t="shared" si="47"/>
        <v>2.652596403042804</v>
      </c>
      <c r="R154" s="53">
        <f>'Расчет субсидий'!X154-1</f>
        <v>0.17647058823529416</v>
      </c>
      <c r="S154" s="53">
        <f>R154*'Расчет субсидий'!Y154</f>
        <v>3.5294117647058831</v>
      </c>
      <c r="T154" s="54">
        <f t="shared" si="48"/>
        <v>7.4896839615326112</v>
      </c>
      <c r="U154" s="53">
        <f t="shared" si="32"/>
        <v>7.1799292661361687</v>
      </c>
    </row>
    <row r="155" spans="1:21" ht="15" customHeight="1">
      <c r="A155" s="33" t="s">
        <v>154</v>
      </c>
      <c r="B155" s="51">
        <f>'Расчет субсидий'!AD155</f>
        <v>12.109090909090895</v>
      </c>
      <c r="C155" s="53">
        <f>'Расчет субсидий'!D155-1</f>
        <v>9.800796812749013E-2</v>
      </c>
      <c r="D155" s="53">
        <f>C155*'Расчет субсидий'!E155</f>
        <v>0.9800796812749013</v>
      </c>
      <c r="E155" s="54">
        <f t="shared" si="45"/>
        <v>1.4875088979140318</v>
      </c>
      <c r="F155" s="27" t="s">
        <v>367</v>
      </c>
      <c r="G155" s="27" t="s">
        <v>367</v>
      </c>
      <c r="H155" s="27" t="s">
        <v>367</v>
      </c>
      <c r="I155" s="27" t="s">
        <v>367</v>
      </c>
      <c r="J155" s="27" t="s">
        <v>367</v>
      </c>
      <c r="K155" s="27" t="s">
        <v>367</v>
      </c>
      <c r="L155" s="53">
        <f>'Расчет субсидий'!P155-1</f>
        <v>0.22491376275959163</v>
      </c>
      <c r="M155" s="53">
        <f>L155*'Расчет субсидий'!Q155</f>
        <v>4.4982752551918326</v>
      </c>
      <c r="N155" s="54">
        <f t="shared" si="46"/>
        <v>6.8272249646685115</v>
      </c>
      <c r="O155" s="53">
        <f>'Расчет субсидий'!T155-1</f>
        <v>0.16666666666666674</v>
      </c>
      <c r="P155" s="53">
        <f>O155*'Расчет субсидий'!U155</f>
        <v>2.5000000000000009</v>
      </c>
      <c r="Q155" s="54">
        <f t="shared" si="47"/>
        <v>3.7943570465083516</v>
      </c>
      <c r="R155" s="53">
        <f>'Расчет субсидий'!X155-1</f>
        <v>0</v>
      </c>
      <c r="S155" s="53">
        <f>R155*'Расчет субсидий'!Y155</f>
        <v>0</v>
      </c>
      <c r="T155" s="54">
        <f t="shared" si="48"/>
        <v>0</v>
      </c>
      <c r="U155" s="53">
        <f t="shared" si="32"/>
        <v>7.9783549364667348</v>
      </c>
    </row>
    <row r="156" spans="1:21" ht="15" customHeight="1">
      <c r="A156" s="33" t="s">
        <v>155</v>
      </c>
      <c r="B156" s="51">
        <f>'Расчет субсидий'!AD156</f>
        <v>7.9090909090909065</v>
      </c>
      <c r="C156" s="53">
        <f>'Расчет субсидий'!D156-1</f>
        <v>-0.22949142899014241</v>
      </c>
      <c r="D156" s="53">
        <f>C156*'Расчет субсидий'!E156</f>
        <v>-2.2949142899014241</v>
      </c>
      <c r="E156" s="54">
        <f t="shared" si="45"/>
        <v>-4.0074412697983179</v>
      </c>
      <c r="F156" s="27" t="s">
        <v>367</v>
      </c>
      <c r="G156" s="27" t="s">
        <v>367</v>
      </c>
      <c r="H156" s="27" t="s">
        <v>367</v>
      </c>
      <c r="I156" s="27" t="s">
        <v>367</v>
      </c>
      <c r="J156" s="27" t="s">
        <v>367</v>
      </c>
      <c r="K156" s="27" t="s">
        <v>367</v>
      </c>
      <c r="L156" s="53">
        <f>'Расчет субсидий'!P156-1</f>
        <v>0.28067228032052149</v>
      </c>
      <c r="M156" s="53">
        <f>L156*'Расчет субсидий'!Q156</f>
        <v>5.6134456064104299</v>
      </c>
      <c r="N156" s="54">
        <f t="shared" si="46"/>
        <v>9.8023502175601838</v>
      </c>
      <c r="O156" s="53">
        <f>'Расчет субсидий'!T156-1</f>
        <v>0</v>
      </c>
      <c r="P156" s="53">
        <f>O156*'Расчет субсидий'!U156</f>
        <v>0</v>
      </c>
      <c r="Q156" s="54">
        <f t="shared" si="47"/>
        <v>0</v>
      </c>
      <c r="R156" s="53">
        <f>'Расчет субсидий'!X156-1</f>
        <v>4.035714285714298E-2</v>
      </c>
      <c r="S156" s="53">
        <f>R156*'Расчет субсидий'!Y156</f>
        <v>1.2107142857142894</v>
      </c>
      <c r="T156" s="54">
        <f t="shared" si="48"/>
        <v>2.1141819613290407</v>
      </c>
      <c r="U156" s="53">
        <f t="shared" si="32"/>
        <v>4.5292456022232948</v>
      </c>
    </row>
    <row r="157" spans="1:21" ht="15" customHeight="1">
      <c r="A157" s="32" t="s">
        <v>156</v>
      </c>
      <c r="B157" s="55"/>
      <c r="C157" s="56"/>
      <c r="D157" s="56"/>
      <c r="E157" s="57"/>
      <c r="F157" s="56"/>
      <c r="G157" s="56"/>
      <c r="H157" s="57"/>
      <c r="I157" s="57"/>
      <c r="J157" s="57"/>
      <c r="K157" s="57"/>
      <c r="L157" s="56"/>
      <c r="M157" s="56"/>
      <c r="N157" s="57"/>
      <c r="O157" s="56"/>
      <c r="P157" s="56"/>
      <c r="Q157" s="57"/>
      <c r="R157" s="56"/>
      <c r="S157" s="56"/>
      <c r="T157" s="57"/>
      <c r="U157" s="57"/>
    </row>
    <row r="158" spans="1:21" ht="15" customHeight="1">
      <c r="A158" s="33" t="s">
        <v>71</v>
      </c>
      <c r="B158" s="51">
        <f>'Расчет субсидий'!AD158</f>
        <v>10.609090909090895</v>
      </c>
      <c r="C158" s="53">
        <f>'Расчет субсидий'!D158-1</f>
        <v>-1</v>
      </c>
      <c r="D158" s="53">
        <f>C158*'Расчет субсидий'!E158</f>
        <v>0</v>
      </c>
      <c r="E158" s="54">
        <f t="shared" ref="E158:E170" si="49">$B158*D158/$U158</f>
        <v>0</v>
      </c>
      <c r="F158" s="27" t="s">
        <v>367</v>
      </c>
      <c r="G158" s="27" t="s">
        <v>367</v>
      </c>
      <c r="H158" s="27" t="s">
        <v>367</v>
      </c>
      <c r="I158" s="27" t="s">
        <v>367</v>
      </c>
      <c r="J158" s="27" t="s">
        <v>367</v>
      </c>
      <c r="K158" s="27" t="s">
        <v>367</v>
      </c>
      <c r="L158" s="53">
        <f>'Расчет субсидий'!P158-1</f>
        <v>0.21529411764705886</v>
      </c>
      <c r="M158" s="53">
        <f>L158*'Расчет субсидий'!Q158</f>
        <v>4.3058823529411772</v>
      </c>
      <c r="N158" s="54">
        <f t="shared" ref="N158:N170" si="50">$B158*M158/$U158</f>
        <v>10.609090909090895</v>
      </c>
      <c r="O158" s="53">
        <f>'Расчет субсидий'!T158-1</f>
        <v>0</v>
      </c>
      <c r="P158" s="53">
        <f>O158*'Расчет субсидий'!U158</f>
        <v>0</v>
      </c>
      <c r="Q158" s="54">
        <f t="shared" ref="Q158:Q170" si="51">$B158*P158/$U158</f>
        <v>0</v>
      </c>
      <c r="R158" s="53">
        <f>'Расчет субсидий'!X158-1</f>
        <v>0</v>
      </c>
      <c r="S158" s="53">
        <f>R158*'Расчет субсидий'!Y158</f>
        <v>0</v>
      </c>
      <c r="T158" s="54">
        <f t="shared" ref="T158:T170" si="52">$B158*S158/$U158</f>
        <v>0</v>
      </c>
      <c r="U158" s="53">
        <f t="shared" si="32"/>
        <v>4.3058823529411772</v>
      </c>
    </row>
    <row r="159" spans="1:21" ht="15" customHeight="1">
      <c r="A159" s="33" t="s">
        <v>157</v>
      </c>
      <c r="B159" s="51">
        <f>'Расчет субсидий'!AD159</f>
        <v>8.8818181818181756</v>
      </c>
      <c r="C159" s="53">
        <f>'Расчет субсидий'!D159-1</f>
        <v>-1</v>
      </c>
      <c r="D159" s="53">
        <f>C159*'Расчет субсидий'!E159</f>
        <v>0</v>
      </c>
      <c r="E159" s="54">
        <f t="shared" si="49"/>
        <v>0</v>
      </c>
      <c r="F159" s="27" t="s">
        <v>367</v>
      </c>
      <c r="G159" s="27" t="s">
        <v>367</v>
      </c>
      <c r="H159" s="27" t="s">
        <v>367</v>
      </c>
      <c r="I159" s="27" t="s">
        <v>367</v>
      </c>
      <c r="J159" s="27" t="s">
        <v>367</v>
      </c>
      <c r="K159" s="27" t="s">
        <v>367</v>
      </c>
      <c r="L159" s="53">
        <f>'Расчет субсидий'!P159-1</f>
        <v>0.23835629017447202</v>
      </c>
      <c r="M159" s="53">
        <f>L159*'Расчет субсидий'!Q159</f>
        <v>4.7671258034894404</v>
      </c>
      <c r="N159" s="54">
        <f t="shared" si="50"/>
        <v>8.8818181818181756</v>
      </c>
      <c r="O159" s="53">
        <f>'Расчет субсидий'!T159-1</f>
        <v>0</v>
      </c>
      <c r="P159" s="53">
        <f>O159*'Расчет субсидий'!U159</f>
        <v>0</v>
      </c>
      <c r="Q159" s="54">
        <f t="shared" si="51"/>
        <v>0</v>
      </c>
      <c r="R159" s="53">
        <f>'Расчет субсидий'!X159-1</f>
        <v>0</v>
      </c>
      <c r="S159" s="53">
        <f>R159*'Расчет субсидий'!Y159</f>
        <v>0</v>
      </c>
      <c r="T159" s="54">
        <f t="shared" si="52"/>
        <v>0</v>
      </c>
      <c r="U159" s="53">
        <f t="shared" si="32"/>
        <v>4.7671258034894404</v>
      </c>
    </row>
    <row r="160" spans="1:21" ht="15" customHeight="1">
      <c r="A160" s="33" t="s">
        <v>158</v>
      </c>
      <c r="B160" s="51">
        <f>'Расчет субсидий'!AD160</f>
        <v>1.3000000000000114</v>
      </c>
      <c r="C160" s="53">
        <f>'Расчет субсидий'!D160-1</f>
        <v>-1</v>
      </c>
      <c r="D160" s="53">
        <f>C160*'Расчет субсидий'!E160</f>
        <v>0</v>
      </c>
      <c r="E160" s="54">
        <f t="shared" si="49"/>
        <v>0</v>
      </c>
      <c r="F160" s="27" t="s">
        <v>367</v>
      </c>
      <c r="G160" s="27" t="s">
        <v>367</v>
      </c>
      <c r="H160" s="27" t="s">
        <v>367</v>
      </c>
      <c r="I160" s="27" t="s">
        <v>367</v>
      </c>
      <c r="J160" s="27" t="s">
        <v>367</v>
      </c>
      <c r="K160" s="27" t="s">
        <v>367</v>
      </c>
      <c r="L160" s="53">
        <f>'Расчет субсидий'!P160-1</f>
        <v>2.3205221174764201E-2</v>
      </c>
      <c r="M160" s="53">
        <f>L160*'Расчет субсидий'!Q160</f>
        <v>0.46410442349528402</v>
      </c>
      <c r="N160" s="54">
        <f t="shared" si="50"/>
        <v>1.3000000000000116</v>
      </c>
      <c r="O160" s="53">
        <f>'Расчет субсидий'!T160-1</f>
        <v>0</v>
      </c>
      <c r="P160" s="53">
        <f>O160*'Расчет субсидий'!U160</f>
        <v>0</v>
      </c>
      <c r="Q160" s="54">
        <f t="shared" si="51"/>
        <v>0</v>
      </c>
      <c r="R160" s="53">
        <f>'Расчет субсидий'!X160-1</f>
        <v>0</v>
      </c>
      <c r="S160" s="53">
        <f>R160*'Расчет субсидий'!Y160</f>
        <v>0</v>
      </c>
      <c r="T160" s="54">
        <f t="shared" si="52"/>
        <v>0</v>
      </c>
      <c r="U160" s="53">
        <f t="shared" si="32"/>
        <v>0.46410442349528402</v>
      </c>
    </row>
    <row r="161" spans="1:21" ht="15" customHeight="1">
      <c r="A161" s="33" t="s">
        <v>159</v>
      </c>
      <c r="B161" s="51">
        <f>'Расчет субсидий'!AD161</f>
        <v>35.109090909090895</v>
      </c>
      <c r="C161" s="53">
        <f>'Расчет субсидий'!D161-1</f>
        <v>-1</v>
      </c>
      <c r="D161" s="53">
        <f>C161*'Расчет субсидий'!E161</f>
        <v>0</v>
      </c>
      <c r="E161" s="54">
        <f t="shared" si="49"/>
        <v>0</v>
      </c>
      <c r="F161" s="27" t="s">
        <v>367</v>
      </c>
      <c r="G161" s="27" t="s">
        <v>367</v>
      </c>
      <c r="H161" s="27" t="s">
        <v>367</v>
      </c>
      <c r="I161" s="27" t="s">
        <v>367</v>
      </c>
      <c r="J161" s="27" t="s">
        <v>367</v>
      </c>
      <c r="K161" s="27" t="s">
        <v>367</v>
      </c>
      <c r="L161" s="53">
        <f>'Расчет субсидий'!P161-1</f>
        <v>0.24572684553584967</v>
      </c>
      <c r="M161" s="53">
        <f>L161*'Расчет субсидий'!Q161</f>
        <v>4.9145369107169934</v>
      </c>
      <c r="N161" s="54">
        <f t="shared" si="50"/>
        <v>13.898619369804623</v>
      </c>
      <c r="O161" s="53">
        <f>'Расчет субсидий'!T161-1</f>
        <v>0</v>
      </c>
      <c r="P161" s="53">
        <f>O161*'Расчет субсидий'!U161</f>
        <v>0</v>
      </c>
      <c r="Q161" s="54">
        <f t="shared" si="51"/>
        <v>0</v>
      </c>
      <c r="R161" s="53">
        <f>'Расчет субсидий'!X161-1</f>
        <v>0.30000000000000004</v>
      </c>
      <c r="S161" s="53">
        <f>R161*'Расчет субсидий'!Y161</f>
        <v>7.5000000000000009</v>
      </c>
      <c r="T161" s="54">
        <f t="shared" si="52"/>
        <v>21.210471539286274</v>
      </c>
      <c r="U161" s="53">
        <f t="shared" si="32"/>
        <v>12.414536910716993</v>
      </c>
    </row>
    <row r="162" spans="1:21" ht="15" customHeight="1">
      <c r="A162" s="33" t="s">
        <v>160</v>
      </c>
      <c r="B162" s="51">
        <f>'Расчет субсидий'!AD162</f>
        <v>18.663636363636385</v>
      </c>
      <c r="C162" s="53">
        <f>'Расчет субсидий'!D162-1</f>
        <v>-3.5730924884019299E-2</v>
      </c>
      <c r="D162" s="53">
        <f>C162*'Расчет субсидий'!E162</f>
        <v>-0.35730924884019299</v>
      </c>
      <c r="E162" s="54">
        <f t="shared" si="49"/>
        <v>-1.2749480623125744</v>
      </c>
      <c r="F162" s="27" t="s">
        <v>367</v>
      </c>
      <c r="G162" s="27" t="s">
        <v>367</v>
      </c>
      <c r="H162" s="27" t="s">
        <v>367</v>
      </c>
      <c r="I162" s="27" t="s">
        <v>367</v>
      </c>
      <c r="J162" s="27" t="s">
        <v>367</v>
      </c>
      <c r="K162" s="27" t="s">
        <v>367</v>
      </c>
      <c r="L162" s="53">
        <f>'Расчет субсидий'!P162-1</f>
        <v>0.20311131519164771</v>
      </c>
      <c r="M162" s="53">
        <f>L162*'Расчет субсидий'!Q162</f>
        <v>4.0622263038329542</v>
      </c>
      <c r="N162" s="54">
        <f t="shared" si="50"/>
        <v>14.494804071146133</v>
      </c>
      <c r="O162" s="53">
        <f>'Расчет субсидий'!T162-1</f>
        <v>2.7692307692307683E-2</v>
      </c>
      <c r="P162" s="53">
        <f>O162*'Расчет субсидий'!U162</f>
        <v>0.69230769230769207</v>
      </c>
      <c r="Q162" s="54">
        <f t="shared" si="51"/>
        <v>2.470286883692034</v>
      </c>
      <c r="R162" s="53">
        <f>'Расчет субсидий'!X162-1</f>
        <v>3.3333333333333437E-2</v>
      </c>
      <c r="S162" s="53">
        <f>R162*'Расчет субсидий'!Y162</f>
        <v>0.83333333333333592</v>
      </c>
      <c r="T162" s="54">
        <f t="shared" si="52"/>
        <v>2.9734934711107921</v>
      </c>
      <c r="U162" s="53">
        <f t="shared" si="32"/>
        <v>5.2305580806337897</v>
      </c>
    </row>
    <row r="163" spans="1:21" ht="15" customHeight="1">
      <c r="A163" s="33" t="s">
        <v>161</v>
      </c>
      <c r="B163" s="51">
        <f>'Расчет субсидий'!AD163</f>
        <v>0.5636363636363626</v>
      </c>
      <c r="C163" s="53">
        <f>'Расчет субсидий'!D163-1</f>
        <v>-1</v>
      </c>
      <c r="D163" s="53">
        <f>C163*'Расчет субсидий'!E163</f>
        <v>0</v>
      </c>
      <c r="E163" s="54">
        <f t="shared" si="49"/>
        <v>0</v>
      </c>
      <c r="F163" s="27" t="s">
        <v>367</v>
      </c>
      <c r="G163" s="27" t="s">
        <v>367</v>
      </c>
      <c r="H163" s="27" t="s">
        <v>367</v>
      </c>
      <c r="I163" s="27" t="s">
        <v>367</v>
      </c>
      <c r="J163" s="27" t="s">
        <v>367</v>
      </c>
      <c r="K163" s="27" t="s">
        <v>367</v>
      </c>
      <c r="L163" s="53">
        <f>'Расчет субсидий'!P163-1</f>
        <v>1.5570384493168277E-2</v>
      </c>
      <c r="M163" s="53">
        <f>L163*'Расчет субсидий'!Q163</f>
        <v>0.31140768986336553</v>
      </c>
      <c r="N163" s="54">
        <f t="shared" si="50"/>
        <v>0.5636363636363626</v>
      </c>
      <c r="O163" s="53">
        <f>'Расчет субсидий'!T163-1</f>
        <v>0</v>
      </c>
      <c r="P163" s="53">
        <f>O163*'Расчет субсидий'!U163</f>
        <v>0</v>
      </c>
      <c r="Q163" s="54">
        <f t="shared" si="51"/>
        <v>0</v>
      </c>
      <c r="R163" s="53">
        <f>'Расчет субсидий'!X163-1</f>
        <v>0</v>
      </c>
      <c r="S163" s="53">
        <f>R163*'Расчет субсидий'!Y163</f>
        <v>0</v>
      </c>
      <c r="T163" s="54">
        <f t="shared" si="52"/>
        <v>0</v>
      </c>
      <c r="U163" s="53">
        <f t="shared" si="32"/>
        <v>0.31140768986336553</v>
      </c>
    </row>
    <row r="164" spans="1:21" ht="15" customHeight="1">
      <c r="A164" s="33" t="s">
        <v>162</v>
      </c>
      <c r="B164" s="51">
        <f>'Расчет субсидий'!AD164</f>
        <v>10.354545454545473</v>
      </c>
      <c r="C164" s="53">
        <f>'Расчет субсидий'!D164-1</f>
        <v>-8.7912813738441176E-2</v>
      </c>
      <c r="D164" s="53">
        <f>C164*'Расчет субсидий'!E164</f>
        <v>-0.87912813738441176</v>
      </c>
      <c r="E164" s="54">
        <f t="shared" si="49"/>
        <v>-2.5248816150656404</v>
      </c>
      <c r="F164" s="27" t="s">
        <v>367</v>
      </c>
      <c r="G164" s="27" t="s">
        <v>367</v>
      </c>
      <c r="H164" s="27" t="s">
        <v>367</v>
      </c>
      <c r="I164" s="27" t="s">
        <v>367</v>
      </c>
      <c r="J164" s="27" t="s">
        <v>367</v>
      </c>
      <c r="K164" s="27" t="s">
        <v>367</v>
      </c>
      <c r="L164" s="53">
        <f>'Расчет субсидий'!P164-1</f>
        <v>0.22422173504541187</v>
      </c>
      <c r="M164" s="53">
        <f>L164*'Расчет субсидий'!Q164</f>
        <v>4.4844347009082375</v>
      </c>
      <c r="N164" s="54">
        <f t="shared" si="50"/>
        <v>12.879427069611115</v>
      </c>
      <c r="O164" s="53">
        <f>'Расчет субсидий'!T164-1</f>
        <v>0</v>
      </c>
      <c r="P164" s="53">
        <f>O164*'Расчет субсидий'!U164</f>
        <v>0</v>
      </c>
      <c r="Q164" s="54">
        <f t="shared" si="51"/>
        <v>0</v>
      </c>
      <c r="R164" s="53">
        <f>'Расчет субсидий'!X164-1</f>
        <v>0</v>
      </c>
      <c r="S164" s="53">
        <f>R164*'Расчет субсидий'!Y164</f>
        <v>0</v>
      </c>
      <c r="T164" s="54">
        <f t="shared" si="52"/>
        <v>0</v>
      </c>
      <c r="U164" s="53">
        <f t="shared" si="32"/>
        <v>3.6053065635238255</v>
      </c>
    </row>
    <row r="165" spans="1:21" ht="15" customHeight="1">
      <c r="A165" s="33" t="s">
        <v>163</v>
      </c>
      <c r="B165" s="51">
        <f>'Расчет субсидий'!AD165</f>
        <v>5.9272727272727366</v>
      </c>
      <c r="C165" s="53">
        <f>'Расчет субсидий'!D165-1</f>
        <v>-1</v>
      </c>
      <c r="D165" s="53">
        <f>C165*'Расчет субсидий'!E165</f>
        <v>0</v>
      </c>
      <c r="E165" s="54">
        <f t="shared" si="49"/>
        <v>0</v>
      </c>
      <c r="F165" s="27" t="s">
        <v>367</v>
      </c>
      <c r="G165" s="27" t="s">
        <v>367</v>
      </c>
      <c r="H165" s="27" t="s">
        <v>367</v>
      </c>
      <c r="I165" s="27" t="s">
        <v>367</v>
      </c>
      <c r="J165" s="27" t="s">
        <v>367</v>
      </c>
      <c r="K165" s="27" t="s">
        <v>367</v>
      </c>
      <c r="L165" s="53">
        <f>'Расчет субсидий'!P165-1</f>
        <v>0.20814385150812065</v>
      </c>
      <c r="M165" s="53">
        <f>L165*'Расчет субсидий'!Q165</f>
        <v>4.162877030162413</v>
      </c>
      <c r="N165" s="54">
        <f t="shared" si="50"/>
        <v>5.9272727272727366</v>
      </c>
      <c r="O165" s="53">
        <f>'Расчет субсидий'!T165-1</f>
        <v>0</v>
      </c>
      <c r="P165" s="53">
        <f>O165*'Расчет субсидий'!U165</f>
        <v>0</v>
      </c>
      <c r="Q165" s="54">
        <f t="shared" si="51"/>
        <v>0</v>
      </c>
      <c r="R165" s="53">
        <f>'Расчет субсидий'!X165-1</f>
        <v>0</v>
      </c>
      <c r="S165" s="53">
        <f>R165*'Расчет субсидий'!Y165</f>
        <v>0</v>
      </c>
      <c r="T165" s="54">
        <f t="shared" si="52"/>
        <v>0</v>
      </c>
      <c r="U165" s="53">
        <f t="shared" si="32"/>
        <v>4.162877030162413</v>
      </c>
    </row>
    <row r="166" spans="1:21" ht="15" customHeight="1">
      <c r="A166" s="33" t="s">
        <v>164</v>
      </c>
      <c r="B166" s="51">
        <f>'Расчет субсидий'!AD166</f>
        <v>7.9636363636363683</v>
      </c>
      <c r="C166" s="53">
        <f>'Расчет субсидий'!D166-1</f>
        <v>-1</v>
      </c>
      <c r="D166" s="53">
        <f>C166*'Расчет субсидий'!E166</f>
        <v>0</v>
      </c>
      <c r="E166" s="54">
        <f t="shared" si="49"/>
        <v>0</v>
      </c>
      <c r="F166" s="27" t="s">
        <v>367</v>
      </c>
      <c r="G166" s="27" t="s">
        <v>367</v>
      </c>
      <c r="H166" s="27" t="s">
        <v>367</v>
      </c>
      <c r="I166" s="27" t="s">
        <v>367</v>
      </c>
      <c r="J166" s="27" t="s">
        <v>367</v>
      </c>
      <c r="K166" s="27" t="s">
        <v>367</v>
      </c>
      <c r="L166" s="53">
        <f>'Расчет субсидий'!P166-1</f>
        <v>0.17536534446764085</v>
      </c>
      <c r="M166" s="53">
        <f>L166*'Расчет субсидий'!Q166</f>
        <v>3.507306889352817</v>
      </c>
      <c r="N166" s="54">
        <f t="shared" si="50"/>
        <v>7.9636363636363683</v>
      </c>
      <c r="O166" s="53">
        <f>'Расчет субсидий'!T166-1</f>
        <v>0</v>
      </c>
      <c r="P166" s="53">
        <f>O166*'Расчет субсидий'!U166</f>
        <v>0</v>
      </c>
      <c r="Q166" s="54">
        <f t="shared" si="51"/>
        <v>0</v>
      </c>
      <c r="R166" s="53">
        <f>'Расчет субсидий'!X166-1</f>
        <v>0</v>
      </c>
      <c r="S166" s="53">
        <f>R166*'Расчет субсидий'!Y166</f>
        <v>0</v>
      </c>
      <c r="T166" s="54">
        <f t="shared" si="52"/>
        <v>0</v>
      </c>
      <c r="U166" s="53">
        <f t="shared" si="32"/>
        <v>3.507306889352817</v>
      </c>
    </row>
    <row r="167" spans="1:21" ht="15" customHeight="1">
      <c r="A167" s="33" t="s">
        <v>99</v>
      </c>
      <c r="B167" s="51">
        <f>'Расчет субсидий'!AD167</f>
        <v>-2.9818181818181984</v>
      </c>
      <c r="C167" s="53">
        <f>'Расчет субсидий'!D167-1</f>
        <v>-4.5684995340167789E-2</v>
      </c>
      <c r="D167" s="53">
        <f>C167*'Расчет субсидий'!E167</f>
        <v>-0.45684995340167789</v>
      </c>
      <c r="E167" s="54">
        <f t="shared" si="49"/>
        <v>-0.84415449816528587</v>
      </c>
      <c r="F167" s="27" t="s">
        <v>367</v>
      </c>
      <c r="G167" s="27" t="s">
        <v>367</v>
      </c>
      <c r="H167" s="27" t="s">
        <v>367</v>
      </c>
      <c r="I167" s="27" t="s">
        <v>367</v>
      </c>
      <c r="J167" s="27" t="s">
        <v>367</v>
      </c>
      <c r="K167" s="27" t="s">
        <v>367</v>
      </c>
      <c r="L167" s="53">
        <f>'Расчет субсидий'!P167-1</f>
        <v>-5.7844361215147799E-2</v>
      </c>
      <c r="M167" s="53">
        <f>L167*'Расчет субсидий'!Q167</f>
        <v>-1.156887224302956</v>
      </c>
      <c r="N167" s="54">
        <f t="shared" si="50"/>
        <v>-2.1376636836529124</v>
      </c>
      <c r="O167" s="53">
        <f>'Расчет субсидий'!T167-1</f>
        <v>0</v>
      </c>
      <c r="P167" s="53">
        <f>O167*'Расчет субсидий'!U167</f>
        <v>0</v>
      </c>
      <c r="Q167" s="54">
        <f t="shared" si="51"/>
        <v>0</v>
      </c>
      <c r="R167" s="53">
        <f>'Расчет субсидий'!X167-1</f>
        <v>0</v>
      </c>
      <c r="S167" s="53">
        <f>R167*'Расчет субсидий'!Y167</f>
        <v>0</v>
      </c>
      <c r="T167" s="54">
        <f t="shared" si="52"/>
        <v>0</v>
      </c>
      <c r="U167" s="53">
        <f t="shared" si="32"/>
        <v>-1.6137371777046339</v>
      </c>
    </row>
    <row r="168" spans="1:21" ht="15" customHeight="1">
      <c r="A168" s="33" t="s">
        <v>165</v>
      </c>
      <c r="B168" s="51">
        <f>'Расчет субсидий'!AD168</f>
        <v>25.690909090909088</v>
      </c>
      <c r="C168" s="53">
        <f>'Расчет субсидий'!D168-1</f>
        <v>0.17957584762933942</v>
      </c>
      <c r="D168" s="53">
        <f>C168*'Расчет субсидий'!E168</f>
        <v>1.7957584762933942</v>
      </c>
      <c r="E168" s="54">
        <f t="shared" si="49"/>
        <v>3.8373421252287656</v>
      </c>
      <c r="F168" s="27" t="s">
        <v>367</v>
      </c>
      <c r="G168" s="27" t="s">
        <v>367</v>
      </c>
      <c r="H168" s="27" t="s">
        <v>367</v>
      </c>
      <c r="I168" s="27" t="s">
        <v>367</v>
      </c>
      <c r="J168" s="27" t="s">
        <v>367</v>
      </c>
      <c r="K168" s="27" t="s">
        <v>367</v>
      </c>
      <c r="L168" s="53">
        <f>'Расчет субсидий'!P168-1</f>
        <v>4.4887780548628298E-2</v>
      </c>
      <c r="M168" s="53">
        <f>L168*'Расчет субсидий'!Q168</f>
        <v>0.89775561097256595</v>
      </c>
      <c r="N168" s="54">
        <f t="shared" si="50"/>
        <v>1.918406884681003</v>
      </c>
      <c r="O168" s="53">
        <f>'Расчет субсидий'!T168-1</f>
        <v>5.583756345177715E-3</v>
      </c>
      <c r="P168" s="53">
        <f>O168*'Расчет субсидий'!U168</f>
        <v>2.7918781725888575E-2</v>
      </c>
      <c r="Q168" s="54">
        <f t="shared" si="51"/>
        <v>5.965942448059789E-2</v>
      </c>
      <c r="R168" s="53">
        <f>'Расчет субсидий'!X168-1</f>
        <v>0.20669166666666672</v>
      </c>
      <c r="S168" s="53">
        <f>R168*'Расчет субсидий'!Y168</f>
        <v>9.3011250000000025</v>
      </c>
      <c r="T168" s="54">
        <f t="shared" si="52"/>
        <v>19.875500656518721</v>
      </c>
      <c r="U168" s="53">
        <f t="shared" si="32"/>
        <v>12.022557868991852</v>
      </c>
    </row>
    <row r="169" spans="1:21" ht="15" customHeight="1">
      <c r="A169" s="33" t="s">
        <v>166</v>
      </c>
      <c r="B169" s="51">
        <f>'Расчет субсидий'!AD169</f>
        <v>6.4909090909090423</v>
      </c>
      <c r="C169" s="53">
        <f>'Расчет субсидий'!D169-1</f>
        <v>0.22454479418886186</v>
      </c>
      <c r="D169" s="53">
        <f>C169*'Расчет субсидий'!E169</f>
        <v>2.2454479418886186</v>
      </c>
      <c r="E169" s="54">
        <f t="shared" si="49"/>
        <v>7.9935814420644524</v>
      </c>
      <c r="F169" s="27" t="s">
        <v>367</v>
      </c>
      <c r="G169" s="27" t="s">
        <v>367</v>
      </c>
      <c r="H169" s="27" t="s">
        <v>367</v>
      </c>
      <c r="I169" s="27" t="s">
        <v>367</v>
      </c>
      <c r="J169" s="27" t="s">
        <v>367</v>
      </c>
      <c r="K169" s="27" t="s">
        <v>367</v>
      </c>
      <c r="L169" s="53">
        <f>'Расчет субсидий'!P169-1</f>
        <v>-5.0613708454006368E-2</v>
      </c>
      <c r="M169" s="53">
        <f>L169*'Расчет субсидий'!Q169</f>
        <v>-1.0122741690801274</v>
      </c>
      <c r="N169" s="54">
        <f t="shared" si="50"/>
        <v>-3.6035999148723503</v>
      </c>
      <c r="O169" s="53">
        <f>'Расчет субсидий'!T169-1</f>
        <v>1.3114754098360715E-2</v>
      </c>
      <c r="P169" s="53">
        <f>O169*'Расчет субсидий'!U169</f>
        <v>0.59016393442623216</v>
      </c>
      <c r="Q169" s="54">
        <f t="shared" si="51"/>
        <v>2.1009275637169398</v>
      </c>
      <c r="R169" s="53">
        <f>'Расчет субсидий'!X169-1</f>
        <v>0</v>
      </c>
      <c r="S169" s="53">
        <f>R169*'Расчет субсидий'!Y169</f>
        <v>0</v>
      </c>
      <c r="T169" s="54">
        <f t="shared" si="52"/>
        <v>0</v>
      </c>
      <c r="U169" s="53">
        <f t="shared" si="32"/>
        <v>1.8233377072347234</v>
      </c>
    </row>
    <row r="170" spans="1:21" ht="15" customHeight="1">
      <c r="A170" s="33" t="s">
        <v>167</v>
      </c>
      <c r="B170" s="51">
        <f>'Расчет субсидий'!AD170</f>
        <v>5.0909090909090935</v>
      </c>
      <c r="C170" s="53">
        <f>'Расчет субсидий'!D170-1</f>
        <v>-0.25582608695652176</v>
      </c>
      <c r="D170" s="53">
        <f>C170*'Расчет субсидий'!E170</f>
        <v>-2.5582608695652178</v>
      </c>
      <c r="E170" s="54">
        <f t="shared" si="49"/>
        <v>-6.0550709083241685</v>
      </c>
      <c r="F170" s="27" t="s">
        <v>367</v>
      </c>
      <c r="G170" s="27" t="s">
        <v>367</v>
      </c>
      <c r="H170" s="27" t="s">
        <v>367</v>
      </c>
      <c r="I170" s="27" t="s">
        <v>367</v>
      </c>
      <c r="J170" s="27" t="s">
        <v>367</v>
      </c>
      <c r="K170" s="27" t="s">
        <v>367</v>
      </c>
      <c r="L170" s="53">
        <f>'Расчет субсидий'!P170-1</f>
        <v>0.23545822102425862</v>
      </c>
      <c r="M170" s="53">
        <f>L170*'Расчет субсидий'!Q170</f>
        <v>4.7091644204851724</v>
      </c>
      <c r="N170" s="54">
        <f t="shared" si="50"/>
        <v>11.145979999233262</v>
      </c>
      <c r="O170" s="53">
        <f>'Расчет субсидий'!T170-1</f>
        <v>0</v>
      </c>
      <c r="P170" s="53">
        <f>O170*'Расчет субсидий'!U170</f>
        <v>0</v>
      </c>
      <c r="Q170" s="54">
        <f t="shared" si="51"/>
        <v>0</v>
      </c>
      <c r="R170" s="53">
        <f>'Расчет субсидий'!X170-1</f>
        <v>0</v>
      </c>
      <c r="S170" s="53">
        <f>R170*'Расчет субсидий'!Y170</f>
        <v>0</v>
      </c>
      <c r="T170" s="54">
        <f t="shared" si="52"/>
        <v>0</v>
      </c>
      <c r="U170" s="53">
        <f t="shared" si="32"/>
        <v>2.1509035509199546</v>
      </c>
    </row>
    <row r="171" spans="1:21" ht="15" customHeight="1">
      <c r="A171" s="32" t="s">
        <v>168</v>
      </c>
      <c r="B171" s="55"/>
      <c r="C171" s="56"/>
      <c r="D171" s="56"/>
      <c r="E171" s="57"/>
      <c r="F171" s="56"/>
      <c r="G171" s="56"/>
      <c r="H171" s="57"/>
      <c r="I171" s="57"/>
      <c r="J171" s="57"/>
      <c r="K171" s="57"/>
      <c r="L171" s="56"/>
      <c r="M171" s="56"/>
      <c r="N171" s="57"/>
      <c r="O171" s="56"/>
      <c r="P171" s="56"/>
      <c r="Q171" s="57"/>
      <c r="R171" s="56"/>
      <c r="S171" s="56"/>
      <c r="T171" s="57"/>
      <c r="U171" s="57"/>
    </row>
    <row r="172" spans="1:21" ht="15" customHeight="1">
      <c r="A172" s="33" t="s">
        <v>169</v>
      </c>
      <c r="B172" s="51">
        <f>'Расчет субсидий'!AD172</f>
        <v>5.2090909090909037</v>
      </c>
      <c r="C172" s="53">
        <f>'Расчет субсидий'!D172-1</f>
        <v>-1</v>
      </c>
      <c r="D172" s="53">
        <f>C172*'Расчет субсидий'!E172</f>
        <v>0</v>
      </c>
      <c r="E172" s="54">
        <f t="shared" ref="E172:E177" si="53">$B172*D172/$U172</f>
        <v>0</v>
      </c>
      <c r="F172" s="27" t="s">
        <v>367</v>
      </c>
      <c r="G172" s="27" t="s">
        <v>367</v>
      </c>
      <c r="H172" s="27" t="s">
        <v>367</v>
      </c>
      <c r="I172" s="27" t="s">
        <v>367</v>
      </c>
      <c r="J172" s="27" t="s">
        <v>367</v>
      </c>
      <c r="K172" s="27" t="s">
        <v>367</v>
      </c>
      <c r="L172" s="53">
        <f>'Расчет субсидий'!P172-1</f>
        <v>0.30000000000000004</v>
      </c>
      <c r="M172" s="53">
        <f>L172*'Расчет субсидий'!Q172</f>
        <v>6.0000000000000009</v>
      </c>
      <c r="N172" s="54">
        <f t="shared" ref="N172:N177" si="54">$B172*M172/$U172</f>
        <v>9.2434884893295219</v>
      </c>
      <c r="O172" s="53">
        <f>'Расчет субсидий'!T172-1</f>
        <v>0.20374999999999988</v>
      </c>
      <c r="P172" s="53">
        <f>O172*'Расчет субсидий'!U172</f>
        <v>7.1312499999999961</v>
      </c>
      <c r="Q172" s="54">
        <f t="shared" ref="Q172:Q177" si="55">$B172*P172/$U172</f>
        <v>10.986271214921853</v>
      </c>
      <c r="R172" s="53">
        <f>'Расчет субсидий'!X172-1</f>
        <v>-0.65</v>
      </c>
      <c r="S172" s="53">
        <f>R172*'Расчет субсидий'!Y172</f>
        <v>-9.75</v>
      </c>
      <c r="T172" s="54">
        <f t="shared" ref="T172:T177" si="56">$B172*S172/$U172</f>
        <v>-15.020668795160471</v>
      </c>
      <c r="U172" s="53">
        <f t="shared" si="32"/>
        <v>3.3812499999999979</v>
      </c>
    </row>
    <row r="173" spans="1:21" ht="15" customHeight="1">
      <c r="A173" s="33" t="s">
        <v>170</v>
      </c>
      <c r="B173" s="51">
        <f>'Расчет субсидий'!AD173</f>
        <v>-16.854545454545473</v>
      </c>
      <c r="C173" s="53">
        <f>'Расчет субсидий'!D173-1</f>
        <v>2.4734530257153331E-4</v>
      </c>
      <c r="D173" s="53">
        <f>C173*'Расчет субсидий'!E173</f>
        <v>2.4734530257153331E-3</v>
      </c>
      <c r="E173" s="54">
        <f t="shared" si="53"/>
        <v>5.9999168659871701E-3</v>
      </c>
      <c r="F173" s="27" t="s">
        <v>367</v>
      </c>
      <c r="G173" s="27" t="s">
        <v>367</v>
      </c>
      <c r="H173" s="27" t="s">
        <v>367</v>
      </c>
      <c r="I173" s="27" t="s">
        <v>367</v>
      </c>
      <c r="J173" s="27" t="s">
        <v>367</v>
      </c>
      <c r="K173" s="27" t="s">
        <v>367</v>
      </c>
      <c r="L173" s="53">
        <f>'Расчет субсидий'!P173-1</f>
        <v>-5.3224408961505154E-2</v>
      </c>
      <c r="M173" s="53">
        <f>L173*'Расчет субсидий'!Q173</f>
        <v>-1.0644881792301031</v>
      </c>
      <c r="N173" s="54">
        <f t="shared" si="54"/>
        <v>-2.582155599401192</v>
      </c>
      <c r="O173" s="53">
        <f>'Расчет субсидий'!T173-1</f>
        <v>0.21455056179775278</v>
      </c>
      <c r="P173" s="53">
        <f>O173*'Расчет субсидий'!U173</f>
        <v>5.3637640449438191</v>
      </c>
      <c r="Q173" s="54">
        <f t="shared" si="55"/>
        <v>13.011016592533336</v>
      </c>
      <c r="R173" s="53">
        <f>'Расчет субсидий'!X173-1</f>
        <v>-0.44999999999999996</v>
      </c>
      <c r="S173" s="53">
        <f>R173*'Расчет субсидий'!Y173</f>
        <v>-11.249999999999998</v>
      </c>
      <c r="T173" s="54">
        <f t="shared" si="56"/>
        <v>-27.289406364543602</v>
      </c>
      <c r="U173" s="53">
        <f t="shared" si="32"/>
        <v>-6.9482506812605669</v>
      </c>
    </row>
    <row r="174" spans="1:21" ht="15" customHeight="1">
      <c r="A174" s="33" t="s">
        <v>171</v>
      </c>
      <c r="B174" s="51">
        <f>'Расчет субсидий'!AD174</f>
        <v>-31.454545454545453</v>
      </c>
      <c r="C174" s="53">
        <f>'Расчет субсидий'!D174-1</f>
        <v>-1</v>
      </c>
      <c r="D174" s="53">
        <f>C174*'Расчет субсидий'!E174</f>
        <v>0</v>
      </c>
      <c r="E174" s="54">
        <f t="shared" si="53"/>
        <v>0</v>
      </c>
      <c r="F174" s="27" t="s">
        <v>367</v>
      </c>
      <c r="G174" s="27" t="s">
        <v>367</v>
      </c>
      <c r="H174" s="27" t="s">
        <v>367</v>
      </c>
      <c r="I174" s="27" t="s">
        <v>367</v>
      </c>
      <c r="J174" s="27" t="s">
        <v>367</v>
      </c>
      <c r="K174" s="27" t="s">
        <v>367</v>
      </c>
      <c r="L174" s="53">
        <f>'Расчет субсидий'!P174-1</f>
        <v>-0.11757990867579904</v>
      </c>
      <c r="M174" s="53">
        <f>L174*'Расчет субсидий'!Q174</f>
        <v>-2.3515981735159808</v>
      </c>
      <c r="N174" s="54">
        <f t="shared" si="54"/>
        <v>-3.3093137710093776</v>
      </c>
      <c r="O174" s="53">
        <f>'Расчет субсидий'!T174-1</f>
        <v>-1</v>
      </c>
      <c r="P174" s="53">
        <f>O174*'Расчет субсидий'!U174</f>
        <v>-20</v>
      </c>
      <c r="Q174" s="54">
        <f t="shared" si="55"/>
        <v>-28.145231683536071</v>
      </c>
      <c r="R174" s="53">
        <f>'Расчет субсидий'!X174-1</f>
        <v>0</v>
      </c>
      <c r="S174" s="53">
        <f>R174*'Расчет субсидий'!Y174</f>
        <v>0</v>
      </c>
      <c r="T174" s="54">
        <f t="shared" si="56"/>
        <v>0</v>
      </c>
      <c r="U174" s="53">
        <f t="shared" ref="U174:U232" si="57">D174+M174+P174+S174</f>
        <v>-22.351598173515981</v>
      </c>
    </row>
    <row r="175" spans="1:21" ht="15" customHeight="1">
      <c r="A175" s="33" t="s">
        <v>172</v>
      </c>
      <c r="B175" s="51">
        <f>'Расчет субсидий'!AD175</f>
        <v>-8.0636363636363697</v>
      </c>
      <c r="C175" s="53">
        <f>'Расчет субсидий'!D175-1</f>
        <v>-1</v>
      </c>
      <c r="D175" s="53">
        <f>C175*'Расчет субсидий'!E175</f>
        <v>0</v>
      </c>
      <c r="E175" s="54">
        <f t="shared" si="53"/>
        <v>0</v>
      </c>
      <c r="F175" s="27" t="s">
        <v>367</v>
      </c>
      <c r="G175" s="27" t="s">
        <v>367</v>
      </c>
      <c r="H175" s="27" t="s">
        <v>367</v>
      </c>
      <c r="I175" s="27" t="s">
        <v>367</v>
      </c>
      <c r="J175" s="27" t="s">
        <v>367</v>
      </c>
      <c r="K175" s="27" t="s">
        <v>367</v>
      </c>
      <c r="L175" s="53">
        <f>'Расчет субсидий'!P175-1</f>
        <v>0.30000000000000004</v>
      </c>
      <c r="M175" s="53">
        <f>L175*'Расчет субсидий'!Q175</f>
        <v>6.0000000000000009</v>
      </c>
      <c r="N175" s="54">
        <f t="shared" si="54"/>
        <v>4.5774278439846841</v>
      </c>
      <c r="O175" s="53">
        <f>'Расчет субсидий'!T175-1</f>
        <v>-0.60199004975124382</v>
      </c>
      <c r="P175" s="53">
        <f>O175*'Расчет субсидий'!U175</f>
        <v>-21.069651741293534</v>
      </c>
      <c r="Q175" s="54">
        <f t="shared" si="55"/>
        <v>-16.074135090609566</v>
      </c>
      <c r="R175" s="53">
        <f>'Расчет субсидий'!X175-1</f>
        <v>0.30000000000000004</v>
      </c>
      <c r="S175" s="53">
        <f>R175*'Расчет субсидий'!Y175</f>
        <v>4.5000000000000009</v>
      </c>
      <c r="T175" s="54">
        <f t="shared" si="56"/>
        <v>3.4330708829885137</v>
      </c>
      <c r="U175" s="53">
        <f t="shared" si="57"/>
        <v>-10.569651741293534</v>
      </c>
    </row>
    <row r="176" spans="1:21" ht="15" customHeight="1">
      <c r="A176" s="33" t="s">
        <v>173</v>
      </c>
      <c r="B176" s="51">
        <f>'Расчет субсидий'!AD176</f>
        <v>-40.75454545454545</v>
      </c>
      <c r="C176" s="53">
        <f>'Расчет субсидий'!D176-1</f>
        <v>-1</v>
      </c>
      <c r="D176" s="53">
        <f>C176*'Расчет субсидий'!E176</f>
        <v>0</v>
      </c>
      <c r="E176" s="54">
        <f t="shared" si="53"/>
        <v>0</v>
      </c>
      <c r="F176" s="27" t="s">
        <v>367</v>
      </c>
      <c r="G176" s="27" t="s">
        <v>367</v>
      </c>
      <c r="H176" s="27" t="s">
        <v>367</v>
      </c>
      <c r="I176" s="27" t="s">
        <v>367</v>
      </c>
      <c r="J176" s="27" t="s">
        <v>367</v>
      </c>
      <c r="K176" s="27" t="s">
        <v>367</v>
      </c>
      <c r="L176" s="53">
        <f>'Расчет субсидий'!P176-1</f>
        <v>0.21744120413922863</v>
      </c>
      <c r="M176" s="53">
        <f>L176*'Расчет субсидий'!Q176</f>
        <v>4.3488240827845726</v>
      </c>
      <c r="N176" s="54">
        <f t="shared" si="54"/>
        <v>3.8823610825943544</v>
      </c>
      <c r="O176" s="53">
        <f>'Расчет субсидий'!T176-1</f>
        <v>-1</v>
      </c>
      <c r="P176" s="53">
        <f>O176*'Расчет субсидий'!U176</f>
        <v>-20</v>
      </c>
      <c r="Q176" s="54">
        <f t="shared" si="55"/>
        <v>-17.854762614855922</v>
      </c>
      <c r="R176" s="53">
        <f>'Расчет субсидий'!X176-1</f>
        <v>-1</v>
      </c>
      <c r="S176" s="53">
        <f>R176*'Расчет субсидий'!Y176</f>
        <v>-30</v>
      </c>
      <c r="T176" s="54">
        <f t="shared" si="56"/>
        <v>-26.782143922283883</v>
      </c>
      <c r="U176" s="53">
        <f t="shared" si="57"/>
        <v>-45.651175917215426</v>
      </c>
    </row>
    <row r="177" spans="1:21" ht="15" customHeight="1">
      <c r="A177" s="33" t="s">
        <v>174</v>
      </c>
      <c r="B177" s="51">
        <f>'Расчет субсидий'!AD177</f>
        <v>-38.427272727272737</v>
      </c>
      <c r="C177" s="53">
        <f>'Расчет субсидий'!D177-1</f>
        <v>-1</v>
      </c>
      <c r="D177" s="53">
        <f>C177*'Расчет субсидий'!E177</f>
        <v>0</v>
      </c>
      <c r="E177" s="54">
        <f t="shared" si="53"/>
        <v>0</v>
      </c>
      <c r="F177" s="27" t="s">
        <v>367</v>
      </c>
      <c r="G177" s="27" t="s">
        <v>367</v>
      </c>
      <c r="H177" s="27" t="s">
        <v>367</v>
      </c>
      <c r="I177" s="27" t="s">
        <v>367</v>
      </c>
      <c r="J177" s="27" t="s">
        <v>367</v>
      </c>
      <c r="K177" s="27" t="s">
        <v>367</v>
      </c>
      <c r="L177" s="53">
        <f>'Расчет субсидий'!P177-1</f>
        <v>-0.13218923933209648</v>
      </c>
      <c r="M177" s="53">
        <f>L177*'Расчет субсидий'!Q177</f>
        <v>-2.6437847866419295</v>
      </c>
      <c r="N177" s="54">
        <f t="shared" si="54"/>
        <v>-4.7803651788692925</v>
      </c>
      <c r="O177" s="53">
        <f>'Расчет субсидий'!T177-1</f>
        <v>0.20529182879377439</v>
      </c>
      <c r="P177" s="53">
        <f>O177*'Расчет субсидий'!U177</f>
        <v>4.1058365758754878</v>
      </c>
      <c r="Q177" s="54">
        <f t="shared" si="55"/>
        <v>7.4239772831030422</v>
      </c>
      <c r="R177" s="53">
        <f>'Расчет субсидий'!X177-1</f>
        <v>-0.75714285714285712</v>
      </c>
      <c r="S177" s="53">
        <f>R177*'Расчет субсидий'!Y177</f>
        <v>-22.714285714285715</v>
      </c>
      <c r="T177" s="54">
        <f t="shared" si="56"/>
        <v>-41.07088483150649</v>
      </c>
      <c r="U177" s="53">
        <f t="shared" si="57"/>
        <v>-21.252233925052156</v>
      </c>
    </row>
    <row r="178" spans="1:21" ht="15" customHeight="1">
      <c r="A178" s="32" t="s">
        <v>175</v>
      </c>
      <c r="B178" s="55"/>
      <c r="C178" s="56"/>
      <c r="D178" s="56"/>
      <c r="E178" s="57"/>
      <c r="F178" s="56"/>
      <c r="G178" s="56"/>
      <c r="H178" s="57"/>
      <c r="I178" s="57"/>
      <c r="J178" s="57"/>
      <c r="K178" s="57"/>
      <c r="L178" s="56"/>
      <c r="M178" s="56"/>
      <c r="N178" s="57"/>
      <c r="O178" s="56"/>
      <c r="P178" s="56"/>
      <c r="Q178" s="57"/>
      <c r="R178" s="56"/>
      <c r="S178" s="56"/>
      <c r="T178" s="57"/>
      <c r="U178" s="57"/>
    </row>
    <row r="179" spans="1:21" ht="15" customHeight="1">
      <c r="A179" s="33" t="s">
        <v>176</v>
      </c>
      <c r="B179" s="51">
        <f>'Расчет субсидий'!AD179</f>
        <v>16.900000000000006</v>
      </c>
      <c r="C179" s="53">
        <f>'Расчет субсидий'!D179-1</f>
        <v>-1</v>
      </c>
      <c r="D179" s="53">
        <f>C179*'Расчет субсидий'!E179</f>
        <v>0</v>
      </c>
      <c r="E179" s="54">
        <f t="shared" ref="E179:E191" si="58">$B179*D179/$U179</f>
        <v>0</v>
      </c>
      <c r="F179" s="27" t="s">
        <v>367</v>
      </c>
      <c r="G179" s="27" t="s">
        <v>367</v>
      </c>
      <c r="H179" s="27" t="s">
        <v>367</v>
      </c>
      <c r="I179" s="27" t="s">
        <v>367</v>
      </c>
      <c r="J179" s="27" t="s">
        <v>367</v>
      </c>
      <c r="K179" s="27" t="s">
        <v>367</v>
      </c>
      <c r="L179" s="53">
        <f>'Расчет субсидий'!P179-1</f>
        <v>0.18484596169858469</v>
      </c>
      <c r="M179" s="53">
        <f>L179*'Расчет субсидий'!Q179</f>
        <v>3.6969192339716939</v>
      </c>
      <c r="N179" s="54">
        <f t="shared" ref="N179:N191" si="59">$B179*M179/$U179</f>
        <v>5.0028030035752913</v>
      </c>
      <c r="O179" s="53">
        <f>'Расчет субсидий'!T179-1</f>
        <v>0.25166666666666671</v>
      </c>
      <c r="P179" s="53">
        <f>O179*'Расчет субсидий'!U179</f>
        <v>6.2916666666666679</v>
      </c>
      <c r="Q179" s="54">
        <f t="shared" ref="Q179:Q191" si="60">$B179*P179/$U179</f>
        <v>8.5141078031285851</v>
      </c>
      <c r="R179" s="53">
        <f>'Расчет субсидий'!X179-1</f>
        <v>0.10000000000000009</v>
      </c>
      <c r="S179" s="53">
        <f>R179*'Расчет субсидий'!Y179</f>
        <v>2.5000000000000022</v>
      </c>
      <c r="T179" s="54">
        <f t="shared" ref="T179:T191" si="61">$B179*S179/$U179</f>
        <v>3.3830891932961284</v>
      </c>
      <c r="U179" s="53">
        <f t="shared" si="57"/>
        <v>12.488585900638364</v>
      </c>
    </row>
    <row r="180" spans="1:21" ht="15" customHeight="1">
      <c r="A180" s="33" t="s">
        <v>177</v>
      </c>
      <c r="B180" s="51">
        <f>'Расчет субсидий'!AD180</f>
        <v>11.981818181818184</v>
      </c>
      <c r="C180" s="53">
        <f>'Расчет субсидий'!D180-1</f>
        <v>-1</v>
      </c>
      <c r="D180" s="53">
        <f>C180*'Расчет субсидий'!E180</f>
        <v>0</v>
      </c>
      <c r="E180" s="54">
        <f t="shared" si="58"/>
        <v>0</v>
      </c>
      <c r="F180" s="27" t="s">
        <v>367</v>
      </c>
      <c r="G180" s="27" t="s">
        <v>367</v>
      </c>
      <c r="H180" s="27" t="s">
        <v>367</v>
      </c>
      <c r="I180" s="27" t="s">
        <v>367</v>
      </c>
      <c r="J180" s="27" t="s">
        <v>367</v>
      </c>
      <c r="K180" s="27" t="s">
        <v>367</v>
      </c>
      <c r="L180" s="53">
        <f>'Расчет субсидий'!P180-1</f>
        <v>0.30000000000000004</v>
      </c>
      <c r="M180" s="53">
        <f>L180*'Расчет субсидий'!Q180</f>
        <v>6.0000000000000009</v>
      </c>
      <c r="N180" s="54">
        <f t="shared" si="59"/>
        <v>7.0137472283813747</v>
      </c>
      <c r="O180" s="53">
        <f>'Расчет субсидий'!T180-1</f>
        <v>6.25E-2</v>
      </c>
      <c r="P180" s="53">
        <f>O180*'Расчет субсидий'!U180</f>
        <v>1.25</v>
      </c>
      <c r="Q180" s="54">
        <f t="shared" si="60"/>
        <v>1.4611973392461195</v>
      </c>
      <c r="R180" s="53">
        <f>'Расчет субсидий'!X180-1</f>
        <v>0.10000000000000009</v>
      </c>
      <c r="S180" s="53">
        <f>R180*'Расчет субсидий'!Y180</f>
        <v>3.0000000000000027</v>
      </c>
      <c r="T180" s="54">
        <f t="shared" si="61"/>
        <v>3.5068736141906895</v>
      </c>
      <c r="U180" s="53">
        <f t="shared" si="57"/>
        <v>10.250000000000004</v>
      </c>
    </row>
    <row r="181" spans="1:21" ht="15" customHeight="1">
      <c r="A181" s="33" t="s">
        <v>178</v>
      </c>
      <c r="B181" s="51">
        <f>'Расчет субсидий'!AD181</f>
        <v>27.536363636363632</v>
      </c>
      <c r="C181" s="53">
        <f>'Расчет субсидий'!D181-1</f>
        <v>-1</v>
      </c>
      <c r="D181" s="53">
        <f>C181*'Расчет субсидий'!E181</f>
        <v>0</v>
      </c>
      <c r="E181" s="54">
        <f t="shared" si="58"/>
        <v>0</v>
      </c>
      <c r="F181" s="27" t="s">
        <v>367</v>
      </c>
      <c r="G181" s="27" t="s">
        <v>367</v>
      </c>
      <c r="H181" s="27" t="s">
        <v>367</v>
      </c>
      <c r="I181" s="27" t="s">
        <v>367</v>
      </c>
      <c r="J181" s="27" t="s">
        <v>367</v>
      </c>
      <c r="K181" s="27" t="s">
        <v>367</v>
      </c>
      <c r="L181" s="53">
        <f>'Расчет субсидий'!P181-1</f>
        <v>0.30000000000000004</v>
      </c>
      <c r="M181" s="53">
        <f>L181*'Расчет субсидий'!Q181</f>
        <v>6.0000000000000009</v>
      </c>
      <c r="N181" s="54">
        <f t="shared" si="59"/>
        <v>13.217454545454546</v>
      </c>
      <c r="O181" s="53">
        <f>'Расчет субсидий'!T181-1</f>
        <v>0.14999999999999991</v>
      </c>
      <c r="P181" s="53">
        <f>O181*'Расчет субсидий'!U181</f>
        <v>4.4999999999999973</v>
      </c>
      <c r="Q181" s="54">
        <f t="shared" si="60"/>
        <v>9.9130909090909025</v>
      </c>
      <c r="R181" s="53">
        <f>'Расчет субсидий'!X181-1</f>
        <v>0.10000000000000009</v>
      </c>
      <c r="S181" s="53">
        <f>R181*'Расчет субсидий'!Y181</f>
        <v>2.0000000000000018</v>
      </c>
      <c r="T181" s="54">
        <f t="shared" si="61"/>
        <v>4.4058181818181854</v>
      </c>
      <c r="U181" s="53">
        <f t="shared" si="57"/>
        <v>12.5</v>
      </c>
    </row>
    <row r="182" spans="1:21" ht="15" customHeight="1">
      <c r="A182" s="33" t="s">
        <v>179</v>
      </c>
      <c r="B182" s="51">
        <f>'Расчет субсидий'!AD182</f>
        <v>10.527272727272724</v>
      </c>
      <c r="C182" s="53">
        <f>'Расчет субсидий'!D182-1</f>
        <v>-0.13870042762903456</v>
      </c>
      <c r="D182" s="53">
        <f>C182*'Расчет субсидий'!E182</f>
        <v>-1.3870042762903456</v>
      </c>
      <c r="E182" s="54">
        <f t="shared" si="58"/>
        <v>-1.0777728425795181</v>
      </c>
      <c r="F182" s="27" t="s">
        <v>367</v>
      </c>
      <c r="G182" s="27" t="s">
        <v>367</v>
      </c>
      <c r="H182" s="27" t="s">
        <v>367</v>
      </c>
      <c r="I182" s="27" t="s">
        <v>367</v>
      </c>
      <c r="J182" s="27" t="s">
        <v>367</v>
      </c>
      <c r="K182" s="27" t="s">
        <v>367</v>
      </c>
      <c r="L182" s="53">
        <f>'Расчет субсидий'!P182-1</f>
        <v>0.25673656618610741</v>
      </c>
      <c r="M182" s="53">
        <f>L182*'Расчет субсидий'!Q182</f>
        <v>5.1347313237221481</v>
      </c>
      <c r="N182" s="54">
        <f t="shared" si="59"/>
        <v>3.989947305318652</v>
      </c>
      <c r="O182" s="53">
        <f>'Расчет субсидий'!T182-1</f>
        <v>0.16666666666666674</v>
      </c>
      <c r="P182" s="53">
        <f>O182*'Расчет субсидий'!U182</f>
        <v>1.6666666666666674</v>
      </c>
      <c r="Q182" s="54">
        <f t="shared" si="60"/>
        <v>1.2950847388662572</v>
      </c>
      <c r="R182" s="53">
        <f>'Расчет субсидий'!X182-1</f>
        <v>0.20333333333333337</v>
      </c>
      <c r="S182" s="53">
        <f>R182*'Расчет субсидий'!Y182</f>
        <v>8.1333333333333346</v>
      </c>
      <c r="T182" s="54">
        <f t="shared" si="61"/>
        <v>6.3200135256673331</v>
      </c>
      <c r="U182" s="53">
        <f t="shared" si="57"/>
        <v>13.547727047431804</v>
      </c>
    </row>
    <row r="183" spans="1:21" ht="15" customHeight="1">
      <c r="A183" s="33" t="s">
        <v>180</v>
      </c>
      <c r="B183" s="51">
        <f>'Расчет субсидий'!AD183</f>
        <v>13.890909090909091</v>
      </c>
      <c r="C183" s="53">
        <f>'Расчет субсидий'!D183-1</f>
        <v>-1</v>
      </c>
      <c r="D183" s="53">
        <f>C183*'Расчет субсидий'!E183</f>
        <v>0</v>
      </c>
      <c r="E183" s="54">
        <f t="shared" si="58"/>
        <v>0</v>
      </c>
      <c r="F183" s="27" t="s">
        <v>367</v>
      </c>
      <c r="G183" s="27" t="s">
        <v>367</v>
      </c>
      <c r="H183" s="27" t="s">
        <v>367</v>
      </c>
      <c r="I183" s="27" t="s">
        <v>367</v>
      </c>
      <c r="J183" s="27" t="s">
        <v>367</v>
      </c>
      <c r="K183" s="27" t="s">
        <v>367</v>
      </c>
      <c r="L183" s="53">
        <f>'Расчет субсидий'!P183-1</f>
        <v>0.25349823321554776</v>
      </c>
      <c r="M183" s="53">
        <f>L183*'Расчет субсидий'!Q183</f>
        <v>5.0699646643109553</v>
      </c>
      <c r="N183" s="54">
        <f t="shared" si="59"/>
        <v>6.6544869341996211</v>
      </c>
      <c r="O183" s="53">
        <f>'Расчет субсидий'!T183-1</f>
        <v>0.1446666666666665</v>
      </c>
      <c r="P183" s="53">
        <f>O183*'Расчет субсидий'!U183</f>
        <v>5.0633333333333272</v>
      </c>
      <c r="Q183" s="54">
        <f t="shared" si="60"/>
        <v>6.6457831052247158</v>
      </c>
      <c r="R183" s="53">
        <f>'Расчет субсидий'!X183-1</f>
        <v>3.0000000000000027E-2</v>
      </c>
      <c r="S183" s="53">
        <f>R183*'Расчет субсидий'!Y183</f>
        <v>0.4500000000000004</v>
      </c>
      <c r="T183" s="54">
        <f t="shared" si="61"/>
        <v>0.59063905148475215</v>
      </c>
      <c r="U183" s="53">
        <f t="shared" si="57"/>
        <v>10.583297997644284</v>
      </c>
    </row>
    <row r="184" spans="1:21" ht="15" customHeight="1">
      <c r="A184" s="33" t="s">
        <v>181</v>
      </c>
      <c r="B184" s="51">
        <f>'Расчет субсидий'!AD184</f>
        <v>8.3454545454545439</v>
      </c>
      <c r="C184" s="53">
        <f>'Расчет субсидий'!D184-1</f>
        <v>-1</v>
      </c>
      <c r="D184" s="53">
        <f>C184*'Расчет субсидий'!E184</f>
        <v>0</v>
      </c>
      <c r="E184" s="54">
        <f t="shared" si="58"/>
        <v>0</v>
      </c>
      <c r="F184" s="27" t="s">
        <v>367</v>
      </c>
      <c r="G184" s="27" t="s">
        <v>367</v>
      </c>
      <c r="H184" s="27" t="s">
        <v>367</v>
      </c>
      <c r="I184" s="27" t="s">
        <v>367</v>
      </c>
      <c r="J184" s="27" t="s">
        <v>367</v>
      </c>
      <c r="K184" s="27" t="s">
        <v>367</v>
      </c>
      <c r="L184" s="53">
        <f>'Расчет субсидий'!P184-1</f>
        <v>0.30000000000000004</v>
      </c>
      <c r="M184" s="53">
        <f>L184*'Расчет субсидий'!Q184</f>
        <v>6.0000000000000009</v>
      </c>
      <c r="N184" s="54">
        <f t="shared" si="59"/>
        <v>7.3405045216563538</v>
      </c>
      <c r="O184" s="53">
        <f>'Расчет субсидий'!T184-1</f>
        <v>-1.7142857142857237E-2</v>
      </c>
      <c r="P184" s="53">
        <f>O184*'Расчет субсидий'!U184</f>
        <v>-0.42857142857143093</v>
      </c>
      <c r="Q184" s="54">
        <f t="shared" si="60"/>
        <v>-0.52432175154688521</v>
      </c>
      <c r="R184" s="53">
        <f>'Расчет субсидий'!X184-1</f>
        <v>5.0000000000000044E-2</v>
      </c>
      <c r="S184" s="53">
        <f>R184*'Расчет субсидий'!Y184</f>
        <v>1.2500000000000011</v>
      </c>
      <c r="T184" s="54">
        <f t="shared" si="61"/>
        <v>1.5292717753450749</v>
      </c>
      <c r="U184" s="53">
        <f t="shared" si="57"/>
        <v>6.8214285714285712</v>
      </c>
    </row>
    <row r="185" spans="1:21" ht="15" customHeight="1">
      <c r="A185" s="33" t="s">
        <v>182</v>
      </c>
      <c r="B185" s="51">
        <f>'Расчет субсидий'!AD185</f>
        <v>24.390909090909105</v>
      </c>
      <c r="C185" s="53">
        <f>'Расчет субсидий'!D185-1</f>
        <v>-1</v>
      </c>
      <c r="D185" s="53">
        <f>C185*'Расчет субсидий'!E185</f>
        <v>0</v>
      </c>
      <c r="E185" s="54">
        <f t="shared" si="58"/>
        <v>0</v>
      </c>
      <c r="F185" s="27" t="s">
        <v>367</v>
      </c>
      <c r="G185" s="27" t="s">
        <v>367</v>
      </c>
      <c r="H185" s="27" t="s">
        <v>367</v>
      </c>
      <c r="I185" s="27" t="s">
        <v>367</v>
      </c>
      <c r="J185" s="27" t="s">
        <v>367</v>
      </c>
      <c r="K185" s="27" t="s">
        <v>367</v>
      </c>
      <c r="L185" s="53">
        <f>'Расчет субсидий'!P185-1</f>
        <v>0.30000000000000004</v>
      </c>
      <c r="M185" s="53">
        <f>L185*'Расчет субсидий'!Q185</f>
        <v>6.0000000000000009</v>
      </c>
      <c r="N185" s="54">
        <f t="shared" si="59"/>
        <v>9.770838953331543</v>
      </c>
      <c r="O185" s="53">
        <f>'Расчет субсидий'!T185-1</f>
        <v>0.20911111111111103</v>
      </c>
      <c r="P185" s="53">
        <f>O185*'Расчет субсидий'!U185</f>
        <v>5.2277777777777761</v>
      </c>
      <c r="Q185" s="54">
        <f t="shared" si="60"/>
        <v>8.5132957917453496</v>
      </c>
      <c r="R185" s="53">
        <f>'Расчет субсидий'!X185-1</f>
        <v>0.14999999999999991</v>
      </c>
      <c r="S185" s="53">
        <f>R185*'Расчет субсидий'!Y185</f>
        <v>3.7499999999999978</v>
      </c>
      <c r="T185" s="54">
        <f t="shared" si="61"/>
        <v>6.1067743458322106</v>
      </c>
      <c r="U185" s="53">
        <f t="shared" si="57"/>
        <v>14.977777777777776</v>
      </c>
    </row>
    <row r="186" spans="1:21" ht="15" customHeight="1">
      <c r="A186" s="33" t="s">
        <v>183</v>
      </c>
      <c r="B186" s="51">
        <f>'Расчет субсидий'!AD186</f>
        <v>9.5999999999999943</v>
      </c>
      <c r="C186" s="53">
        <f>'Расчет субсидий'!D186-1</f>
        <v>-1.5993265993266004E-2</v>
      </c>
      <c r="D186" s="53">
        <f>C186*'Расчет субсидий'!E186</f>
        <v>-0.15993265993266004</v>
      </c>
      <c r="E186" s="54">
        <f t="shared" si="58"/>
        <v>-0.14323930943935992</v>
      </c>
      <c r="F186" s="27" t="s">
        <v>367</v>
      </c>
      <c r="G186" s="27" t="s">
        <v>367</v>
      </c>
      <c r="H186" s="27" t="s">
        <v>367</v>
      </c>
      <c r="I186" s="27" t="s">
        <v>367</v>
      </c>
      <c r="J186" s="27" t="s">
        <v>367</v>
      </c>
      <c r="K186" s="27" t="s">
        <v>367</v>
      </c>
      <c r="L186" s="53">
        <f>'Расчет субсидий'!P186-1</f>
        <v>0.16051071591427268</v>
      </c>
      <c r="M186" s="53">
        <f>L186*'Расчет субсидий'!Q186</f>
        <v>3.2102143182854537</v>
      </c>
      <c r="N186" s="54">
        <f t="shared" si="59"/>
        <v>2.8751405891527462</v>
      </c>
      <c r="O186" s="53">
        <f>'Расчет субсидий'!T186-1</f>
        <v>0.18481481481481477</v>
      </c>
      <c r="P186" s="53">
        <f>O186*'Расчет субсидий'!U186</f>
        <v>6.4685185185185166</v>
      </c>
      <c r="Q186" s="54">
        <f t="shared" si="60"/>
        <v>5.7933515648300222</v>
      </c>
      <c r="R186" s="53">
        <f>'Расчет субсидий'!X186-1</f>
        <v>8.0000000000000071E-2</v>
      </c>
      <c r="S186" s="53">
        <f>R186*'Расчет субсидий'!Y186</f>
        <v>1.2000000000000011</v>
      </c>
      <c r="T186" s="54">
        <f t="shared" si="61"/>
        <v>1.0747471554565871</v>
      </c>
      <c r="U186" s="53">
        <f t="shared" si="57"/>
        <v>10.71880017687131</v>
      </c>
    </row>
    <row r="187" spans="1:21" ht="15" customHeight="1">
      <c r="A187" s="33" t="s">
        <v>184</v>
      </c>
      <c r="B187" s="51">
        <f>'Расчет субсидий'!AD187</f>
        <v>31.472727272727269</v>
      </c>
      <c r="C187" s="53">
        <f>'Расчет субсидий'!D187-1</f>
        <v>-1</v>
      </c>
      <c r="D187" s="53">
        <f>C187*'Расчет субсидий'!E187</f>
        <v>0</v>
      </c>
      <c r="E187" s="54">
        <f t="shared" si="58"/>
        <v>0</v>
      </c>
      <c r="F187" s="27" t="s">
        <v>367</v>
      </c>
      <c r="G187" s="27" t="s">
        <v>367</v>
      </c>
      <c r="H187" s="27" t="s">
        <v>367</v>
      </c>
      <c r="I187" s="27" t="s">
        <v>367</v>
      </c>
      <c r="J187" s="27" t="s">
        <v>367</v>
      </c>
      <c r="K187" s="27" t="s">
        <v>367</v>
      </c>
      <c r="L187" s="53">
        <f>'Расчет субсидий'!P187-1</f>
        <v>0.30000000000000004</v>
      </c>
      <c r="M187" s="53">
        <f>L187*'Расчет субсидий'!Q187</f>
        <v>6.0000000000000009</v>
      </c>
      <c r="N187" s="54">
        <f t="shared" si="59"/>
        <v>13.159328476401651</v>
      </c>
      <c r="O187" s="53">
        <f>'Расчет субсидий'!T187-1</f>
        <v>0.19499999999999984</v>
      </c>
      <c r="P187" s="53">
        <f>O187*'Расчет субсидий'!U187</f>
        <v>5.8499999999999952</v>
      </c>
      <c r="Q187" s="54">
        <f t="shared" si="60"/>
        <v>12.830345264491598</v>
      </c>
      <c r="R187" s="53">
        <f>'Расчет субсидий'!X187-1</f>
        <v>0.125</v>
      </c>
      <c r="S187" s="53">
        <f>R187*'Расчет субсидий'!Y187</f>
        <v>2.5</v>
      </c>
      <c r="T187" s="54">
        <f t="shared" si="61"/>
        <v>5.4830535318340203</v>
      </c>
      <c r="U187" s="53">
        <f t="shared" si="57"/>
        <v>14.349999999999996</v>
      </c>
    </row>
    <row r="188" spans="1:21" ht="15" customHeight="1">
      <c r="A188" s="33" t="s">
        <v>185</v>
      </c>
      <c r="B188" s="51">
        <f>'Расчет субсидий'!AD188</f>
        <v>18.072727272727263</v>
      </c>
      <c r="C188" s="53">
        <f>'Расчет субсидий'!D188-1</f>
        <v>-1</v>
      </c>
      <c r="D188" s="53">
        <f>C188*'Расчет субсидий'!E188</f>
        <v>0</v>
      </c>
      <c r="E188" s="54">
        <f t="shared" si="58"/>
        <v>0</v>
      </c>
      <c r="F188" s="27" t="s">
        <v>367</v>
      </c>
      <c r="G188" s="27" t="s">
        <v>367</v>
      </c>
      <c r="H188" s="27" t="s">
        <v>367</v>
      </c>
      <c r="I188" s="27" t="s">
        <v>367</v>
      </c>
      <c r="J188" s="27" t="s">
        <v>367</v>
      </c>
      <c r="K188" s="27" t="s">
        <v>367</v>
      </c>
      <c r="L188" s="53">
        <f>'Расчет субсидий'!P188-1</f>
        <v>0.30000000000000004</v>
      </c>
      <c r="M188" s="53">
        <f>L188*'Расчет субсидий'!Q188</f>
        <v>6.0000000000000009</v>
      </c>
      <c r="N188" s="54">
        <f t="shared" si="59"/>
        <v>9.2118270079435103</v>
      </c>
      <c r="O188" s="53">
        <f>'Расчет субсидий'!T188-1</f>
        <v>0.19238095238095232</v>
      </c>
      <c r="P188" s="53">
        <f>O188*'Расчет субсидий'!U188</f>
        <v>5.7714285714285696</v>
      </c>
      <c r="Q188" s="54">
        <f t="shared" si="60"/>
        <v>8.8609002647837531</v>
      </c>
      <c r="R188" s="53">
        <f>'Расчет субсидий'!X188-1</f>
        <v>0</v>
      </c>
      <c r="S188" s="53">
        <f>R188*'Расчет субсидий'!Y188</f>
        <v>0</v>
      </c>
      <c r="T188" s="54">
        <f t="shared" si="61"/>
        <v>0</v>
      </c>
      <c r="U188" s="53">
        <f t="shared" si="57"/>
        <v>11.77142857142857</v>
      </c>
    </row>
    <row r="189" spans="1:21" ht="15" customHeight="1">
      <c r="A189" s="33" t="s">
        <v>186</v>
      </c>
      <c r="B189" s="51">
        <f>'Расчет субсидий'!AD189</f>
        <v>20.145454545454541</v>
      </c>
      <c r="C189" s="53">
        <f>'Расчет субсидий'!D189-1</f>
        <v>-1</v>
      </c>
      <c r="D189" s="53">
        <f>C189*'Расчет субсидий'!E189</f>
        <v>0</v>
      </c>
      <c r="E189" s="54">
        <f t="shared" si="58"/>
        <v>0</v>
      </c>
      <c r="F189" s="27" t="s">
        <v>367</v>
      </c>
      <c r="G189" s="27" t="s">
        <v>367</v>
      </c>
      <c r="H189" s="27" t="s">
        <v>367</v>
      </c>
      <c r="I189" s="27" t="s">
        <v>367</v>
      </c>
      <c r="J189" s="27" t="s">
        <v>367</v>
      </c>
      <c r="K189" s="27" t="s">
        <v>367</v>
      </c>
      <c r="L189" s="53">
        <f>'Расчет субсидий'!P189-1</f>
        <v>0.30000000000000004</v>
      </c>
      <c r="M189" s="53">
        <f>L189*'Расчет субсидий'!Q189</f>
        <v>6.0000000000000009</v>
      </c>
      <c r="N189" s="54">
        <f t="shared" si="59"/>
        <v>8.9437926600059345</v>
      </c>
      <c r="O189" s="53">
        <f>'Расчет субсидий'!T189-1</f>
        <v>0.22058823529411753</v>
      </c>
      <c r="P189" s="53">
        <f>O189*'Расчет субсидий'!U189</f>
        <v>5.5147058823529385</v>
      </c>
      <c r="Q189" s="54">
        <f t="shared" si="60"/>
        <v>8.220397665446626</v>
      </c>
      <c r="R189" s="53">
        <f>'Расчет субсидий'!X189-1</f>
        <v>8.0000000000000071E-2</v>
      </c>
      <c r="S189" s="53">
        <f>R189*'Расчет субсидий'!Y189</f>
        <v>2.0000000000000018</v>
      </c>
      <c r="T189" s="54">
        <f t="shared" si="61"/>
        <v>2.9812642200019805</v>
      </c>
      <c r="U189" s="53">
        <f t="shared" si="57"/>
        <v>13.51470588235294</v>
      </c>
    </row>
    <row r="190" spans="1:21" ht="15" customHeight="1">
      <c r="A190" s="33" t="s">
        <v>187</v>
      </c>
      <c r="B190" s="51">
        <f>'Расчет субсидий'!AD190</f>
        <v>16.545454545454547</v>
      </c>
      <c r="C190" s="53">
        <f>'Расчет субсидий'!D190-1</f>
        <v>-1</v>
      </c>
      <c r="D190" s="53">
        <f>C190*'Расчет субсидий'!E190</f>
        <v>0</v>
      </c>
      <c r="E190" s="54">
        <f t="shared" si="58"/>
        <v>0</v>
      </c>
      <c r="F190" s="27" t="s">
        <v>367</v>
      </c>
      <c r="G190" s="27" t="s">
        <v>367</v>
      </c>
      <c r="H190" s="27" t="s">
        <v>367</v>
      </c>
      <c r="I190" s="27" t="s">
        <v>367</v>
      </c>
      <c r="J190" s="27" t="s">
        <v>367</v>
      </c>
      <c r="K190" s="27" t="s">
        <v>367</v>
      </c>
      <c r="L190" s="53">
        <f>'Расчет субсидий'!P190-1</f>
        <v>0.30000000000000004</v>
      </c>
      <c r="M190" s="53">
        <f>L190*'Расчет субсидий'!Q190</f>
        <v>6.0000000000000009</v>
      </c>
      <c r="N190" s="54">
        <f t="shared" si="59"/>
        <v>8.7884376781462734</v>
      </c>
      <c r="O190" s="53">
        <f>'Расчет субсидий'!T190-1</f>
        <v>0.11916666666666664</v>
      </c>
      <c r="P190" s="53">
        <f>O190*'Расчет субсидий'!U190</f>
        <v>4.1708333333333325</v>
      </c>
      <c r="Q190" s="54">
        <f t="shared" si="60"/>
        <v>6.1091848026558457</v>
      </c>
      <c r="R190" s="53">
        <f>'Расчет субсидий'!X190-1</f>
        <v>7.4999999999999956E-2</v>
      </c>
      <c r="S190" s="53">
        <f>R190*'Расчет субсидий'!Y190</f>
        <v>1.1249999999999993</v>
      </c>
      <c r="T190" s="54">
        <f t="shared" si="61"/>
        <v>1.6478320646524249</v>
      </c>
      <c r="U190" s="53">
        <f t="shared" si="57"/>
        <v>11.295833333333334</v>
      </c>
    </row>
    <row r="191" spans="1:21" ht="15" customHeight="1">
      <c r="A191" s="33" t="s">
        <v>188</v>
      </c>
      <c r="B191" s="51">
        <f>'Расчет субсидий'!AD191</f>
        <v>22.809090909090912</v>
      </c>
      <c r="C191" s="53">
        <f>'Расчет субсидий'!D191-1</f>
        <v>-1</v>
      </c>
      <c r="D191" s="53">
        <f>C191*'Расчет субсидий'!E191</f>
        <v>0</v>
      </c>
      <c r="E191" s="54">
        <f t="shared" si="58"/>
        <v>0</v>
      </c>
      <c r="F191" s="27" t="s">
        <v>367</v>
      </c>
      <c r="G191" s="27" t="s">
        <v>367</v>
      </c>
      <c r="H191" s="27" t="s">
        <v>367</v>
      </c>
      <c r="I191" s="27" t="s">
        <v>367</v>
      </c>
      <c r="J191" s="27" t="s">
        <v>367</v>
      </c>
      <c r="K191" s="27" t="s">
        <v>367</v>
      </c>
      <c r="L191" s="53">
        <f>'Расчет субсидий'!P191-1</f>
        <v>0.30000000000000004</v>
      </c>
      <c r="M191" s="53">
        <f>L191*'Расчет субсидий'!Q191</f>
        <v>6.0000000000000009</v>
      </c>
      <c r="N191" s="54">
        <f t="shared" si="59"/>
        <v>10.875857916917527</v>
      </c>
      <c r="O191" s="53">
        <f>'Расчет субсидий'!T191-1</f>
        <v>0.11333333333333329</v>
      </c>
      <c r="P191" s="53">
        <f>O191*'Расчет субсидий'!U191</f>
        <v>2.8333333333333321</v>
      </c>
      <c r="Q191" s="54">
        <f t="shared" si="60"/>
        <v>5.1358217940999396</v>
      </c>
      <c r="R191" s="53">
        <f>'Расчет субсидий'!X191-1</f>
        <v>0.14999999999999991</v>
      </c>
      <c r="S191" s="53">
        <f>R191*'Расчет субсидий'!Y191</f>
        <v>3.7499999999999978</v>
      </c>
      <c r="T191" s="54">
        <f t="shared" si="61"/>
        <v>6.7974111980734477</v>
      </c>
      <c r="U191" s="53">
        <f t="shared" si="57"/>
        <v>12.58333333333333</v>
      </c>
    </row>
    <row r="192" spans="1:21" ht="15" customHeight="1">
      <c r="A192" s="32" t="s">
        <v>189</v>
      </c>
      <c r="B192" s="55"/>
      <c r="C192" s="56"/>
      <c r="D192" s="56"/>
      <c r="E192" s="57"/>
      <c r="F192" s="56"/>
      <c r="G192" s="56"/>
      <c r="H192" s="57"/>
      <c r="I192" s="57"/>
      <c r="J192" s="57"/>
      <c r="K192" s="57"/>
      <c r="L192" s="56"/>
      <c r="M192" s="56"/>
      <c r="N192" s="57"/>
      <c r="O192" s="56"/>
      <c r="P192" s="56"/>
      <c r="Q192" s="57"/>
      <c r="R192" s="56"/>
      <c r="S192" s="56"/>
      <c r="T192" s="57"/>
      <c r="U192" s="57"/>
    </row>
    <row r="193" spans="1:21" ht="15" customHeight="1">
      <c r="A193" s="33" t="s">
        <v>190</v>
      </c>
      <c r="B193" s="51">
        <f>'Расчет субсидий'!AD193</f>
        <v>17.954545454545453</v>
      </c>
      <c r="C193" s="53">
        <f>'Расчет субсидий'!D193-1</f>
        <v>-1</v>
      </c>
      <c r="D193" s="53">
        <f>C193*'Расчет субсидий'!E193</f>
        <v>0</v>
      </c>
      <c r="E193" s="54">
        <f t="shared" ref="E193:E204" si="62">$B193*D193/$U193</f>
        <v>0</v>
      </c>
      <c r="F193" s="27" t="s">
        <v>367</v>
      </c>
      <c r="G193" s="27" t="s">
        <v>367</v>
      </c>
      <c r="H193" s="27" t="s">
        <v>367</v>
      </c>
      <c r="I193" s="27" t="s">
        <v>367</v>
      </c>
      <c r="J193" s="27" t="s">
        <v>367</v>
      </c>
      <c r="K193" s="27" t="s">
        <v>367</v>
      </c>
      <c r="L193" s="53">
        <f>'Расчет субсидий'!P193-1</f>
        <v>0.23331395348837214</v>
      </c>
      <c r="M193" s="53">
        <f>L193*'Расчет субсидий'!Q193</f>
        <v>4.6662790697674428</v>
      </c>
      <c r="N193" s="54">
        <f t="shared" ref="N193:N204" si="63">$B193*M193/$U193</f>
        <v>7.1053292154322687</v>
      </c>
      <c r="O193" s="53">
        <f>'Расчет субсидий'!T193-1</f>
        <v>0.25714285714285712</v>
      </c>
      <c r="P193" s="53">
        <f>O193*'Расчет субсидий'!U193</f>
        <v>9</v>
      </c>
      <c r="Q193" s="54">
        <f t="shared" ref="Q193:Q204" si="64">$B193*P193/$U193</f>
        <v>13.704273144142972</v>
      </c>
      <c r="R193" s="53">
        <f>'Расчет субсидий'!X193-1</f>
        <v>-0.12500000000000011</v>
      </c>
      <c r="S193" s="53">
        <f>R193*'Расчет субсидий'!Y193</f>
        <v>-1.8750000000000018</v>
      </c>
      <c r="T193" s="54">
        <f t="shared" ref="T193:T204" si="65">$B193*S193/$U193</f>
        <v>-2.8550569050297887</v>
      </c>
      <c r="U193" s="53">
        <f t="shared" si="57"/>
        <v>11.791279069767441</v>
      </c>
    </row>
    <row r="194" spans="1:21" ht="15" customHeight="1">
      <c r="A194" s="33" t="s">
        <v>191</v>
      </c>
      <c r="B194" s="51">
        <f>'Расчет субсидий'!AD194</f>
        <v>-22.836363636363643</v>
      </c>
      <c r="C194" s="53">
        <f>'Расчет субсидий'!D194-1</f>
        <v>-1</v>
      </c>
      <c r="D194" s="53">
        <f>C194*'Расчет субсидий'!E194</f>
        <v>0</v>
      </c>
      <c r="E194" s="54">
        <f t="shared" si="62"/>
        <v>0</v>
      </c>
      <c r="F194" s="27" t="s">
        <v>367</v>
      </c>
      <c r="G194" s="27" t="s">
        <v>367</v>
      </c>
      <c r="H194" s="27" t="s">
        <v>367</v>
      </c>
      <c r="I194" s="27" t="s">
        <v>367</v>
      </c>
      <c r="J194" s="27" t="s">
        <v>367</v>
      </c>
      <c r="K194" s="27" t="s">
        <v>367</v>
      </c>
      <c r="L194" s="53">
        <f>'Расчет субсидий'!P194-1</f>
        <v>0.30000000000000004</v>
      </c>
      <c r="M194" s="53">
        <f>L194*'Расчет субсидий'!Q194</f>
        <v>6.0000000000000009</v>
      </c>
      <c r="N194" s="54">
        <f t="shared" si="63"/>
        <v>5.7090909090909117</v>
      </c>
      <c r="O194" s="53">
        <f>'Расчет субсидий'!T194-1</f>
        <v>-1</v>
      </c>
      <c r="P194" s="53">
        <f>O194*'Расчет субсидий'!U194</f>
        <v>-30</v>
      </c>
      <c r="Q194" s="54">
        <f t="shared" si="64"/>
        <v>-28.54545454545455</v>
      </c>
      <c r="R194" s="53">
        <f>'Расчет субсидий'!X194-1</f>
        <v>0</v>
      </c>
      <c r="S194" s="53">
        <f>R194*'Расчет субсидий'!Y194</f>
        <v>0</v>
      </c>
      <c r="T194" s="54">
        <f t="shared" si="65"/>
        <v>0</v>
      </c>
      <c r="U194" s="53">
        <f t="shared" si="57"/>
        <v>-24</v>
      </c>
    </row>
    <row r="195" spans="1:21" ht="15" customHeight="1">
      <c r="A195" s="33" t="s">
        <v>192</v>
      </c>
      <c r="B195" s="51">
        <f>'Расчет субсидий'!AD195</f>
        <v>33.527272727272731</v>
      </c>
      <c r="C195" s="53">
        <f>'Расчет субсидий'!D195-1</f>
        <v>-1</v>
      </c>
      <c r="D195" s="53">
        <f>C195*'Расчет субсидий'!E195</f>
        <v>0</v>
      </c>
      <c r="E195" s="54">
        <f t="shared" si="62"/>
        <v>0</v>
      </c>
      <c r="F195" s="27" t="s">
        <v>367</v>
      </c>
      <c r="G195" s="27" t="s">
        <v>367</v>
      </c>
      <c r="H195" s="27" t="s">
        <v>367</v>
      </c>
      <c r="I195" s="27" t="s">
        <v>367</v>
      </c>
      <c r="J195" s="27" t="s">
        <v>367</v>
      </c>
      <c r="K195" s="27" t="s">
        <v>367</v>
      </c>
      <c r="L195" s="53">
        <f>'Расчет субсидий'!P195-1</f>
        <v>0.30000000000000004</v>
      </c>
      <c r="M195" s="53">
        <f>L195*'Расчет субсидий'!Q195</f>
        <v>6.0000000000000009</v>
      </c>
      <c r="N195" s="54">
        <f t="shared" si="63"/>
        <v>15.12281872426329</v>
      </c>
      <c r="O195" s="53">
        <f>'Расчет субсидий'!T195-1</f>
        <v>0.21523076923076911</v>
      </c>
      <c r="P195" s="53">
        <f>O195*'Расчет субсидий'!U195</f>
        <v>6.4569230769230739</v>
      </c>
      <c r="Q195" s="54">
        <f t="shared" si="64"/>
        <v>16.27447953480333</v>
      </c>
      <c r="R195" s="53">
        <f>'Расчет субсидий'!X195-1</f>
        <v>4.2253521126760729E-2</v>
      </c>
      <c r="S195" s="53">
        <f>R195*'Расчет субсидий'!Y195</f>
        <v>0.84507042253521458</v>
      </c>
      <c r="T195" s="54">
        <f t="shared" si="65"/>
        <v>2.1299744682061053</v>
      </c>
      <c r="U195" s="53">
        <f t="shared" si="57"/>
        <v>13.301993499458291</v>
      </c>
    </row>
    <row r="196" spans="1:21" ht="15" customHeight="1">
      <c r="A196" s="33" t="s">
        <v>193</v>
      </c>
      <c r="B196" s="51">
        <f>'Расчет субсидий'!AD196</f>
        <v>-14.709090909090907</v>
      </c>
      <c r="C196" s="53">
        <f>'Расчет субсидий'!D196-1</f>
        <v>-1</v>
      </c>
      <c r="D196" s="53">
        <f>C196*'Расчет субсидий'!E196</f>
        <v>0</v>
      </c>
      <c r="E196" s="54">
        <f t="shared" si="62"/>
        <v>0</v>
      </c>
      <c r="F196" s="27" t="s">
        <v>367</v>
      </c>
      <c r="G196" s="27" t="s">
        <v>367</v>
      </c>
      <c r="H196" s="27" t="s">
        <v>367</v>
      </c>
      <c r="I196" s="27" t="s">
        <v>367</v>
      </c>
      <c r="J196" s="27" t="s">
        <v>367</v>
      </c>
      <c r="K196" s="27" t="s">
        <v>367</v>
      </c>
      <c r="L196" s="53">
        <f>'Расчет субсидий'!P196-1</f>
        <v>0.30000000000000004</v>
      </c>
      <c r="M196" s="53">
        <f>L196*'Расчет субсидий'!Q196</f>
        <v>6.0000000000000009</v>
      </c>
      <c r="N196" s="54">
        <f t="shared" si="63"/>
        <v>3.6772727272727272</v>
      </c>
      <c r="O196" s="53">
        <f>'Расчет субсидий'!T196-1</f>
        <v>-1</v>
      </c>
      <c r="P196" s="53">
        <f>O196*'Расчет субсидий'!U196</f>
        <v>-30</v>
      </c>
      <c r="Q196" s="54">
        <f t="shared" si="64"/>
        <v>-18.386363636363633</v>
      </c>
      <c r="R196" s="53">
        <f>'Расчет субсидий'!X196-1</f>
        <v>0</v>
      </c>
      <c r="S196" s="53">
        <f>R196*'Расчет субсидий'!Y196</f>
        <v>0</v>
      </c>
      <c r="T196" s="54">
        <f t="shared" si="65"/>
        <v>0</v>
      </c>
      <c r="U196" s="53">
        <f t="shared" si="57"/>
        <v>-24</v>
      </c>
    </row>
    <row r="197" spans="1:21" ht="15" customHeight="1">
      <c r="A197" s="33" t="s">
        <v>194</v>
      </c>
      <c r="B197" s="51">
        <f>'Расчет субсидий'!AD197</f>
        <v>7.5999999999999943</v>
      </c>
      <c r="C197" s="53">
        <f>'Расчет субсидий'!D197-1</f>
        <v>-1</v>
      </c>
      <c r="D197" s="53">
        <f>C197*'Расчет субсидий'!E197</f>
        <v>0</v>
      </c>
      <c r="E197" s="54">
        <f t="shared" si="62"/>
        <v>0</v>
      </c>
      <c r="F197" s="27" t="s">
        <v>367</v>
      </c>
      <c r="G197" s="27" t="s">
        <v>367</v>
      </c>
      <c r="H197" s="27" t="s">
        <v>367</v>
      </c>
      <c r="I197" s="27" t="s">
        <v>367</v>
      </c>
      <c r="J197" s="27" t="s">
        <v>367</v>
      </c>
      <c r="K197" s="27" t="s">
        <v>367</v>
      </c>
      <c r="L197" s="53">
        <f>'Расчет субсидий'!P197-1</f>
        <v>0.24504360465116282</v>
      </c>
      <c r="M197" s="53">
        <f>L197*'Расчет субсидий'!Q197</f>
        <v>4.9008720930232563</v>
      </c>
      <c r="N197" s="54">
        <f t="shared" si="63"/>
        <v>5.8189926881329717</v>
      </c>
      <c r="O197" s="53">
        <f>'Расчет субсидий'!T197-1</f>
        <v>0.30000000000000004</v>
      </c>
      <c r="P197" s="53">
        <f>O197*'Расчет субсидий'!U197</f>
        <v>1.5000000000000002</v>
      </c>
      <c r="Q197" s="54">
        <f t="shared" si="64"/>
        <v>1.7810073118670227</v>
      </c>
      <c r="R197" s="53">
        <f>'Расчет субсидий'!X197-1</f>
        <v>0</v>
      </c>
      <c r="S197" s="53">
        <f>R197*'Расчет субсидий'!Y197</f>
        <v>0</v>
      </c>
      <c r="T197" s="54">
        <f t="shared" si="65"/>
        <v>0</v>
      </c>
      <c r="U197" s="53">
        <f t="shared" si="57"/>
        <v>6.4008720930232563</v>
      </c>
    </row>
    <row r="198" spans="1:21" ht="15" customHeight="1">
      <c r="A198" s="33" t="s">
        <v>195</v>
      </c>
      <c r="B198" s="51">
        <f>'Расчет субсидий'!AD198</f>
        <v>5.6909090909090878</v>
      </c>
      <c r="C198" s="53">
        <f>'Расчет субсидий'!D198-1</f>
        <v>-0.37821782178217822</v>
      </c>
      <c r="D198" s="53">
        <f>C198*'Расчет субсидий'!E198</f>
        <v>-3.782178217821782</v>
      </c>
      <c r="E198" s="54">
        <f t="shared" si="62"/>
        <v>-5.6783416047301252</v>
      </c>
      <c r="F198" s="27" t="s">
        <v>367</v>
      </c>
      <c r="G198" s="27" t="s">
        <v>367</v>
      </c>
      <c r="H198" s="27" t="s">
        <v>367</v>
      </c>
      <c r="I198" s="27" t="s">
        <v>367</v>
      </c>
      <c r="J198" s="27" t="s">
        <v>367</v>
      </c>
      <c r="K198" s="27" t="s">
        <v>367</v>
      </c>
      <c r="L198" s="53">
        <f>'Расчет субсидий'!P198-1</f>
        <v>0.30000000000000004</v>
      </c>
      <c r="M198" s="53">
        <f>L198*'Расчет субсидий'!Q198</f>
        <v>6.0000000000000009</v>
      </c>
      <c r="N198" s="54">
        <f t="shared" si="63"/>
        <v>9.0080497708545977</v>
      </c>
      <c r="O198" s="53">
        <f>'Расчет субсидий'!T198-1</f>
        <v>3.6363636363636376E-2</v>
      </c>
      <c r="P198" s="53">
        <f>O198*'Расчет субсидий'!U198</f>
        <v>1.2727272727272732</v>
      </c>
      <c r="Q198" s="54">
        <f t="shared" si="64"/>
        <v>1.9107984362418846</v>
      </c>
      <c r="R198" s="53">
        <f>'Расчет субсидий'!X198-1</f>
        <v>2.0000000000000018E-2</v>
      </c>
      <c r="S198" s="53">
        <f>R198*'Расчет субсидий'!Y198</f>
        <v>0.30000000000000027</v>
      </c>
      <c r="T198" s="54">
        <f t="shared" si="65"/>
        <v>0.45040248854273024</v>
      </c>
      <c r="U198" s="53">
        <f t="shared" si="57"/>
        <v>3.7905490549054925</v>
      </c>
    </row>
    <row r="199" spans="1:21" ht="15" customHeight="1">
      <c r="A199" s="33" t="s">
        <v>196</v>
      </c>
      <c r="B199" s="51">
        <f>'Расчет субсидий'!AD199</f>
        <v>4.2909090909090963</v>
      </c>
      <c r="C199" s="53">
        <f>'Расчет субсидий'!D199-1</f>
        <v>-4.9933384755627253E-2</v>
      </c>
      <c r="D199" s="53">
        <f>C199*'Расчет субсидий'!E199</f>
        <v>-0.49933384755627253</v>
      </c>
      <c r="E199" s="54">
        <f t="shared" si="62"/>
        <v>-0.5923528593534364</v>
      </c>
      <c r="F199" s="27" t="s">
        <v>367</v>
      </c>
      <c r="G199" s="27" t="s">
        <v>367</v>
      </c>
      <c r="H199" s="27" t="s">
        <v>367</v>
      </c>
      <c r="I199" s="27" t="s">
        <v>367</v>
      </c>
      <c r="J199" s="27" t="s">
        <v>367</v>
      </c>
      <c r="K199" s="27" t="s">
        <v>367</v>
      </c>
      <c r="L199" s="53">
        <f>'Расчет субсидий'!P199-1</f>
        <v>0.209517059106199</v>
      </c>
      <c r="M199" s="53">
        <f>L199*'Расчет субсидий'!Q199</f>
        <v>4.19034118212398</v>
      </c>
      <c r="N199" s="54">
        <f t="shared" si="63"/>
        <v>4.9709439747480184</v>
      </c>
      <c r="O199" s="53">
        <f>'Расчет субсидий'!T199-1</f>
        <v>1.0869565217391353E-2</v>
      </c>
      <c r="P199" s="53">
        <f>O199*'Расчет субсидий'!U199</f>
        <v>0.32608695652174058</v>
      </c>
      <c r="Q199" s="54">
        <f t="shared" si="64"/>
        <v>0.38683246096539586</v>
      </c>
      <c r="R199" s="53">
        <f>'Расчет субсидий'!X199-1</f>
        <v>-1.9999999999999907E-2</v>
      </c>
      <c r="S199" s="53">
        <f>R199*'Расчет субсидий'!Y199</f>
        <v>-0.39999999999999813</v>
      </c>
      <c r="T199" s="54">
        <f t="shared" si="65"/>
        <v>-0.47451448545088132</v>
      </c>
      <c r="U199" s="53">
        <f t="shared" si="57"/>
        <v>3.6170942910894497</v>
      </c>
    </row>
    <row r="200" spans="1:21" ht="15" customHeight="1">
      <c r="A200" s="33" t="s">
        <v>197</v>
      </c>
      <c r="B200" s="51">
        <f>'Расчет субсидий'!AD200</f>
        <v>-7.7545454545454504</v>
      </c>
      <c r="C200" s="53">
        <f>'Расчет субсидий'!D200-1</f>
        <v>-1</v>
      </c>
      <c r="D200" s="53">
        <f>C200*'Расчет субсидий'!E200</f>
        <v>0</v>
      </c>
      <c r="E200" s="54">
        <f t="shared" si="62"/>
        <v>0</v>
      </c>
      <c r="F200" s="27" t="s">
        <v>367</v>
      </c>
      <c r="G200" s="27" t="s">
        <v>367</v>
      </c>
      <c r="H200" s="27" t="s">
        <v>367</v>
      </c>
      <c r="I200" s="27" t="s">
        <v>367</v>
      </c>
      <c r="J200" s="27" t="s">
        <v>367</v>
      </c>
      <c r="K200" s="27" t="s">
        <v>367</v>
      </c>
      <c r="L200" s="53">
        <f>'Расчет субсидий'!P200-1</f>
        <v>-0.4975806451612903</v>
      </c>
      <c r="M200" s="53">
        <f>L200*'Расчет субсидий'!Q200</f>
        <v>-9.9516129032258061</v>
      </c>
      <c r="N200" s="54">
        <f t="shared" si="63"/>
        <v>-10.123739644257897</v>
      </c>
      <c r="O200" s="53">
        <f>'Расчет субсидий'!T200-1</f>
        <v>0.2615384615384615</v>
      </c>
      <c r="P200" s="53">
        <f>O200*'Расчет субсидий'!U200</f>
        <v>7.8461538461538449</v>
      </c>
      <c r="Q200" s="54">
        <f t="shared" si="64"/>
        <v>7.9818637963205257</v>
      </c>
      <c r="R200" s="53">
        <f>'Расчет субсидий'!X200-1</f>
        <v>-0.27586206896551724</v>
      </c>
      <c r="S200" s="53">
        <f>R200*'Расчет субсидий'!Y200</f>
        <v>-5.5172413793103452</v>
      </c>
      <c r="T200" s="54">
        <f t="shared" si="65"/>
        <v>-5.6126696066080788</v>
      </c>
      <c r="U200" s="53">
        <f t="shared" si="57"/>
        <v>-7.6227004363823063</v>
      </c>
    </row>
    <row r="201" spans="1:21" ht="15" customHeight="1">
      <c r="A201" s="33" t="s">
        <v>198</v>
      </c>
      <c r="B201" s="51">
        <f>'Расчет субсидий'!AD201</f>
        <v>-3.2090909090909037</v>
      </c>
      <c r="C201" s="53">
        <f>'Расчет субсидий'!D201-1</f>
        <v>-1</v>
      </c>
      <c r="D201" s="53">
        <f>C201*'Расчет субсидий'!E201</f>
        <v>0</v>
      </c>
      <c r="E201" s="54">
        <f t="shared" si="62"/>
        <v>0</v>
      </c>
      <c r="F201" s="27" t="s">
        <v>367</v>
      </c>
      <c r="G201" s="27" t="s">
        <v>367</v>
      </c>
      <c r="H201" s="27" t="s">
        <v>367</v>
      </c>
      <c r="I201" s="27" t="s">
        <v>367</v>
      </c>
      <c r="J201" s="27" t="s">
        <v>367</v>
      </c>
      <c r="K201" s="27" t="s">
        <v>367</v>
      </c>
      <c r="L201" s="53">
        <f>'Расчет субсидий'!P201-1</f>
        <v>-0.53708668453976771</v>
      </c>
      <c r="M201" s="53">
        <f>L201*'Расчет субсидий'!Q201</f>
        <v>-10.741733690795353</v>
      </c>
      <c r="N201" s="54">
        <f t="shared" si="63"/>
        <v>-7.2697460850495048</v>
      </c>
      <c r="O201" s="53">
        <f>'Расчет субсидий'!T201-1</f>
        <v>0</v>
      </c>
      <c r="P201" s="53">
        <f>O201*'Расчет субсидий'!U201</f>
        <v>0</v>
      </c>
      <c r="Q201" s="54">
        <f t="shared" si="64"/>
        <v>0</v>
      </c>
      <c r="R201" s="53">
        <f>'Расчет субсидий'!X201-1</f>
        <v>0.30000000000000004</v>
      </c>
      <c r="S201" s="53">
        <f>R201*'Расчет субсидий'!Y201</f>
        <v>6.0000000000000009</v>
      </c>
      <c r="T201" s="54">
        <f t="shared" si="65"/>
        <v>4.0606551759586003</v>
      </c>
      <c r="U201" s="53">
        <f t="shared" si="57"/>
        <v>-4.7417336907953525</v>
      </c>
    </row>
    <row r="202" spans="1:21" ht="15" customHeight="1">
      <c r="A202" s="33" t="s">
        <v>199</v>
      </c>
      <c r="B202" s="51">
        <f>'Расчет субсидий'!AD202</f>
        <v>-28.872727272727275</v>
      </c>
      <c r="C202" s="53">
        <f>'Расчет субсидий'!D202-1</f>
        <v>-1</v>
      </c>
      <c r="D202" s="53">
        <f>C202*'Расчет субсидий'!E202</f>
        <v>0</v>
      </c>
      <c r="E202" s="54">
        <f t="shared" si="62"/>
        <v>0</v>
      </c>
      <c r="F202" s="27" t="s">
        <v>367</v>
      </c>
      <c r="G202" s="27" t="s">
        <v>367</v>
      </c>
      <c r="H202" s="27" t="s">
        <v>367</v>
      </c>
      <c r="I202" s="27" t="s">
        <v>367</v>
      </c>
      <c r="J202" s="27" t="s">
        <v>367</v>
      </c>
      <c r="K202" s="27" t="s">
        <v>367</v>
      </c>
      <c r="L202" s="53">
        <f>'Расчет субсидий'!P202-1</f>
        <v>-0.17658203865100408</v>
      </c>
      <c r="M202" s="53">
        <f>L202*'Расчет субсидий'!Q202</f>
        <v>-3.5316407730200816</v>
      </c>
      <c r="N202" s="54">
        <f t="shared" si="63"/>
        <v>-6.5823086061272118</v>
      </c>
      <c r="O202" s="53">
        <f>'Расчет субсидий'!T202-1</f>
        <v>-0.21313131313131306</v>
      </c>
      <c r="P202" s="53">
        <f>O202*'Расчет субсидий'!U202</f>
        <v>-7.4595959595959567</v>
      </c>
      <c r="Q202" s="54">
        <f t="shared" si="64"/>
        <v>-13.903272115949445</v>
      </c>
      <c r="R202" s="53">
        <f>'Расчет субсидий'!X202-1</f>
        <v>-0.30000000000000004</v>
      </c>
      <c r="S202" s="53">
        <f>R202*'Расчет субсидий'!Y202</f>
        <v>-4.5000000000000009</v>
      </c>
      <c r="T202" s="54">
        <f t="shared" si="65"/>
        <v>-8.387146550650618</v>
      </c>
      <c r="U202" s="53">
        <f t="shared" si="57"/>
        <v>-15.491236732616038</v>
      </c>
    </row>
    <row r="203" spans="1:21" ht="15" customHeight="1">
      <c r="A203" s="33" t="s">
        <v>200</v>
      </c>
      <c r="B203" s="51">
        <f>'Расчет субсидий'!AD203</f>
        <v>-0.51818181818182296</v>
      </c>
      <c r="C203" s="53">
        <f>'Расчет субсидий'!D203-1</f>
        <v>-1</v>
      </c>
      <c r="D203" s="53">
        <f>C203*'Расчет субсидий'!E203</f>
        <v>0</v>
      </c>
      <c r="E203" s="54">
        <f t="shared" si="62"/>
        <v>0</v>
      </c>
      <c r="F203" s="27" t="s">
        <v>367</v>
      </c>
      <c r="G203" s="27" t="s">
        <v>367</v>
      </c>
      <c r="H203" s="27" t="s">
        <v>367</v>
      </c>
      <c r="I203" s="27" t="s">
        <v>367</v>
      </c>
      <c r="J203" s="27" t="s">
        <v>367</v>
      </c>
      <c r="K203" s="27" t="s">
        <v>367</v>
      </c>
      <c r="L203" s="53">
        <f>'Расчет субсидий'!P203-1</f>
        <v>0.30000000000000004</v>
      </c>
      <c r="M203" s="53">
        <f>L203*'Расчет субсидий'!Q203</f>
        <v>6.0000000000000009</v>
      </c>
      <c r="N203" s="54">
        <f t="shared" si="63"/>
        <v>3.8383838383838804</v>
      </c>
      <c r="O203" s="53">
        <f>'Расчет субсидий'!T203-1</f>
        <v>0.23399999999999999</v>
      </c>
      <c r="P203" s="53">
        <f>O203*'Расчет субсидий'!U203</f>
        <v>8.19</v>
      </c>
      <c r="Q203" s="54">
        <f t="shared" si="64"/>
        <v>5.2393939393939952</v>
      </c>
      <c r="R203" s="53">
        <f>'Расчет субсидий'!X203-1</f>
        <v>-1</v>
      </c>
      <c r="S203" s="53">
        <f>R203*'Расчет субсидий'!Y203</f>
        <v>-15</v>
      </c>
      <c r="T203" s="54">
        <f t="shared" si="65"/>
        <v>-9.5959595959596999</v>
      </c>
      <c r="U203" s="53">
        <f t="shared" si="57"/>
        <v>-0.80999999999999872</v>
      </c>
    </row>
    <row r="204" spans="1:21" ht="15" customHeight="1">
      <c r="A204" s="33" t="s">
        <v>201</v>
      </c>
      <c r="B204" s="51">
        <f>'Расчет субсидий'!AD204</f>
        <v>-1.3545454545454518</v>
      </c>
      <c r="C204" s="53">
        <f>'Расчет субсидий'!D204-1</f>
        <v>-1</v>
      </c>
      <c r="D204" s="53">
        <f>C204*'Расчет субсидий'!E204</f>
        <v>0</v>
      </c>
      <c r="E204" s="54">
        <f t="shared" si="62"/>
        <v>0</v>
      </c>
      <c r="F204" s="27" t="s">
        <v>367</v>
      </c>
      <c r="G204" s="27" t="s">
        <v>367</v>
      </c>
      <c r="H204" s="27" t="s">
        <v>367</v>
      </c>
      <c r="I204" s="27" t="s">
        <v>367</v>
      </c>
      <c r="J204" s="27" t="s">
        <v>367</v>
      </c>
      <c r="K204" s="27" t="s">
        <v>367</v>
      </c>
      <c r="L204" s="53">
        <f>'Расчет субсидий'!P204-1</f>
        <v>-0.28942652329749108</v>
      </c>
      <c r="M204" s="53">
        <f>L204*'Расчет субсидий'!Q204</f>
        <v>-5.7885304659498216</v>
      </c>
      <c r="N204" s="54">
        <f t="shared" si="63"/>
        <v>-4.9359000656383216</v>
      </c>
      <c r="O204" s="53">
        <f>'Расчет субсидий'!T204-1</f>
        <v>0</v>
      </c>
      <c r="P204" s="53">
        <f>O204*'Расчет субсидий'!U204</f>
        <v>0</v>
      </c>
      <c r="Q204" s="54">
        <f t="shared" si="64"/>
        <v>0</v>
      </c>
      <c r="R204" s="53">
        <f>'Расчет субсидий'!X204-1</f>
        <v>0.28000000000000003</v>
      </c>
      <c r="S204" s="53">
        <f>R204*'Расчет субсидий'!Y204</f>
        <v>4.2</v>
      </c>
      <c r="T204" s="54">
        <f t="shared" si="65"/>
        <v>3.5813546110928698</v>
      </c>
      <c r="U204" s="53">
        <f t="shared" si="57"/>
        <v>-1.5885304659498214</v>
      </c>
    </row>
    <row r="205" spans="1:21" ht="15" customHeight="1">
      <c r="A205" s="32" t="s">
        <v>202</v>
      </c>
      <c r="B205" s="55"/>
      <c r="C205" s="56"/>
      <c r="D205" s="56"/>
      <c r="E205" s="57"/>
      <c r="F205" s="56"/>
      <c r="G205" s="56"/>
      <c r="H205" s="57"/>
      <c r="I205" s="57"/>
      <c r="J205" s="57"/>
      <c r="K205" s="57"/>
      <c r="L205" s="56"/>
      <c r="M205" s="56"/>
      <c r="N205" s="57"/>
      <c r="O205" s="56"/>
      <c r="P205" s="56"/>
      <c r="Q205" s="57"/>
      <c r="R205" s="56"/>
      <c r="S205" s="56"/>
      <c r="T205" s="57"/>
      <c r="U205" s="57"/>
    </row>
    <row r="206" spans="1:21" ht="15" customHeight="1">
      <c r="A206" s="33" t="s">
        <v>203</v>
      </c>
      <c r="B206" s="51">
        <f>'Расчет субсидий'!AD206</f>
        <v>-12.681818181818187</v>
      </c>
      <c r="C206" s="53">
        <f>'Расчет субсидий'!D206-1</f>
        <v>-1</v>
      </c>
      <c r="D206" s="53">
        <f>C206*'Расчет субсидий'!E206</f>
        <v>-10</v>
      </c>
      <c r="E206" s="54">
        <f t="shared" ref="E206:E218" si="66">$B206*D206/$U206</f>
        <v>-10.275961617999839</v>
      </c>
      <c r="F206" s="27" t="s">
        <v>367</v>
      </c>
      <c r="G206" s="27" t="s">
        <v>367</v>
      </c>
      <c r="H206" s="27" t="s">
        <v>367</v>
      </c>
      <c r="I206" s="27" t="s">
        <v>367</v>
      </c>
      <c r="J206" s="27" t="s">
        <v>367</v>
      </c>
      <c r="K206" s="27" t="s">
        <v>367</v>
      </c>
      <c r="L206" s="53">
        <f>'Расчет субсидий'!P206-1</f>
        <v>-0.2254960914010824</v>
      </c>
      <c r="M206" s="53">
        <f>L206*'Расчет субсидий'!Q206</f>
        <v>-4.509921828021648</v>
      </c>
      <c r="N206" s="54">
        <f t="shared" ref="N206:N218" si="67">$B206*M206/$U206</f>
        <v>-4.6343783604930122</v>
      </c>
      <c r="O206" s="53">
        <f>'Расчет субсидий'!T206-1</f>
        <v>0.14457831325301207</v>
      </c>
      <c r="P206" s="53">
        <f>O206*'Расчет субсидий'!U206</f>
        <v>2.168674698795181</v>
      </c>
      <c r="Q206" s="54">
        <f t="shared" ref="Q206:Q218" si="68">$B206*P206/$U206</f>
        <v>2.2285217966746642</v>
      </c>
      <c r="R206" s="53">
        <f>'Расчет субсидий'!X206-1</f>
        <v>0</v>
      </c>
      <c r="S206" s="53">
        <f>R206*'Расчет субсидий'!Y206</f>
        <v>0</v>
      </c>
      <c r="T206" s="54">
        <f t="shared" ref="T206:T218" si="69">$B206*S206/$U206</f>
        <v>0</v>
      </c>
      <c r="U206" s="53">
        <f t="shared" si="57"/>
        <v>-12.341247129226467</v>
      </c>
    </row>
    <row r="207" spans="1:21" ht="15" customHeight="1">
      <c r="A207" s="33" t="s">
        <v>204</v>
      </c>
      <c r="B207" s="51">
        <f>'Расчет субсидий'!AD207</f>
        <v>44.27272727272728</v>
      </c>
      <c r="C207" s="53">
        <f>'Расчет субсидий'!D207-1</f>
        <v>-1</v>
      </c>
      <c r="D207" s="53">
        <f>C207*'Расчет субсидий'!E207</f>
        <v>0</v>
      </c>
      <c r="E207" s="54">
        <f t="shared" si="66"/>
        <v>0</v>
      </c>
      <c r="F207" s="27" t="s">
        <v>367</v>
      </c>
      <c r="G207" s="27" t="s">
        <v>367</v>
      </c>
      <c r="H207" s="27" t="s">
        <v>367</v>
      </c>
      <c r="I207" s="27" t="s">
        <v>367</v>
      </c>
      <c r="J207" s="27" t="s">
        <v>367</v>
      </c>
      <c r="K207" s="27" t="s">
        <v>367</v>
      </c>
      <c r="L207" s="53">
        <f>'Расчет субсидий'!P207-1</f>
        <v>0.24734299516908198</v>
      </c>
      <c r="M207" s="53">
        <f>L207*'Расчет субсидий'!Q207</f>
        <v>4.9468599033816396</v>
      </c>
      <c r="N207" s="54">
        <f t="shared" si="67"/>
        <v>12.002666788613675</v>
      </c>
      <c r="O207" s="53">
        <f>'Расчет субсидий'!T207-1</f>
        <v>0.24499999999999988</v>
      </c>
      <c r="P207" s="53">
        <f>O207*'Расчет субсидий'!U207</f>
        <v>4.8999999999999977</v>
      </c>
      <c r="Q207" s="54">
        <f t="shared" si="68"/>
        <v>11.888969652041849</v>
      </c>
      <c r="R207" s="53">
        <f>'Расчет субсидий'!X207-1</f>
        <v>0.28000000000000003</v>
      </c>
      <c r="S207" s="53">
        <f>R207*'Расчет субсидий'!Y207</f>
        <v>8.4</v>
      </c>
      <c r="T207" s="54">
        <f t="shared" si="69"/>
        <v>20.381090832071752</v>
      </c>
      <c r="U207" s="53">
        <f t="shared" si="57"/>
        <v>18.24685990338164</v>
      </c>
    </row>
    <row r="208" spans="1:21" ht="15" customHeight="1">
      <c r="A208" s="33" t="s">
        <v>205</v>
      </c>
      <c r="B208" s="51">
        <f>'Расчет субсидий'!AD208</f>
        <v>0.20909090909090922</v>
      </c>
      <c r="C208" s="53">
        <f>'Расчет субсидий'!D208-1</f>
        <v>0.30000000000000004</v>
      </c>
      <c r="D208" s="53">
        <f>C208*'Расчет субсидий'!E208</f>
        <v>3.0000000000000004</v>
      </c>
      <c r="E208" s="54">
        <f t="shared" si="66"/>
        <v>4.2471101317384873E-2</v>
      </c>
      <c r="F208" s="27" t="s">
        <v>367</v>
      </c>
      <c r="G208" s="27" t="s">
        <v>367</v>
      </c>
      <c r="H208" s="27" t="s">
        <v>367</v>
      </c>
      <c r="I208" s="27" t="s">
        <v>367</v>
      </c>
      <c r="J208" s="27" t="s">
        <v>367</v>
      </c>
      <c r="K208" s="27" t="s">
        <v>367</v>
      </c>
      <c r="L208" s="53">
        <f>'Расчет субсидий'!P208-1</f>
        <v>0.13847005118273636</v>
      </c>
      <c r="M208" s="53">
        <f>L208*'Расчет субсидий'!Q208</f>
        <v>2.7694010236547273</v>
      </c>
      <c r="N208" s="54">
        <f t="shared" si="67"/>
        <v>3.9206503821369761E-2</v>
      </c>
      <c r="O208" s="53">
        <f>'Расчет субсидий'!T208-1</f>
        <v>0</v>
      </c>
      <c r="P208" s="53">
        <f>O208*'Расчет субсидий'!U208</f>
        <v>0</v>
      </c>
      <c r="Q208" s="54">
        <f t="shared" si="68"/>
        <v>0</v>
      </c>
      <c r="R208" s="53">
        <f>'Расчет субсидий'!X208-1</f>
        <v>0.19999999999999996</v>
      </c>
      <c r="S208" s="53">
        <f>R208*'Расчет субсидий'!Y208</f>
        <v>8.9999999999999982</v>
      </c>
      <c r="T208" s="54">
        <f t="shared" si="69"/>
        <v>0.12741330395215458</v>
      </c>
      <c r="U208" s="53">
        <f t="shared" si="57"/>
        <v>14.769401023654726</v>
      </c>
    </row>
    <row r="209" spans="1:21" ht="15" customHeight="1">
      <c r="A209" s="33" t="s">
        <v>206</v>
      </c>
      <c r="B209" s="51">
        <f>'Расчет субсидий'!AD209</f>
        <v>19.490909090909099</v>
      </c>
      <c r="C209" s="53">
        <f>'Расчет субсидий'!D209-1</f>
        <v>0.24636054421768705</v>
      </c>
      <c r="D209" s="53">
        <f>C209*'Расчет субсидий'!E209</f>
        <v>2.4636054421768705</v>
      </c>
      <c r="E209" s="54">
        <f t="shared" si="66"/>
        <v>3.4074208253122911</v>
      </c>
      <c r="F209" s="27" t="s">
        <v>367</v>
      </c>
      <c r="G209" s="27" t="s">
        <v>367</v>
      </c>
      <c r="H209" s="27" t="s">
        <v>367</v>
      </c>
      <c r="I209" s="27" t="s">
        <v>367</v>
      </c>
      <c r="J209" s="27" t="s">
        <v>367</v>
      </c>
      <c r="K209" s="27" t="s">
        <v>367</v>
      </c>
      <c r="L209" s="53">
        <f>'Расчет субсидий'!P209-1</f>
        <v>0.2551775848460931</v>
      </c>
      <c r="M209" s="53">
        <f>L209*'Расчет субсидий'!Q209</f>
        <v>5.1035516969218619</v>
      </c>
      <c r="N209" s="54">
        <f t="shared" si="67"/>
        <v>7.0587392110091587</v>
      </c>
      <c r="O209" s="53">
        <f>'Расчет субсидий'!T209-1</f>
        <v>0.21750000000000003</v>
      </c>
      <c r="P209" s="53">
        <f>O209*'Расчет субсидий'!U209</f>
        <v>6.5250000000000004</v>
      </c>
      <c r="Q209" s="54">
        <f t="shared" si="68"/>
        <v>9.0247490545876499</v>
      </c>
      <c r="R209" s="53">
        <f>'Расчет субсидий'!X209-1</f>
        <v>0</v>
      </c>
      <c r="S209" s="53">
        <f>R209*'Расчет субсидий'!Y209</f>
        <v>0</v>
      </c>
      <c r="T209" s="54">
        <f t="shared" si="69"/>
        <v>0</v>
      </c>
      <c r="U209" s="53">
        <f t="shared" si="57"/>
        <v>14.092157139098733</v>
      </c>
    </row>
    <row r="210" spans="1:21" ht="15" customHeight="1">
      <c r="A210" s="33" t="s">
        <v>207</v>
      </c>
      <c r="B210" s="51">
        <f>'Расчет субсидий'!AD210</f>
        <v>8.3818181818181756</v>
      </c>
      <c r="C210" s="53">
        <f>'Расчет субсидий'!D210-1</f>
        <v>0.11318974103585644</v>
      </c>
      <c r="D210" s="53">
        <f>C210*'Расчет субсидий'!E210</f>
        <v>1.1318974103585644</v>
      </c>
      <c r="E210" s="54">
        <f t="shared" si="66"/>
        <v>2.7383992866859894</v>
      </c>
      <c r="F210" s="27" t="s">
        <v>367</v>
      </c>
      <c r="G210" s="27" t="s">
        <v>367</v>
      </c>
      <c r="H210" s="27" t="s">
        <v>367</v>
      </c>
      <c r="I210" s="27" t="s">
        <v>367</v>
      </c>
      <c r="J210" s="27" t="s">
        <v>367</v>
      </c>
      <c r="K210" s="27" t="s">
        <v>367</v>
      </c>
      <c r="L210" s="53">
        <f>'Расчет субсидий'!P210-1</f>
        <v>-0.24122383696881122</v>
      </c>
      <c r="M210" s="53">
        <f>L210*'Расчет субсидий'!Q210</f>
        <v>-4.8244767393762249</v>
      </c>
      <c r="N210" s="54">
        <f t="shared" si="67"/>
        <v>-11.671856071793549</v>
      </c>
      <c r="O210" s="53">
        <f>'Расчет субсидий'!T210-1</f>
        <v>0.13642857142857134</v>
      </c>
      <c r="P210" s="53">
        <f>O210*'Расчет субсидий'!U210</f>
        <v>5.4571428571428537</v>
      </c>
      <c r="Q210" s="54">
        <f t="shared" si="68"/>
        <v>13.202465144442376</v>
      </c>
      <c r="R210" s="53">
        <f>'Расчет субсидий'!X210-1</f>
        <v>0.16999999999999993</v>
      </c>
      <c r="S210" s="53">
        <f>R210*'Расчет субсидий'!Y210</f>
        <v>1.6999999999999993</v>
      </c>
      <c r="T210" s="54">
        <f t="shared" si="69"/>
        <v>4.1128098224833591</v>
      </c>
      <c r="U210" s="53">
        <f t="shared" si="57"/>
        <v>3.4645635281251925</v>
      </c>
    </row>
    <row r="211" spans="1:21" ht="15" customHeight="1">
      <c r="A211" s="33" t="s">
        <v>208</v>
      </c>
      <c r="B211" s="51">
        <f>'Расчет субсидий'!AD211</f>
        <v>2.0363636363636317</v>
      </c>
      <c r="C211" s="53">
        <f>'Расчет субсидий'!D211-1</f>
        <v>0.13927991337303736</v>
      </c>
      <c r="D211" s="53">
        <f>C211*'Расчет субсидий'!E211</f>
        <v>1.3927991337303736</v>
      </c>
      <c r="E211" s="54">
        <f t="shared" si="66"/>
        <v>0.83068027068798989</v>
      </c>
      <c r="F211" s="27" t="s">
        <v>367</v>
      </c>
      <c r="G211" s="27" t="s">
        <v>367</v>
      </c>
      <c r="H211" s="27" t="s">
        <v>367</v>
      </c>
      <c r="I211" s="27" t="s">
        <v>367</v>
      </c>
      <c r="J211" s="27" t="s">
        <v>367</v>
      </c>
      <c r="K211" s="27" t="s">
        <v>367</v>
      </c>
      <c r="L211" s="53">
        <f>'Расчет субсидий'!P211-1</f>
        <v>0.10107828526343465</v>
      </c>
      <c r="M211" s="53">
        <f>L211*'Расчет субсидий'!Q211</f>
        <v>2.0215657052686931</v>
      </c>
      <c r="N211" s="54">
        <f t="shared" si="67"/>
        <v>1.2056833656756418</v>
      </c>
      <c r="O211" s="53">
        <f>'Расчет субсидий'!T211-1</f>
        <v>0</v>
      </c>
      <c r="P211" s="53">
        <f>O211*'Расчет субсидий'!U211</f>
        <v>0</v>
      </c>
      <c r="Q211" s="54">
        <f t="shared" si="68"/>
        <v>0</v>
      </c>
      <c r="R211" s="53">
        <f>'Расчет субсидий'!X211-1</f>
        <v>0</v>
      </c>
      <c r="S211" s="53">
        <f>R211*'Расчет субсидий'!Y211</f>
        <v>0</v>
      </c>
      <c r="T211" s="54">
        <f t="shared" si="69"/>
        <v>0</v>
      </c>
      <c r="U211" s="53">
        <f t="shared" si="57"/>
        <v>3.4143648389990666</v>
      </c>
    </row>
    <row r="212" spans="1:21" ht="15" customHeight="1">
      <c r="A212" s="33" t="s">
        <v>209</v>
      </c>
      <c r="B212" s="51">
        <f>'Расчет субсидий'!AD212</f>
        <v>0.72727272727272751</v>
      </c>
      <c r="C212" s="53">
        <f>'Расчет субсидий'!D212-1</f>
        <v>9.8268136557608798E-3</v>
      </c>
      <c r="D212" s="53">
        <f>C212*'Расчет субсидий'!E212</f>
        <v>9.8268136557608798E-2</v>
      </c>
      <c r="E212" s="54">
        <f t="shared" si="66"/>
        <v>4.994880829800495E-3</v>
      </c>
      <c r="F212" s="27" t="s">
        <v>367</v>
      </c>
      <c r="G212" s="27" t="s">
        <v>367</v>
      </c>
      <c r="H212" s="27" t="s">
        <v>367</v>
      </c>
      <c r="I212" s="27" t="s">
        <v>367</v>
      </c>
      <c r="J212" s="27" t="s">
        <v>367</v>
      </c>
      <c r="K212" s="27" t="s">
        <v>367</v>
      </c>
      <c r="L212" s="53">
        <f>'Расчет субсидий'!P212-1</f>
        <v>0.27049641087857657</v>
      </c>
      <c r="M212" s="53">
        <f>L212*'Расчет субсидий'!Q212</f>
        <v>5.4099282175715313</v>
      </c>
      <c r="N212" s="54">
        <f t="shared" si="67"/>
        <v>0.27498177630246845</v>
      </c>
      <c r="O212" s="53">
        <f>'Расчет субсидий'!T212-1</f>
        <v>0.20999999999999996</v>
      </c>
      <c r="P212" s="53">
        <f>O212*'Расчет субсидий'!U212</f>
        <v>6.2999999999999989</v>
      </c>
      <c r="Q212" s="54">
        <f t="shared" si="68"/>
        <v>0.32022332294146466</v>
      </c>
      <c r="R212" s="53">
        <f>'Расчет субсидий'!X212-1</f>
        <v>0.125</v>
      </c>
      <c r="S212" s="53">
        <f>R212*'Расчет субсидий'!Y212</f>
        <v>2.5</v>
      </c>
      <c r="T212" s="54">
        <f t="shared" si="69"/>
        <v>0.12707274719899395</v>
      </c>
      <c r="U212" s="53">
        <f t="shared" si="57"/>
        <v>14.308196354129139</v>
      </c>
    </row>
    <row r="213" spans="1:21" ht="15" customHeight="1">
      <c r="A213" s="33" t="s">
        <v>210</v>
      </c>
      <c r="B213" s="51">
        <f>'Расчет субсидий'!AD213</f>
        <v>42.127272727272697</v>
      </c>
      <c r="C213" s="53">
        <f>'Расчет субсидий'!D213-1</f>
        <v>-0.57536887664764902</v>
      </c>
      <c r="D213" s="53">
        <f>C213*'Расчет субсидий'!E213</f>
        <v>-5.7536887664764897</v>
      </c>
      <c r="E213" s="54">
        <f t="shared" si="66"/>
        <v>-18.298469028854715</v>
      </c>
      <c r="F213" s="27" t="s">
        <v>367</v>
      </c>
      <c r="G213" s="27" t="s">
        <v>367</v>
      </c>
      <c r="H213" s="27" t="s">
        <v>367</v>
      </c>
      <c r="I213" s="27" t="s">
        <v>367</v>
      </c>
      <c r="J213" s="27" t="s">
        <v>367</v>
      </c>
      <c r="K213" s="27" t="s">
        <v>367</v>
      </c>
      <c r="L213" s="53">
        <f>'Расчет субсидий'!P213-1</f>
        <v>0.30000000000000004</v>
      </c>
      <c r="M213" s="53">
        <f>L213*'Расчет субсидий'!Q213</f>
        <v>6.0000000000000009</v>
      </c>
      <c r="N213" s="54">
        <f t="shared" si="67"/>
        <v>19.081813186145496</v>
      </c>
      <c r="O213" s="53">
        <f>'Расчет субсидий'!T213-1</f>
        <v>0.30000000000000004</v>
      </c>
      <c r="P213" s="53">
        <f>O213*'Расчет субсидий'!U213</f>
        <v>9.0000000000000018</v>
      </c>
      <c r="Q213" s="54">
        <f t="shared" si="68"/>
        <v>28.622719779218247</v>
      </c>
      <c r="R213" s="53">
        <f>'Расчет субсидий'!X213-1</f>
        <v>0.19999999999999996</v>
      </c>
      <c r="S213" s="53">
        <f>R213*'Расчет субсидий'!Y213</f>
        <v>3.9999999999999991</v>
      </c>
      <c r="T213" s="54">
        <f t="shared" si="69"/>
        <v>12.721208790763662</v>
      </c>
      <c r="U213" s="53">
        <f t="shared" si="57"/>
        <v>13.246311233523514</v>
      </c>
    </row>
    <row r="214" spans="1:21" ht="15" customHeight="1">
      <c r="A214" s="33" t="s">
        <v>211</v>
      </c>
      <c r="B214" s="51">
        <f>'Расчет субсидий'!AD214</f>
        <v>-5.5636363636363635</v>
      </c>
      <c r="C214" s="53">
        <f>'Расчет субсидий'!D214-1</f>
        <v>-0.19923773661713828</v>
      </c>
      <c r="D214" s="53">
        <f>C214*'Расчет субсидий'!E214</f>
        <v>-1.9923773661713828</v>
      </c>
      <c r="E214" s="54">
        <f t="shared" si="66"/>
        <v>-0.33031848514322443</v>
      </c>
      <c r="F214" s="27" t="s">
        <v>367</v>
      </c>
      <c r="G214" s="27" t="s">
        <v>367</v>
      </c>
      <c r="H214" s="27" t="s">
        <v>367</v>
      </c>
      <c r="I214" s="27" t="s">
        <v>367</v>
      </c>
      <c r="J214" s="27" t="s">
        <v>367</v>
      </c>
      <c r="K214" s="27" t="s">
        <v>367</v>
      </c>
      <c r="L214" s="53">
        <f>'Расчет субсидий'!P214-1</f>
        <v>0.211728804323146</v>
      </c>
      <c r="M214" s="53">
        <f>L214*'Расчет субсидий'!Q214</f>
        <v>4.2345760864629201</v>
      </c>
      <c r="N214" s="54">
        <f t="shared" si="67"/>
        <v>0.70205513365776473</v>
      </c>
      <c r="O214" s="53">
        <f>'Расчет субсидий'!T214-1</f>
        <v>-0.32349726775956289</v>
      </c>
      <c r="P214" s="53">
        <f>O214*'Расчет субсидий'!U214</f>
        <v>-3.2349726775956289</v>
      </c>
      <c r="Q214" s="54">
        <f t="shared" si="68"/>
        <v>-0.5363297598569442</v>
      </c>
      <c r="R214" s="53">
        <f>'Расчет субсидий'!X214-1</f>
        <v>-0.81413333333333338</v>
      </c>
      <c r="S214" s="53">
        <f>R214*'Расчет субсидий'!Y214</f>
        <v>-32.565333333333335</v>
      </c>
      <c r="T214" s="54">
        <f t="shared" si="69"/>
        <v>-5.3990432522939606</v>
      </c>
      <c r="U214" s="53">
        <f t="shared" si="57"/>
        <v>-33.558107290637423</v>
      </c>
    </row>
    <row r="215" spans="1:21" ht="15" customHeight="1">
      <c r="A215" s="33" t="s">
        <v>212</v>
      </c>
      <c r="B215" s="51">
        <f>'Расчет субсидий'!AD215</f>
        <v>17.409090909090907</v>
      </c>
      <c r="C215" s="53">
        <f>'Расчет субсидий'!D215-1</f>
        <v>-1</v>
      </c>
      <c r="D215" s="53">
        <f>C215*'Расчет субсидий'!E215</f>
        <v>0</v>
      </c>
      <c r="E215" s="54">
        <f t="shared" si="66"/>
        <v>0</v>
      </c>
      <c r="F215" s="27" t="s">
        <v>367</v>
      </c>
      <c r="G215" s="27" t="s">
        <v>367</v>
      </c>
      <c r="H215" s="27" t="s">
        <v>367</v>
      </c>
      <c r="I215" s="27" t="s">
        <v>367</v>
      </c>
      <c r="J215" s="27" t="s">
        <v>367</v>
      </c>
      <c r="K215" s="27" t="s">
        <v>367</v>
      </c>
      <c r="L215" s="53">
        <f>'Расчет субсидий'!P215-1</f>
        <v>0.30000000000000004</v>
      </c>
      <c r="M215" s="53">
        <f>L215*'Расчет субсидий'!Q215</f>
        <v>6.0000000000000009</v>
      </c>
      <c r="N215" s="54">
        <f t="shared" si="67"/>
        <v>7.7373737373737361</v>
      </c>
      <c r="O215" s="53">
        <f>'Расчет субсидий'!T215-1</f>
        <v>0.30000000000000004</v>
      </c>
      <c r="P215" s="53">
        <f>O215*'Расчет субсидий'!U215</f>
        <v>7.5000000000000009</v>
      </c>
      <c r="Q215" s="54">
        <f t="shared" si="68"/>
        <v>9.6717171717171695</v>
      </c>
      <c r="R215" s="53">
        <f>'Расчет субсидий'!X215-1</f>
        <v>0</v>
      </c>
      <c r="S215" s="53">
        <f>R215*'Расчет субсидий'!Y215</f>
        <v>0</v>
      </c>
      <c r="T215" s="54">
        <f t="shared" si="69"/>
        <v>0</v>
      </c>
      <c r="U215" s="53">
        <f t="shared" si="57"/>
        <v>13.500000000000002</v>
      </c>
    </row>
    <row r="216" spans="1:21" ht="15" customHeight="1">
      <c r="A216" s="33" t="s">
        <v>213</v>
      </c>
      <c r="B216" s="51">
        <f>'Расчет субсидий'!AD216</f>
        <v>37.663636363636385</v>
      </c>
      <c r="C216" s="53">
        <f>'Расчет субсидий'!D216-1</f>
        <v>0.17378097521982427</v>
      </c>
      <c r="D216" s="53">
        <f>C216*'Расчет субсидий'!E216</f>
        <v>1.7378097521982427</v>
      </c>
      <c r="E216" s="54">
        <f t="shared" si="66"/>
        <v>4.3546287378928907</v>
      </c>
      <c r="F216" s="27" t="s">
        <v>367</v>
      </c>
      <c r="G216" s="27" t="s">
        <v>367</v>
      </c>
      <c r="H216" s="27" t="s">
        <v>367</v>
      </c>
      <c r="I216" s="27" t="s">
        <v>367</v>
      </c>
      <c r="J216" s="27" t="s">
        <v>367</v>
      </c>
      <c r="K216" s="27" t="s">
        <v>367</v>
      </c>
      <c r="L216" s="53">
        <f>'Расчет субсидий'!P216-1</f>
        <v>0.20635658914728672</v>
      </c>
      <c r="M216" s="53">
        <f>L216*'Расчет субсидий'!Q216</f>
        <v>4.1271317829457344</v>
      </c>
      <c r="N216" s="54">
        <f t="shared" si="67"/>
        <v>10.341826338788108</v>
      </c>
      <c r="O216" s="53">
        <f>'Расчет субсидий'!T216-1</f>
        <v>1.4999999999999902E-2</v>
      </c>
      <c r="P216" s="53">
        <f>O216*'Расчет субсидий'!U216</f>
        <v>0.22499999999999853</v>
      </c>
      <c r="Q216" s="54">
        <f t="shared" si="68"/>
        <v>0.56380824470947233</v>
      </c>
      <c r="R216" s="53">
        <f>'Расчет субсидий'!X216-1</f>
        <v>0.25544444444444436</v>
      </c>
      <c r="S216" s="53">
        <f>R216*'Расчет субсидий'!Y216</f>
        <v>8.9405555555555534</v>
      </c>
      <c r="T216" s="54">
        <f t="shared" si="69"/>
        <v>22.40337304224591</v>
      </c>
      <c r="U216" s="53">
        <f t="shared" si="57"/>
        <v>15.03049709069953</v>
      </c>
    </row>
    <row r="217" spans="1:21" ht="15" customHeight="1">
      <c r="A217" s="33" t="s">
        <v>214</v>
      </c>
      <c r="B217" s="51">
        <f>'Расчет субсидий'!AD217</f>
        <v>13.227272727272727</v>
      </c>
      <c r="C217" s="53">
        <f>'Расчет субсидий'!D217-1</f>
        <v>0.29370160877721552</v>
      </c>
      <c r="D217" s="53">
        <f>C217*'Расчет субсидий'!E217</f>
        <v>2.9370160877721552</v>
      </c>
      <c r="E217" s="54">
        <f t="shared" si="66"/>
        <v>2.1340454488515839</v>
      </c>
      <c r="F217" s="27" t="s">
        <v>367</v>
      </c>
      <c r="G217" s="27" t="s">
        <v>367</v>
      </c>
      <c r="H217" s="27" t="s">
        <v>367</v>
      </c>
      <c r="I217" s="27" t="s">
        <v>367</v>
      </c>
      <c r="J217" s="27" t="s">
        <v>367</v>
      </c>
      <c r="K217" s="27" t="s">
        <v>367</v>
      </c>
      <c r="L217" s="53">
        <f>'Расчет субсидий'!P217-1</f>
        <v>0.30000000000000004</v>
      </c>
      <c r="M217" s="53">
        <f>L217*'Расчет субсидий'!Q217</f>
        <v>6.0000000000000009</v>
      </c>
      <c r="N217" s="54">
        <f t="shared" si="67"/>
        <v>4.3596195289560233</v>
      </c>
      <c r="O217" s="53">
        <f>'Расчет субсидий'!T217-1</f>
        <v>0.2022413793103448</v>
      </c>
      <c r="P217" s="53">
        <f>O217*'Расчет субсидий'!U217</f>
        <v>6.0672413793103441</v>
      </c>
      <c r="Q217" s="54">
        <f t="shared" si="68"/>
        <v>4.4084773340219083</v>
      </c>
      <c r="R217" s="53">
        <f>'Расчет субсидий'!X217-1</f>
        <v>0.15999999999999992</v>
      </c>
      <c r="S217" s="53">
        <f>R217*'Расчет субсидий'!Y217</f>
        <v>3.1999999999999984</v>
      </c>
      <c r="T217" s="54">
        <f t="shared" si="69"/>
        <v>2.3251304154432111</v>
      </c>
      <c r="U217" s="53">
        <f t="shared" si="57"/>
        <v>18.204257467082499</v>
      </c>
    </row>
    <row r="218" spans="1:21" ht="15" customHeight="1">
      <c r="A218" s="33" t="s">
        <v>215</v>
      </c>
      <c r="B218" s="51">
        <f>'Расчет субсидий'!AD218</f>
        <v>6.4363636363636374</v>
      </c>
      <c r="C218" s="53">
        <f>'Расчет субсидий'!D218-1</f>
        <v>-1</v>
      </c>
      <c r="D218" s="53">
        <f>C218*'Расчет субсидий'!E218</f>
        <v>0</v>
      </c>
      <c r="E218" s="54">
        <f t="shared" si="66"/>
        <v>0</v>
      </c>
      <c r="F218" s="27" t="s">
        <v>367</v>
      </c>
      <c r="G218" s="27" t="s">
        <v>367</v>
      </c>
      <c r="H218" s="27" t="s">
        <v>367</v>
      </c>
      <c r="I218" s="27" t="s">
        <v>367</v>
      </c>
      <c r="J218" s="27" t="s">
        <v>367</v>
      </c>
      <c r="K218" s="27" t="s">
        <v>367</v>
      </c>
      <c r="L218" s="53">
        <f>'Расчет субсидий'!P218-1</f>
        <v>0.26886861313868615</v>
      </c>
      <c r="M218" s="53">
        <f>L218*'Расчет субсидий'!Q218</f>
        <v>5.377372262773723</v>
      </c>
      <c r="N218" s="54">
        <f t="shared" si="67"/>
        <v>5.0862046014298725</v>
      </c>
      <c r="O218" s="53">
        <f>'Расчет субсидий'!T218-1</f>
        <v>-1.764705882352946E-2</v>
      </c>
      <c r="P218" s="53">
        <f>O218*'Расчет субсидий'!U218</f>
        <v>-0.7058823529411784</v>
      </c>
      <c r="Q218" s="54">
        <f t="shared" si="68"/>
        <v>-0.66766106123098501</v>
      </c>
      <c r="R218" s="53">
        <f>'Расчет субсидий'!X218-1</f>
        <v>0.21333333333333337</v>
      </c>
      <c r="S218" s="53">
        <f>R218*'Расчет субсидий'!Y218</f>
        <v>2.1333333333333337</v>
      </c>
      <c r="T218" s="54">
        <f t="shared" si="69"/>
        <v>2.0178200961647494</v>
      </c>
      <c r="U218" s="53">
        <f t="shared" si="57"/>
        <v>6.8048232431658784</v>
      </c>
    </row>
    <row r="219" spans="1:21" ht="15" customHeight="1">
      <c r="A219" s="32" t="s">
        <v>216</v>
      </c>
      <c r="B219" s="55"/>
      <c r="C219" s="56"/>
      <c r="D219" s="56"/>
      <c r="E219" s="57"/>
      <c r="F219" s="56"/>
      <c r="G219" s="56"/>
      <c r="H219" s="57"/>
      <c r="I219" s="57"/>
      <c r="J219" s="57"/>
      <c r="K219" s="57"/>
      <c r="L219" s="56"/>
      <c r="M219" s="56"/>
      <c r="N219" s="57"/>
      <c r="O219" s="56"/>
      <c r="P219" s="56"/>
      <c r="Q219" s="57"/>
      <c r="R219" s="56"/>
      <c r="S219" s="56"/>
      <c r="T219" s="57"/>
      <c r="U219" s="57"/>
    </row>
    <row r="220" spans="1:21" ht="15" customHeight="1">
      <c r="A220" s="33" t="s">
        <v>217</v>
      </c>
      <c r="B220" s="51">
        <f>'Расчет субсидий'!AD220</f>
        <v>-5.8545454545454589</v>
      </c>
      <c r="C220" s="53">
        <f>'Расчет субсидий'!D220-1</f>
        <v>-1</v>
      </c>
      <c r="D220" s="53">
        <f>C220*'Расчет субсидий'!E220</f>
        <v>0</v>
      </c>
      <c r="E220" s="54">
        <f t="shared" ref="E220:E228" si="70">$B220*D220/$U220</f>
        <v>0</v>
      </c>
      <c r="F220" s="27" t="s">
        <v>367</v>
      </c>
      <c r="G220" s="27" t="s">
        <v>367</v>
      </c>
      <c r="H220" s="27" t="s">
        <v>367</v>
      </c>
      <c r="I220" s="27" t="s">
        <v>367</v>
      </c>
      <c r="J220" s="27" t="s">
        <v>367</v>
      </c>
      <c r="K220" s="27" t="s">
        <v>367</v>
      </c>
      <c r="L220" s="53">
        <f>'Расчет субсидий'!P220-1</f>
        <v>-0.25790196976637658</v>
      </c>
      <c r="M220" s="53">
        <f>L220*'Расчет субсидий'!Q220</f>
        <v>-5.1580393953275312</v>
      </c>
      <c r="N220" s="54">
        <f t="shared" ref="N220:N228" si="71">$B220*M220/$U220</f>
        <v>-5.8545454545454589</v>
      </c>
      <c r="O220" s="53">
        <f>'Расчет субсидий'!T220-1</f>
        <v>0</v>
      </c>
      <c r="P220" s="53">
        <f>O220*'Расчет субсидий'!U220</f>
        <v>0</v>
      </c>
      <c r="Q220" s="54">
        <f t="shared" ref="Q220:Q228" si="72">$B220*P220/$U220</f>
        <v>0</v>
      </c>
      <c r="R220" s="53">
        <f>'Расчет субсидий'!X220-1</f>
        <v>0</v>
      </c>
      <c r="S220" s="53">
        <f>R220*'Расчет субсидий'!Y220</f>
        <v>0</v>
      </c>
      <c r="T220" s="54">
        <f t="shared" ref="T220:T228" si="73">$B220*S220/$U220</f>
        <v>0</v>
      </c>
      <c r="U220" s="53">
        <f t="shared" si="57"/>
        <v>-5.1580393953275312</v>
      </c>
    </row>
    <row r="221" spans="1:21" ht="15" customHeight="1">
      <c r="A221" s="33" t="s">
        <v>146</v>
      </c>
      <c r="B221" s="51">
        <f>'Расчет субсидий'!AD221</f>
        <v>3.9727272727272762</v>
      </c>
      <c r="C221" s="53">
        <f>'Расчет субсидий'!D221-1</f>
        <v>-1</v>
      </c>
      <c r="D221" s="53">
        <f>C221*'Расчет субсидий'!E221</f>
        <v>0</v>
      </c>
      <c r="E221" s="54">
        <f t="shared" si="70"/>
        <v>0</v>
      </c>
      <c r="F221" s="27" t="s">
        <v>367</v>
      </c>
      <c r="G221" s="27" t="s">
        <v>367</v>
      </c>
      <c r="H221" s="27" t="s">
        <v>367</v>
      </c>
      <c r="I221" s="27" t="s">
        <v>367</v>
      </c>
      <c r="J221" s="27" t="s">
        <v>367</v>
      </c>
      <c r="K221" s="27" t="s">
        <v>367</v>
      </c>
      <c r="L221" s="53">
        <f>'Расчет субсидий'!P221-1</f>
        <v>-0.24100719424460426</v>
      </c>
      <c r="M221" s="53">
        <f>L221*'Расчет субсидий'!Q221</f>
        <v>-4.8201438848920848</v>
      </c>
      <c r="N221" s="54">
        <f t="shared" si="71"/>
        <v>-3.8182539268541924</v>
      </c>
      <c r="O221" s="53">
        <f>'Расчет субсидий'!T221-1</f>
        <v>0.22117647058823531</v>
      </c>
      <c r="P221" s="53">
        <f>O221*'Расчет субсидий'!U221</f>
        <v>6.6352941176470592</v>
      </c>
      <c r="Q221" s="54">
        <f t="shared" si="72"/>
        <v>5.2561165030669246</v>
      </c>
      <c r="R221" s="53">
        <f>'Расчет субсидий'!X221-1</f>
        <v>0.15999999999999992</v>
      </c>
      <c r="S221" s="53">
        <f>R221*'Расчет субсидий'!Y221</f>
        <v>3.1999999999999984</v>
      </c>
      <c r="T221" s="54">
        <f t="shared" si="73"/>
        <v>2.534864696514544</v>
      </c>
      <c r="U221" s="53">
        <f t="shared" si="57"/>
        <v>5.0151502327549728</v>
      </c>
    </row>
    <row r="222" spans="1:21" ht="15" customHeight="1">
      <c r="A222" s="33" t="s">
        <v>218</v>
      </c>
      <c r="B222" s="51">
        <f>'Расчет субсидий'!AD222</f>
        <v>-17.163636363636357</v>
      </c>
      <c r="C222" s="53">
        <f>'Расчет субсидий'!D222-1</f>
        <v>-1</v>
      </c>
      <c r="D222" s="53">
        <f>C222*'Расчет субсидий'!E222</f>
        <v>0</v>
      </c>
      <c r="E222" s="54">
        <f t="shared" si="70"/>
        <v>0</v>
      </c>
      <c r="F222" s="27" t="s">
        <v>367</v>
      </c>
      <c r="G222" s="27" t="s">
        <v>367</v>
      </c>
      <c r="H222" s="27" t="s">
        <v>367</v>
      </c>
      <c r="I222" s="27" t="s">
        <v>367</v>
      </c>
      <c r="J222" s="27" t="s">
        <v>367</v>
      </c>
      <c r="K222" s="27" t="s">
        <v>367</v>
      </c>
      <c r="L222" s="53">
        <f>'Расчет субсидий'!P222-1</f>
        <v>-0.87425889328063244</v>
      </c>
      <c r="M222" s="53">
        <f>L222*'Расчет субсидий'!Q222</f>
        <v>-17.485177865612648</v>
      </c>
      <c r="N222" s="54">
        <f t="shared" si="71"/>
        <v>-22.32095682470943</v>
      </c>
      <c r="O222" s="53">
        <f>'Расчет субсидий'!T222-1</f>
        <v>3.6000000000000032E-2</v>
      </c>
      <c r="P222" s="53">
        <f>O222*'Расчет субсидий'!U222</f>
        <v>0.54000000000000048</v>
      </c>
      <c r="Q222" s="54">
        <f t="shared" si="72"/>
        <v>0.6893448141038272</v>
      </c>
      <c r="R222" s="53">
        <f>'Расчет субсидий'!X222-1</f>
        <v>0.10000000000000009</v>
      </c>
      <c r="S222" s="53">
        <f>R222*'Расчет субсидий'!Y222</f>
        <v>3.5000000000000031</v>
      </c>
      <c r="T222" s="54">
        <f t="shared" si="73"/>
        <v>4.4679756469692506</v>
      </c>
      <c r="U222" s="53">
        <f t="shared" si="57"/>
        <v>-13.445177865612646</v>
      </c>
    </row>
    <row r="223" spans="1:21" ht="15" customHeight="1">
      <c r="A223" s="33" t="s">
        <v>219</v>
      </c>
      <c r="B223" s="51">
        <f>'Расчет субсидий'!AD223</f>
        <v>-2.7545454545454504</v>
      </c>
      <c r="C223" s="53">
        <f>'Расчет субсидий'!D223-1</f>
        <v>-1</v>
      </c>
      <c r="D223" s="53">
        <f>C223*'Расчет субсидий'!E223</f>
        <v>0</v>
      </c>
      <c r="E223" s="54">
        <f t="shared" si="70"/>
        <v>0</v>
      </c>
      <c r="F223" s="27" t="s">
        <v>367</v>
      </c>
      <c r="G223" s="27" t="s">
        <v>367</v>
      </c>
      <c r="H223" s="27" t="s">
        <v>367</v>
      </c>
      <c r="I223" s="27" t="s">
        <v>367</v>
      </c>
      <c r="J223" s="27" t="s">
        <v>367</v>
      </c>
      <c r="K223" s="27" t="s">
        <v>367</v>
      </c>
      <c r="L223" s="53">
        <f>'Расчет субсидий'!P223-1</f>
        <v>-0.74538140643623363</v>
      </c>
      <c r="M223" s="53">
        <f>L223*'Расчет субсидий'!Q223</f>
        <v>-14.907628128724673</v>
      </c>
      <c r="N223" s="54">
        <f t="shared" si="71"/>
        <v>-17.055681818181785</v>
      </c>
      <c r="O223" s="53">
        <f>'Расчет субсидий'!T223-1</f>
        <v>0.19999999999999996</v>
      </c>
      <c r="P223" s="53">
        <f>O223*'Расчет субсидий'!U223</f>
        <v>4.9999999999999991</v>
      </c>
      <c r="Q223" s="54">
        <f t="shared" si="72"/>
        <v>5.7204545454545332</v>
      </c>
      <c r="R223" s="53">
        <f>'Расчет субсидий'!X223-1</f>
        <v>0.30000000000000004</v>
      </c>
      <c r="S223" s="53">
        <f>R223*'Расчет субсидий'!Y223</f>
        <v>7.5000000000000009</v>
      </c>
      <c r="T223" s="54">
        <f t="shared" si="73"/>
        <v>8.5806818181818016</v>
      </c>
      <c r="U223" s="53">
        <f t="shared" si="57"/>
        <v>-2.4076281287246735</v>
      </c>
    </row>
    <row r="224" spans="1:21" ht="15" customHeight="1">
      <c r="A224" s="33" t="s">
        <v>220</v>
      </c>
      <c r="B224" s="51">
        <f>'Расчет субсидий'!AD224</f>
        <v>-8.0090909090909097</v>
      </c>
      <c r="C224" s="53">
        <f>'Расчет субсидий'!D224-1</f>
        <v>-2.707692307692311E-2</v>
      </c>
      <c r="D224" s="53">
        <f>C224*'Расчет субсидий'!E224</f>
        <v>-0.2707692307692311</v>
      </c>
      <c r="E224" s="54">
        <f t="shared" si="70"/>
        <v>-8.0563838815876088E-2</v>
      </c>
      <c r="F224" s="27" t="s">
        <v>367</v>
      </c>
      <c r="G224" s="27" t="s">
        <v>367</v>
      </c>
      <c r="H224" s="27" t="s">
        <v>367</v>
      </c>
      <c r="I224" s="27" t="s">
        <v>367</v>
      </c>
      <c r="J224" s="27" t="s">
        <v>367</v>
      </c>
      <c r="K224" s="27" t="s">
        <v>367</v>
      </c>
      <c r="L224" s="53">
        <f>'Расчет субсидий'!P224-1</f>
        <v>-0.36986027944111777</v>
      </c>
      <c r="M224" s="53">
        <f>L224*'Расчет субсидий'!Q224</f>
        <v>-7.3972055888223558</v>
      </c>
      <c r="N224" s="54">
        <f t="shared" si="71"/>
        <v>-2.2009416544588509</v>
      </c>
      <c r="O224" s="53">
        <f>'Расчет субсидий'!T224-1</f>
        <v>0</v>
      </c>
      <c r="P224" s="53">
        <f>O224*'Расчет субсидий'!U224</f>
        <v>0</v>
      </c>
      <c r="Q224" s="54">
        <f t="shared" si="72"/>
        <v>0</v>
      </c>
      <c r="R224" s="53">
        <f>'Расчет субсидий'!X224-1</f>
        <v>-0.55000000000000004</v>
      </c>
      <c r="S224" s="53">
        <f>R224*'Расчет субсидий'!Y224</f>
        <v>-19.25</v>
      </c>
      <c r="T224" s="54">
        <f t="shared" si="73"/>
        <v>-5.7275854158161827</v>
      </c>
      <c r="U224" s="53">
        <f t="shared" si="57"/>
        <v>-26.917974819591585</v>
      </c>
    </row>
    <row r="225" spans="1:21" ht="15" customHeight="1">
      <c r="A225" s="33" t="s">
        <v>221</v>
      </c>
      <c r="B225" s="51">
        <f>'Расчет субсидий'!AD225</f>
        <v>0</v>
      </c>
      <c r="C225" s="53">
        <f>'Расчет субсидий'!D225-1</f>
        <v>0.22871115775839934</v>
      </c>
      <c r="D225" s="53">
        <f>C225*'Расчет субсидий'!E225</f>
        <v>2.2871115775839934</v>
      </c>
      <c r="E225" s="54">
        <f t="shared" si="70"/>
        <v>0</v>
      </c>
      <c r="F225" s="27" t="s">
        <v>367</v>
      </c>
      <c r="G225" s="27" t="s">
        <v>367</v>
      </c>
      <c r="H225" s="27" t="s">
        <v>367</v>
      </c>
      <c r="I225" s="27" t="s">
        <v>367</v>
      </c>
      <c r="J225" s="27" t="s">
        <v>367</v>
      </c>
      <c r="K225" s="27" t="s">
        <v>367</v>
      </c>
      <c r="L225" s="53">
        <f>'Расчет субсидий'!P225-1</f>
        <v>-0.48468218396658858</v>
      </c>
      <c r="M225" s="53">
        <f>L225*'Расчет субсидий'!Q225</f>
        <v>-9.6936436793317711</v>
      </c>
      <c r="N225" s="54">
        <f t="shared" si="71"/>
        <v>0</v>
      </c>
      <c r="O225" s="53">
        <f>'Расчет субсидий'!T225-1</f>
        <v>0</v>
      </c>
      <c r="P225" s="53">
        <f>O225*'Расчет субсидий'!U225</f>
        <v>0</v>
      </c>
      <c r="Q225" s="54">
        <f t="shared" si="72"/>
        <v>0</v>
      </c>
      <c r="R225" s="53">
        <f>'Расчет субсидий'!X225-1</f>
        <v>0</v>
      </c>
      <c r="S225" s="53">
        <f>R225*'Расчет субсидий'!Y225</f>
        <v>0</v>
      </c>
      <c r="T225" s="54">
        <f t="shared" si="73"/>
        <v>0</v>
      </c>
      <c r="U225" s="53">
        <f t="shared" si="57"/>
        <v>-7.4065321017477777</v>
      </c>
    </row>
    <row r="226" spans="1:21" ht="15" customHeight="1">
      <c r="A226" s="33" t="s">
        <v>222</v>
      </c>
      <c r="B226" s="51">
        <f>'Расчет субсидий'!AD226</f>
        <v>16.609090909090909</v>
      </c>
      <c r="C226" s="53">
        <f>'Расчет субсидий'!D226-1</f>
        <v>-1</v>
      </c>
      <c r="D226" s="53">
        <f>C226*'Расчет субсидий'!E226</f>
        <v>0</v>
      </c>
      <c r="E226" s="54">
        <f t="shared" si="70"/>
        <v>0</v>
      </c>
      <c r="F226" s="27" t="s">
        <v>367</v>
      </c>
      <c r="G226" s="27" t="s">
        <v>367</v>
      </c>
      <c r="H226" s="27" t="s">
        <v>367</v>
      </c>
      <c r="I226" s="27" t="s">
        <v>367</v>
      </c>
      <c r="J226" s="27" t="s">
        <v>367</v>
      </c>
      <c r="K226" s="27" t="s">
        <v>367</v>
      </c>
      <c r="L226" s="53">
        <f>'Расчет субсидий'!P226-1</f>
        <v>0.209780309194467</v>
      </c>
      <c r="M226" s="53">
        <f>L226*'Расчет субсидий'!Q226</f>
        <v>4.1956061838893399</v>
      </c>
      <c r="N226" s="54">
        <f t="shared" si="71"/>
        <v>6.5219393808158754</v>
      </c>
      <c r="O226" s="53">
        <f>'Расчет субсидий'!T226-1</f>
        <v>1.6304347826086918E-2</v>
      </c>
      <c r="P226" s="53">
        <f>O226*'Расчет субсидий'!U226</f>
        <v>0.48913043478260754</v>
      </c>
      <c r="Q226" s="54">
        <f t="shared" si="72"/>
        <v>0.7603380548951012</v>
      </c>
      <c r="R226" s="53">
        <f>'Расчет субсидий'!X226-1</f>
        <v>0.30000000000000004</v>
      </c>
      <c r="S226" s="53">
        <f>R226*'Расчет субсидий'!Y226</f>
        <v>6.0000000000000009</v>
      </c>
      <c r="T226" s="54">
        <f t="shared" si="73"/>
        <v>9.3268134733799322</v>
      </c>
      <c r="U226" s="53">
        <f t="shared" si="57"/>
        <v>10.684736618671948</v>
      </c>
    </row>
    <row r="227" spans="1:21" ht="15" customHeight="1">
      <c r="A227" s="33" t="s">
        <v>223</v>
      </c>
      <c r="B227" s="51">
        <f>'Расчет субсидий'!AD227</f>
        <v>-15.054545454545462</v>
      </c>
      <c r="C227" s="53">
        <f>'Расчет субсидий'!D227-1</f>
        <v>-1</v>
      </c>
      <c r="D227" s="53">
        <f>C227*'Расчет субсидий'!E227</f>
        <v>0</v>
      </c>
      <c r="E227" s="54">
        <f t="shared" si="70"/>
        <v>0</v>
      </c>
      <c r="F227" s="27" t="s">
        <v>367</v>
      </c>
      <c r="G227" s="27" t="s">
        <v>367</v>
      </c>
      <c r="H227" s="27" t="s">
        <v>367</v>
      </c>
      <c r="I227" s="27" t="s">
        <v>367</v>
      </c>
      <c r="J227" s="27" t="s">
        <v>367</v>
      </c>
      <c r="K227" s="27" t="s">
        <v>367</v>
      </c>
      <c r="L227" s="53">
        <f>'Расчет субсидий'!P227-1</f>
        <v>-0.40163483455159943</v>
      </c>
      <c r="M227" s="53">
        <f>L227*'Расчет субсидий'!Q227</f>
        <v>-8.0326966910319886</v>
      </c>
      <c r="N227" s="54">
        <f t="shared" si="71"/>
        <v>-15.054545454545462</v>
      </c>
      <c r="O227" s="53">
        <f>'Расчет субсидий'!T227-1</f>
        <v>0</v>
      </c>
      <c r="P227" s="53">
        <f>O227*'Расчет субсидий'!U227</f>
        <v>0</v>
      </c>
      <c r="Q227" s="54">
        <f t="shared" si="72"/>
        <v>0</v>
      </c>
      <c r="R227" s="53">
        <f>'Расчет субсидий'!X227-1</f>
        <v>0</v>
      </c>
      <c r="S227" s="53">
        <f>R227*'Расчет субсидий'!Y227</f>
        <v>0</v>
      </c>
      <c r="T227" s="54">
        <f t="shared" si="73"/>
        <v>0</v>
      </c>
      <c r="U227" s="53">
        <f t="shared" si="57"/>
        <v>-8.0326966910319886</v>
      </c>
    </row>
    <row r="228" spans="1:21" ht="15" customHeight="1">
      <c r="A228" s="33" t="s">
        <v>224</v>
      </c>
      <c r="B228" s="51">
        <f>'Расчет субсидий'!AD228</f>
        <v>11.018181818181802</v>
      </c>
      <c r="C228" s="53">
        <f>'Расчет субсидий'!D228-1</f>
        <v>0.20877631578947353</v>
      </c>
      <c r="D228" s="53">
        <f>C228*'Расчет субсидий'!E228</f>
        <v>2.0877631578947353</v>
      </c>
      <c r="E228" s="54">
        <f t="shared" si="70"/>
        <v>4.1418639832826756</v>
      </c>
      <c r="F228" s="27" t="s">
        <v>367</v>
      </c>
      <c r="G228" s="27" t="s">
        <v>367</v>
      </c>
      <c r="H228" s="27" t="s">
        <v>367</v>
      </c>
      <c r="I228" s="27" t="s">
        <v>367</v>
      </c>
      <c r="J228" s="27" t="s">
        <v>367</v>
      </c>
      <c r="K228" s="27" t="s">
        <v>367</v>
      </c>
      <c r="L228" s="53">
        <f>'Расчет субсидий'!P228-1</f>
        <v>-0.15669489998197872</v>
      </c>
      <c r="M228" s="53">
        <f>L228*'Расчет субсидий'!Q228</f>
        <v>-3.1338979996395744</v>
      </c>
      <c r="N228" s="54">
        <f t="shared" si="71"/>
        <v>-6.2172661697305589</v>
      </c>
      <c r="O228" s="53">
        <f>'Расчет субсидий'!T228-1</f>
        <v>0.30000000000000004</v>
      </c>
      <c r="P228" s="53">
        <f>O228*'Расчет субсидий'!U228</f>
        <v>6.0000000000000009</v>
      </c>
      <c r="Q228" s="54">
        <f t="shared" si="72"/>
        <v>11.903258186026985</v>
      </c>
      <c r="R228" s="53">
        <f>'Расчет субсидий'!X228-1</f>
        <v>2.0000000000000018E-2</v>
      </c>
      <c r="S228" s="53">
        <f>R228*'Расчет субсидий'!Y228</f>
        <v>0.60000000000000053</v>
      </c>
      <c r="T228" s="54">
        <f t="shared" si="73"/>
        <v>1.1903258186026993</v>
      </c>
      <c r="U228" s="53">
        <f t="shared" si="57"/>
        <v>5.5538651582551628</v>
      </c>
    </row>
    <row r="229" spans="1:21" ht="15" customHeight="1">
      <c r="A229" s="32" t="s">
        <v>225</v>
      </c>
      <c r="B229" s="55"/>
      <c r="C229" s="56"/>
      <c r="D229" s="56"/>
      <c r="E229" s="57"/>
      <c r="F229" s="56"/>
      <c r="G229" s="56"/>
      <c r="H229" s="57"/>
      <c r="I229" s="57"/>
      <c r="J229" s="57"/>
      <c r="K229" s="57"/>
      <c r="L229" s="56"/>
      <c r="M229" s="56"/>
      <c r="N229" s="57"/>
      <c r="O229" s="56"/>
      <c r="P229" s="56"/>
      <c r="Q229" s="57"/>
      <c r="R229" s="56"/>
      <c r="S229" s="56"/>
      <c r="T229" s="57"/>
      <c r="U229" s="57"/>
    </row>
    <row r="230" spans="1:21" ht="15" customHeight="1">
      <c r="A230" s="33" t="s">
        <v>226</v>
      </c>
      <c r="B230" s="51">
        <f>'Расчет субсидий'!AD230</f>
        <v>-21.590909090909093</v>
      </c>
      <c r="C230" s="53">
        <f>'Расчет субсидий'!D230-1</f>
        <v>-1</v>
      </c>
      <c r="D230" s="53">
        <f>C230*'Расчет субсидий'!E230</f>
        <v>0</v>
      </c>
      <c r="E230" s="54">
        <f t="shared" ref="E230:E237" si="74">$B230*D230/$U230</f>
        <v>0</v>
      </c>
      <c r="F230" s="27" t="s">
        <v>367</v>
      </c>
      <c r="G230" s="27" t="s">
        <v>367</v>
      </c>
      <c r="H230" s="27" t="s">
        <v>367</v>
      </c>
      <c r="I230" s="27" t="s">
        <v>367</v>
      </c>
      <c r="J230" s="27" t="s">
        <v>367</v>
      </c>
      <c r="K230" s="27" t="s">
        <v>367</v>
      </c>
      <c r="L230" s="53">
        <f>'Расчет субсидий'!P230-1</f>
        <v>-0.20496566296883256</v>
      </c>
      <c r="M230" s="53">
        <f>L230*'Расчет субсидий'!Q230</f>
        <v>-4.0993132593766513</v>
      </c>
      <c r="N230" s="54">
        <f t="shared" ref="N230:N237" si="75">$B230*M230/$U230</f>
        <v>-10.124247852197438</v>
      </c>
      <c r="O230" s="53">
        <f>'Расчет субсидий'!T230-1</f>
        <v>0.14285714285714279</v>
      </c>
      <c r="P230" s="53">
        <f>O230*'Расчет субсидий'!U230</f>
        <v>2.8571428571428559</v>
      </c>
      <c r="Q230" s="54">
        <f t="shared" ref="Q230:Q237" si="76">$B230*P230/$U230</f>
        <v>7.0564069161302436</v>
      </c>
      <c r="R230" s="53">
        <f>'Расчет субсидий'!X230-1</f>
        <v>-0.25</v>
      </c>
      <c r="S230" s="53">
        <f>R230*'Расчет субсидий'!Y230</f>
        <v>-7.5</v>
      </c>
      <c r="T230" s="54">
        <f t="shared" ref="T230:T237" si="77">$B230*S230/$U230</f>
        <v>-18.523068154841894</v>
      </c>
      <c r="U230" s="53">
        <f t="shared" si="57"/>
        <v>-8.7421704022337963</v>
      </c>
    </row>
    <row r="231" spans="1:21" ht="15" customHeight="1">
      <c r="A231" s="33" t="s">
        <v>227</v>
      </c>
      <c r="B231" s="51">
        <f>'Расчет субсидий'!AD231</f>
        <v>28.054545454545448</v>
      </c>
      <c r="C231" s="53">
        <f>'Расчет субсидий'!D231-1</f>
        <v>-1</v>
      </c>
      <c r="D231" s="53">
        <f>C231*'Расчет субсидий'!E231</f>
        <v>0</v>
      </c>
      <c r="E231" s="54">
        <f t="shared" si="74"/>
        <v>0</v>
      </c>
      <c r="F231" s="27" t="s">
        <v>367</v>
      </c>
      <c r="G231" s="27" t="s">
        <v>367</v>
      </c>
      <c r="H231" s="27" t="s">
        <v>367</v>
      </c>
      <c r="I231" s="27" t="s">
        <v>367</v>
      </c>
      <c r="J231" s="27" t="s">
        <v>367</v>
      </c>
      <c r="K231" s="27" t="s">
        <v>367</v>
      </c>
      <c r="L231" s="53">
        <f>'Расчет субсидий'!P231-1</f>
        <v>0.24829268292682927</v>
      </c>
      <c r="M231" s="53">
        <f>L231*'Расчет субсидий'!Q231</f>
        <v>4.9658536585365853</v>
      </c>
      <c r="N231" s="54">
        <f t="shared" si="75"/>
        <v>7.8480260234789441</v>
      </c>
      <c r="O231" s="53">
        <f>'Расчет субсидий'!T231-1</f>
        <v>0.30000000000000004</v>
      </c>
      <c r="P231" s="53">
        <f>O231*'Расчет субсидий'!U231</f>
        <v>7.5000000000000009</v>
      </c>
      <c r="Q231" s="54">
        <f t="shared" si="76"/>
        <v>11.852986258446835</v>
      </c>
      <c r="R231" s="53">
        <f>'Расчет субсидий'!X231-1</f>
        <v>0.2114285714285713</v>
      </c>
      <c r="S231" s="53">
        <f>R231*'Расчет субсидий'!Y231</f>
        <v>5.2857142857142829</v>
      </c>
      <c r="T231" s="54">
        <f t="shared" si="77"/>
        <v>8.3535331726196684</v>
      </c>
      <c r="U231" s="53">
        <f t="shared" si="57"/>
        <v>17.751567944250869</v>
      </c>
    </row>
    <row r="232" spans="1:21" ht="15" customHeight="1">
      <c r="A232" s="33" t="s">
        <v>228</v>
      </c>
      <c r="B232" s="51">
        <f>'Расчет субсидий'!AD232</f>
        <v>-23.963636363636397</v>
      </c>
      <c r="C232" s="53">
        <f>'Расчет субсидий'!D232-1</f>
        <v>-1</v>
      </c>
      <c r="D232" s="53">
        <f>C232*'Расчет субсидий'!E232</f>
        <v>0</v>
      </c>
      <c r="E232" s="54">
        <f t="shared" si="74"/>
        <v>0</v>
      </c>
      <c r="F232" s="27" t="s">
        <v>367</v>
      </c>
      <c r="G232" s="27" t="s">
        <v>367</v>
      </c>
      <c r="H232" s="27" t="s">
        <v>367</v>
      </c>
      <c r="I232" s="27" t="s">
        <v>367</v>
      </c>
      <c r="J232" s="27" t="s">
        <v>367</v>
      </c>
      <c r="K232" s="27" t="s">
        <v>367</v>
      </c>
      <c r="L232" s="53">
        <f>'Расчет субсидий'!P232-1</f>
        <v>0.22236491777603762</v>
      </c>
      <c r="M232" s="53">
        <f>L232*'Расчет субсидий'!Q232</f>
        <v>4.4472983555207524</v>
      </c>
      <c r="N232" s="54">
        <f t="shared" si="75"/>
        <v>17.975848167623287</v>
      </c>
      <c r="O232" s="53">
        <f>'Расчет субсидий'!T232-1</f>
        <v>0.24160000000000004</v>
      </c>
      <c r="P232" s="53">
        <f>O232*'Расчет субсидий'!U232</f>
        <v>3.6240000000000006</v>
      </c>
      <c r="Q232" s="54">
        <f t="shared" si="76"/>
        <v>14.6481006111493</v>
      </c>
      <c r="R232" s="53">
        <f>'Расчет субсидий'!X232-1</f>
        <v>-0.4</v>
      </c>
      <c r="S232" s="53">
        <f>R232*'Расчет субсидий'!Y232</f>
        <v>-14</v>
      </c>
      <c r="T232" s="54">
        <f t="shared" si="77"/>
        <v>-56.587585142408983</v>
      </c>
      <c r="U232" s="53">
        <f t="shared" si="57"/>
        <v>-5.9287016444792471</v>
      </c>
    </row>
    <row r="233" spans="1:21" ht="15" customHeight="1">
      <c r="A233" s="33" t="s">
        <v>229</v>
      </c>
      <c r="B233" s="51">
        <f>'Расчет субсидий'!AD233</f>
        <v>-0.59999999999999432</v>
      </c>
      <c r="C233" s="53">
        <f>'Расчет субсидий'!D233-1</f>
        <v>-0.88142999006951339</v>
      </c>
      <c r="D233" s="53">
        <f>C233*'Расчет субсидий'!E233</f>
        <v>-8.8142999006951346</v>
      </c>
      <c r="E233" s="54">
        <f t="shared" si="74"/>
        <v>-22.219557730665429</v>
      </c>
      <c r="F233" s="27" t="s">
        <v>367</v>
      </c>
      <c r="G233" s="27" t="s">
        <v>367</v>
      </c>
      <c r="H233" s="27" t="s">
        <v>367</v>
      </c>
      <c r="I233" s="27" t="s">
        <v>367</v>
      </c>
      <c r="J233" s="27" t="s">
        <v>367</v>
      </c>
      <c r="K233" s="27" t="s">
        <v>367</v>
      </c>
      <c r="L233" s="53">
        <f>'Расчет субсидий'!P233-1</f>
        <v>0.2246475965791801</v>
      </c>
      <c r="M233" s="53">
        <f>L233*'Расчет субсидий'!Q233</f>
        <v>4.492951931583602</v>
      </c>
      <c r="N233" s="54">
        <f t="shared" si="75"/>
        <v>11.326073080069971</v>
      </c>
      <c r="O233" s="53">
        <f>'Расчет субсидий'!T233-1</f>
        <v>0.23333333333333339</v>
      </c>
      <c r="P233" s="53">
        <f>O233*'Расчет субсидий'!U233</f>
        <v>3.5000000000000009</v>
      </c>
      <c r="Q233" s="54">
        <f t="shared" si="76"/>
        <v>8.8229868433675431</v>
      </c>
      <c r="R233" s="53">
        <f>'Расчет субсидий'!X233-1</f>
        <v>1.6666666666666607E-2</v>
      </c>
      <c r="S233" s="53">
        <f>R233*'Расчет субсидий'!Y233</f>
        <v>0.58333333333333126</v>
      </c>
      <c r="T233" s="54">
        <f t="shared" si="77"/>
        <v>1.4704978072279182</v>
      </c>
      <c r="U233" s="53">
        <f t="shared" ref="U233:U296" si="78">D233+M233+P233+S233</f>
        <v>-0.23801463577820048</v>
      </c>
    </row>
    <row r="234" spans="1:21" ht="15" customHeight="1">
      <c r="A234" s="33" t="s">
        <v>230</v>
      </c>
      <c r="B234" s="51">
        <f>'Расчет субсидий'!AD234</f>
        <v>-43.790909090909096</v>
      </c>
      <c r="C234" s="53">
        <f>'Расчет субсидий'!D234-1</f>
        <v>-1</v>
      </c>
      <c r="D234" s="53">
        <f>C234*'Расчет субсидий'!E234</f>
        <v>0</v>
      </c>
      <c r="E234" s="54">
        <f t="shared" si="74"/>
        <v>0</v>
      </c>
      <c r="F234" s="27" t="s">
        <v>367</v>
      </c>
      <c r="G234" s="27" t="s">
        <v>367</v>
      </c>
      <c r="H234" s="27" t="s">
        <v>367</v>
      </c>
      <c r="I234" s="27" t="s">
        <v>367</v>
      </c>
      <c r="J234" s="27" t="s">
        <v>367</v>
      </c>
      <c r="K234" s="27" t="s">
        <v>367</v>
      </c>
      <c r="L234" s="53">
        <f>'Расчет субсидий'!P234-1</f>
        <v>-0.15751211631663975</v>
      </c>
      <c r="M234" s="53">
        <f>L234*'Расчет субсидий'!Q234</f>
        <v>-3.150242326332795</v>
      </c>
      <c r="N234" s="54">
        <f t="shared" si="75"/>
        <v>-3.5600287132405337</v>
      </c>
      <c r="O234" s="53">
        <f>'Расчет субсидий'!T234-1</f>
        <v>-0.38</v>
      </c>
      <c r="P234" s="53">
        <f>O234*'Расчет субсидий'!U234</f>
        <v>-7.6</v>
      </c>
      <c r="Q234" s="54">
        <f t="shared" si="76"/>
        <v>-8.5886149120865465</v>
      </c>
      <c r="R234" s="53">
        <f>'Расчет субсидий'!X234-1</f>
        <v>-0.93333333333333335</v>
      </c>
      <c r="S234" s="53">
        <f>R234*'Расчет субсидий'!Y234</f>
        <v>-28</v>
      </c>
      <c r="T234" s="54">
        <f t="shared" si="77"/>
        <v>-31.642265465582014</v>
      </c>
      <c r="U234" s="53">
        <f t="shared" si="78"/>
        <v>-38.750242326332796</v>
      </c>
    </row>
    <row r="235" spans="1:21" ht="15" customHeight="1">
      <c r="A235" s="33" t="s">
        <v>231</v>
      </c>
      <c r="B235" s="51">
        <f>'Расчет субсидий'!AD235</f>
        <v>16.372727272727275</v>
      </c>
      <c r="C235" s="53">
        <f>'Расчет субсидий'!D235-1</f>
        <v>-1</v>
      </c>
      <c r="D235" s="53">
        <f>C235*'Расчет субсидий'!E235</f>
        <v>0</v>
      </c>
      <c r="E235" s="54">
        <f t="shared" si="74"/>
        <v>0</v>
      </c>
      <c r="F235" s="27" t="s">
        <v>367</v>
      </c>
      <c r="G235" s="27" t="s">
        <v>367</v>
      </c>
      <c r="H235" s="27" t="s">
        <v>367</v>
      </c>
      <c r="I235" s="27" t="s">
        <v>367</v>
      </c>
      <c r="J235" s="27" t="s">
        <v>367</v>
      </c>
      <c r="K235" s="27" t="s">
        <v>367</v>
      </c>
      <c r="L235" s="53">
        <f>'Расчет субсидий'!P235-1</f>
        <v>3.9207593891869674E-2</v>
      </c>
      <c r="M235" s="53">
        <f>L235*'Расчет субсидий'!Q235</f>
        <v>0.78415187783739349</v>
      </c>
      <c r="N235" s="54">
        <f t="shared" si="75"/>
        <v>2.1423823827304793</v>
      </c>
      <c r="O235" s="53">
        <f>'Расчет субсидий'!T235-1</f>
        <v>0.23899999999999988</v>
      </c>
      <c r="P235" s="53">
        <f>O235*'Расчет субсидий'!U235</f>
        <v>4.7799999999999976</v>
      </c>
      <c r="Q235" s="54">
        <f t="shared" si="76"/>
        <v>13.059444323074407</v>
      </c>
      <c r="R235" s="53">
        <f>'Расчет субсидий'!X235-1</f>
        <v>1.4285714285714235E-2</v>
      </c>
      <c r="S235" s="53">
        <f>R235*'Расчет субсидий'!Y235</f>
        <v>0.42857142857142705</v>
      </c>
      <c r="T235" s="54">
        <f t="shared" si="77"/>
        <v>1.170900566922388</v>
      </c>
      <c r="U235" s="53">
        <f t="shared" si="78"/>
        <v>5.9927233064088181</v>
      </c>
    </row>
    <row r="236" spans="1:21" ht="15" customHeight="1">
      <c r="A236" s="33" t="s">
        <v>232</v>
      </c>
      <c r="B236" s="51">
        <f>'Расчет субсидий'!AD236</f>
        <v>-28.527272727272759</v>
      </c>
      <c r="C236" s="53">
        <f>'Расчет субсидий'!D236-1</f>
        <v>0.22912866147571376</v>
      </c>
      <c r="D236" s="53">
        <f>C236*'Расчет субсидий'!E236</f>
        <v>2.2912866147571376</v>
      </c>
      <c r="E236" s="54">
        <f t="shared" si="74"/>
        <v>12.765689958407686</v>
      </c>
      <c r="F236" s="27" t="s">
        <v>367</v>
      </c>
      <c r="G236" s="27" t="s">
        <v>367</v>
      </c>
      <c r="H236" s="27" t="s">
        <v>367</v>
      </c>
      <c r="I236" s="27" t="s">
        <v>367</v>
      </c>
      <c r="J236" s="27" t="s">
        <v>367</v>
      </c>
      <c r="K236" s="27" t="s">
        <v>367</v>
      </c>
      <c r="L236" s="53">
        <f>'Расчет субсидий'!P236-1</f>
        <v>-0.50391264786169243</v>
      </c>
      <c r="M236" s="53">
        <f>L236*'Расчет субсидий'!Q236</f>
        <v>-10.078252957233849</v>
      </c>
      <c r="N236" s="54">
        <f t="shared" si="75"/>
        <v>-56.150047639539608</v>
      </c>
      <c r="O236" s="53">
        <f>'Расчет субсидий'!T236-1</f>
        <v>0.17777777777777781</v>
      </c>
      <c r="P236" s="53">
        <f>O236*'Расчет субсидий'!U236</f>
        <v>2.666666666666667</v>
      </c>
      <c r="Q236" s="54">
        <f t="shared" si="76"/>
        <v>14.857084953859163</v>
      </c>
      <c r="R236" s="53">
        <f>'Расчет субсидий'!X236-1</f>
        <v>0</v>
      </c>
      <c r="S236" s="53">
        <f>R236*'Расчет субсидий'!Y236</f>
        <v>0</v>
      </c>
      <c r="T236" s="54">
        <f t="shared" si="77"/>
        <v>0</v>
      </c>
      <c r="U236" s="53">
        <f t="shared" si="78"/>
        <v>-5.1202996758100445</v>
      </c>
    </row>
    <row r="237" spans="1:21" ht="15" customHeight="1">
      <c r="A237" s="33" t="s">
        <v>233</v>
      </c>
      <c r="B237" s="51">
        <f>'Расчет субсидий'!AD237</f>
        <v>-8.636363636363626</v>
      </c>
      <c r="C237" s="53">
        <f>'Расчет субсидий'!D237-1</f>
        <v>-0.1318061720968835</v>
      </c>
      <c r="D237" s="53">
        <f>C237*'Расчет субсидий'!E237</f>
        <v>-1.318061720968835</v>
      </c>
      <c r="E237" s="54">
        <f t="shared" si="74"/>
        <v>-3.3155812298973779</v>
      </c>
      <c r="F237" s="27" t="s">
        <v>367</v>
      </c>
      <c r="G237" s="27" t="s">
        <v>367</v>
      </c>
      <c r="H237" s="27" t="s">
        <v>367</v>
      </c>
      <c r="I237" s="27" t="s">
        <v>367</v>
      </c>
      <c r="J237" s="27" t="s">
        <v>367</v>
      </c>
      <c r="K237" s="27" t="s">
        <v>367</v>
      </c>
      <c r="L237" s="53">
        <f>'Расчет субсидий'!P237-1</f>
        <v>-0.14076003314786323</v>
      </c>
      <c r="M237" s="53">
        <f>L237*'Расчет субсидий'!Q237</f>
        <v>-2.8152006629572646</v>
      </c>
      <c r="N237" s="54">
        <f t="shared" si="75"/>
        <v>-7.0816307977101625</v>
      </c>
      <c r="O237" s="53">
        <f>'Расчет субсидий'!T237-1</f>
        <v>6.999999999999984E-2</v>
      </c>
      <c r="P237" s="53">
        <f>O237*'Расчет субсидий'!U237</f>
        <v>0.6999999999999984</v>
      </c>
      <c r="Q237" s="54">
        <f t="shared" si="76"/>
        <v>1.760848391243915</v>
      </c>
      <c r="R237" s="53">
        <f>'Расчет субсидий'!X237-1</f>
        <v>0</v>
      </c>
      <c r="S237" s="53">
        <f>R237*'Расчет субсидий'!Y237</f>
        <v>0</v>
      </c>
      <c r="T237" s="54">
        <f t="shared" si="77"/>
        <v>0</v>
      </c>
      <c r="U237" s="53">
        <f t="shared" si="78"/>
        <v>-3.4332623839261016</v>
      </c>
    </row>
    <row r="238" spans="1:21" ht="15" customHeight="1">
      <c r="A238" s="32" t="s">
        <v>234</v>
      </c>
      <c r="B238" s="55"/>
      <c r="C238" s="56"/>
      <c r="D238" s="56"/>
      <c r="E238" s="57"/>
      <c r="F238" s="56"/>
      <c r="G238" s="56"/>
      <c r="H238" s="57"/>
      <c r="I238" s="57"/>
      <c r="J238" s="57"/>
      <c r="K238" s="57"/>
      <c r="L238" s="56"/>
      <c r="M238" s="56"/>
      <c r="N238" s="57"/>
      <c r="O238" s="56"/>
      <c r="P238" s="56"/>
      <c r="Q238" s="57"/>
      <c r="R238" s="56"/>
      <c r="S238" s="56"/>
      <c r="T238" s="57"/>
      <c r="U238" s="57"/>
    </row>
    <row r="239" spans="1:21" ht="15" customHeight="1">
      <c r="A239" s="33" t="s">
        <v>235</v>
      </c>
      <c r="B239" s="51">
        <f>'Расчет субсидий'!AD239</f>
        <v>22.954545454545453</v>
      </c>
      <c r="C239" s="53">
        <f>'Расчет субсидий'!D239-1</f>
        <v>5.2588996763753837E-3</v>
      </c>
      <c r="D239" s="53">
        <f>C239*'Расчет субсидий'!E239</f>
        <v>5.2588996763753837E-2</v>
      </c>
      <c r="E239" s="54">
        <f t="shared" ref="E239:E253" si="79">$B239*D239/$U239</f>
        <v>5.8760230274992754E-2</v>
      </c>
      <c r="F239" s="27" t="s">
        <v>367</v>
      </c>
      <c r="G239" s="27" t="s">
        <v>367</v>
      </c>
      <c r="H239" s="27" t="s">
        <v>367</v>
      </c>
      <c r="I239" s="27" t="s">
        <v>367</v>
      </c>
      <c r="J239" s="27" t="s">
        <v>367</v>
      </c>
      <c r="K239" s="27" t="s">
        <v>367</v>
      </c>
      <c r="L239" s="53">
        <f>'Расчет субсидий'!P239-1</f>
        <v>0.30000000000000004</v>
      </c>
      <c r="M239" s="53">
        <f>L239*'Расчет субсидий'!Q239</f>
        <v>6.0000000000000009</v>
      </c>
      <c r="N239" s="54">
        <f t="shared" ref="N239:N253" si="80">$B239*M239/$U239</f>
        <v>6.7040902726053559</v>
      </c>
      <c r="O239" s="53">
        <f>'Расчет субсидий'!T239-1</f>
        <v>0.27501347708894874</v>
      </c>
      <c r="P239" s="53">
        <f>O239*'Расчет субсидий'!U239</f>
        <v>5.5002695417789749</v>
      </c>
      <c r="Q239" s="54">
        <f t="shared" ref="Q239:Q253" si="81">$B239*P239/$U239</f>
        <v>6.1457172552913226</v>
      </c>
      <c r="R239" s="53">
        <f>'Расчет субсидий'!X239-1</f>
        <v>0.29969696969696979</v>
      </c>
      <c r="S239" s="53">
        <f>R239*'Расчет субсидий'!Y239</f>
        <v>8.9909090909090938</v>
      </c>
      <c r="T239" s="54">
        <f t="shared" ref="T239:T253" si="82">$B239*S239/$U239</f>
        <v>10.045977696373784</v>
      </c>
      <c r="U239" s="53">
        <f t="shared" si="78"/>
        <v>20.543767629451821</v>
      </c>
    </row>
    <row r="240" spans="1:21" ht="15" customHeight="1">
      <c r="A240" s="33" t="s">
        <v>236</v>
      </c>
      <c r="B240" s="51">
        <f>'Расчет субсидий'!AD240</f>
        <v>23.445454545454538</v>
      </c>
      <c r="C240" s="53">
        <f>'Расчет субсидий'!D240-1</f>
        <v>-1</v>
      </c>
      <c r="D240" s="53">
        <f>C240*'Расчет субсидий'!E240</f>
        <v>0</v>
      </c>
      <c r="E240" s="54">
        <f t="shared" si="79"/>
        <v>0</v>
      </c>
      <c r="F240" s="27" t="s">
        <v>367</v>
      </c>
      <c r="G240" s="27" t="s">
        <v>367</v>
      </c>
      <c r="H240" s="27" t="s">
        <v>367</v>
      </c>
      <c r="I240" s="27" t="s">
        <v>367</v>
      </c>
      <c r="J240" s="27" t="s">
        <v>367</v>
      </c>
      <c r="K240" s="27" t="s">
        <v>367</v>
      </c>
      <c r="L240" s="53">
        <f>'Расчет субсидий'!P240-1</f>
        <v>0.20614363010329551</v>
      </c>
      <c r="M240" s="53">
        <f>L240*'Расчет субсидий'!Q240</f>
        <v>4.1228726020659101</v>
      </c>
      <c r="N240" s="54">
        <f t="shared" si="80"/>
        <v>7.5768329361102031</v>
      </c>
      <c r="O240" s="53">
        <f>'Расчет субсидий'!T240-1</f>
        <v>4.3478260869565188E-2</v>
      </c>
      <c r="P240" s="53">
        <f>O240*'Расчет субсидий'!U240</f>
        <v>0.43478260869565188</v>
      </c>
      <c r="Q240" s="54">
        <f t="shared" si="81"/>
        <v>0.79902425021874735</v>
      </c>
      <c r="R240" s="53">
        <f>'Расчет субсидий'!X240-1</f>
        <v>0.20500000000000007</v>
      </c>
      <c r="S240" s="53">
        <f>R240*'Расчет субсидий'!Y240</f>
        <v>8.2000000000000028</v>
      </c>
      <c r="T240" s="54">
        <f t="shared" si="82"/>
        <v>15.069597359125588</v>
      </c>
      <c r="U240" s="53">
        <f t="shared" si="78"/>
        <v>12.757655210761564</v>
      </c>
    </row>
    <row r="241" spans="1:21" ht="15" customHeight="1">
      <c r="A241" s="33" t="s">
        <v>237</v>
      </c>
      <c r="B241" s="51">
        <f>'Расчет субсидий'!AD241</f>
        <v>7.4181818181818073</v>
      </c>
      <c r="C241" s="53">
        <f>'Расчет субсидий'!D241-1</f>
        <v>-9.2222222222222205E-2</v>
      </c>
      <c r="D241" s="53">
        <f>C241*'Расчет субсидий'!E241</f>
        <v>-0.92222222222222205</v>
      </c>
      <c r="E241" s="54">
        <f t="shared" si="79"/>
        <v>-1.1394293697280222</v>
      </c>
      <c r="F241" s="27" t="s">
        <v>367</v>
      </c>
      <c r="G241" s="27" t="s">
        <v>367</v>
      </c>
      <c r="H241" s="27" t="s">
        <v>367</v>
      </c>
      <c r="I241" s="27" t="s">
        <v>367</v>
      </c>
      <c r="J241" s="27" t="s">
        <v>367</v>
      </c>
      <c r="K241" s="27" t="s">
        <v>367</v>
      </c>
      <c r="L241" s="53">
        <f>'Расчет субсидий'!P241-1</f>
        <v>0.24315789473684202</v>
      </c>
      <c r="M241" s="53">
        <f>L241*'Расчет субсидий'!Q241</f>
        <v>4.8631578947368403</v>
      </c>
      <c r="N241" s="54">
        <f t="shared" si="80"/>
        <v>6.008557158312132</v>
      </c>
      <c r="O241" s="53">
        <f>'Расчет субсидий'!T241-1</f>
        <v>5.6022408963585235E-3</v>
      </c>
      <c r="P241" s="53">
        <f>O241*'Расчет субсидий'!U241</f>
        <v>0.14005602240896309</v>
      </c>
      <c r="Q241" s="54">
        <f t="shared" si="81"/>
        <v>0.17304283229644907</v>
      </c>
      <c r="R241" s="53">
        <f>'Расчет субсидий'!X241-1</f>
        <v>7.6923076923076872E-2</v>
      </c>
      <c r="S241" s="53">
        <f>R241*'Расчет субсидий'!Y241</f>
        <v>1.9230769230769218</v>
      </c>
      <c r="T241" s="54">
        <f t="shared" si="82"/>
        <v>2.3760111973012501</v>
      </c>
      <c r="U241" s="53">
        <f t="shared" si="78"/>
        <v>6.0040686180005025</v>
      </c>
    </row>
    <row r="242" spans="1:21" ht="15" customHeight="1">
      <c r="A242" s="33" t="s">
        <v>238</v>
      </c>
      <c r="B242" s="51">
        <f>'Расчет субсидий'!AD242</f>
        <v>9.9545454545454533</v>
      </c>
      <c r="C242" s="53">
        <f>'Расчет субсидий'!D242-1</f>
        <v>-1</v>
      </c>
      <c r="D242" s="53">
        <f>C242*'Расчет субсидий'!E242</f>
        <v>0</v>
      </c>
      <c r="E242" s="54">
        <f t="shared" si="79"/>
        <v>0</v>
      </c>
      <c r="F242" s="27" t="s">
        <v>367</v>
      </c>
      <c r="G242" s="27" t="s">
        <v>367</v>
      </c>
      <c r="H242" s="27" t="s">
        <v>367</v>
      </c>
      <c r="I242" s="27" t="s">
        <v>367</v>
      </c>
      <c r="J242" s="27" t="s">
        <v>367</v>
      </c>
      <c r="K242" s="27" t="s">
        <v>367</v>
      </c>
      <c r="L242" s="53">
        <f>'Расчет субсидий'!P242-1</f>
        <v>0.27522998296422485</v>
      </c>
      <c r="M242" s="53">
        <f>L242*'Расчет субсидий'!Q242</f>
        <v>5.504599659284497</v>
      </c>
      <c r="N242" s="54">
        <f t="shared" si="80"/>
        <v>9.6596166524363873</v>
      </c>
      <c r="O242" s="53">
        <f>'Расчет субсидий'!T242-1</f>
        <v>8.4033613445377853E-3</v>
      </c>
      <c r="P242" s="53">
        <f>O242*'Расчет субсидий'!U242</f>
        <v>0.16806722689075571</v>
      </c>
      <c r="Q242" s="54">
        <f t="shared" si="81"/>
        <v>0.2949288021090658</v>
      </c>
      <c r="R242" s="53">
        <f>'Расчет субсидий'!X242-1</f>
        <v>0</v>
      </c>
      <c r="S242" s="53">
        <f>R242*'Расчет субсидий'!Y242</f>
        <v>0</v>
      </c>
      <c r="T242" s="54">
        <f t="shared" si="82"/>
        <v>0</v>
      </c>
      <c r="U242" s="53">
        <f t="shared" si="78"/>
        <v>5.6726668861752527</v>
      </c>
    </row>
    <row r="243" spans="1:21" ht="15" customHeight="1">
      <c r="A243" s="33" t="s">
        <v>239</v>
      </c>
      <c r="B243" s="51">
        <f>'Расчет субсидий'!AD243</f>
        <v>8.2454545454545496</v>
      </c>
      <c r="C243" s="53">
        <f>'Расчет субсидий'!D243-1</f>
        <v>-1</v>
      </c>
      <c r="D243" s="53">
        <f>C243*'Расчет субсидий'!E243</f>
        <v>0</v>
      </c>
      <c r="E243" s="54">
        <f t="shared" si="79"/>
        <v>0</v>
      </c>
      <c r="F243" s="27" t="s">
        <v>367</v>
      </c>
      <c r="G243" s="27" t="s">
        <v>367</v>
      </c>
      <c r="H243" s="27" t="s">
        <v>367</v>
      </c>
      <c r="I243" s="27" t="s">
        <v>367</v>
      </c>
      <c r="J243" s="27" t="s">
        <v>367</v>
      </c>
      <c r="K243" s="27" t="s">
        <v>367</v>
      </c>
      <c r="L243" s="53">
        <f>'Расчет субсидий'!P243-1</f>
        <v>0.27296296296296285</v>
      </c>
      <c r="M243" s="53">
        <f>L243*'Расчет субсидий'!Q243</f>
        <v>5.459259259259257</v>
      </c>
      <c r="N243" s="54">
        <f t="shared" si="80"/>
        <v>5.8217993380944089</v>
      </c>
      <c r="O243" s="53">
        <f>'Расчет субсидий'!T243-1</f>
        <v>9.090909090909105E-2</v>
      </c>
      <c r="P243" s="53">
        <f>O243*'Расчет субсидий'!U243</f>
        <v>2.272727272727276</v>
      </c>
      <c r="Q243" s="54">
        <f t="shared" si="81"/>
        <v>2.4236552073601412</v>
      </c>
      <c r="R243" s="53">
        <f>'Расчет субсидий'!X243-1</f>
        <v>0</v>
      </c>
      <c r="S243" s="53">
        <f>R243*'Расчет субсидий'!Y243</f>
        <v>0</v>
      </c>
      <c r="T243" s="54">
        <f t="shared" si="82"/>
        <v>0</v>
      </c>
      <c r="U243" s="53">
        <f t="shared" si="78"/>
        <v>7.7319865319865331</v>
      </c>
    </row>
    <row r="244" spans="1:21" ht="15" customHeight="1">
      <c r="A244" s="33" t="s">
        <v>240</v>
      </c>
      <c r="B244" s="51">
        <f>'Расчет субсидий'!AD244</f>
        <v>5.7818181818181813</v>
      </c>
      <c r="C244" s="53">
        <f>'Расчет субсидий'!D244-1</f>
        <v>-1</v>
      </c>
      <c r="D244" s="53">
        <f>C244*'Расчет субсидий'!E244</f>
        <v>0</v>
      </c>
      <c r="E244" s="54">
        <f t="shared" si="79"/>
        <v>0</v>
      </c>
      <c r="F244" s="27" t="s">
        <v>367</v>
      </c>
      <c r="G244" s="27" t="s">
        <v>367</v>
      </c>
      <c r="H244" s="27" t="s">
        <v>367</v>
      </c>
      <c r="I244" s="27" t="s">
        <v>367</v>
      </c>
      <c r="J244" s="27" t="s">
        <v>367</v>
      </c>
      <c r="K244" s="27" t="s">
        <v>367</v>
      </c>
      <c r="L244" s="53">
        <f>'Расчет субсидий'!P244-1</f>
        <v>0.30000000000000004</v>
      </c>
      <c r="M244" s="53">
        <f>L244*'Расчет субсидий'!Q244</f>
        <v>6.0000000000000009</v>
      </c>
      <c r="N244" s="54">
        <f t="shared" si="80"/>
        <v>8.6140415630265714</v>
      </c>
      <c r="O244" s="53">
        <f>'Расчет субсидий'!T244-1</f>
        <v>-8.0568720379147085E-2</v>
      </c>
      <c r="P244" s="53">
        <f>O244*'Расчет субсидий'!U244</f>
        <v>-3.2227488151658834</v>
      </c>
      <c r="Q244" s="54">
        <f t="shared" si="81"/>
        <v>-4.6268153735055924</v>
      </c>
      <c r="R244" s="53">
        <f>'Расчет субсидий'!X244-1</f>
        <v>0.125</v>
      </c>
      <c r="S244" s="53">
        <f>R244*'Расчет субсидий'!Y244</f>
        <v>1.25</v>
      </c>
      <c r="T244" s="54">
        <f t="shared" si="82"/>
        <v>1.794591992297202</v>
      </c>
      <c r="U244" s="53">
        <f t="shared" si="78"/>
        <v>4.0272511848341175</v>
      </c>
    </row>
    <row r="245" spans="1:21" ht="15" customHeight="1">
      <c r="A245" s="33" t="s">
        <v>241</v>
      </c>
      <c r="B245" s="51">
        <f>'Расчет субсидий'!AD245</f>
        <v>25.045454545454547</v>
      </c>
      <c r="C245" s="53">
        <f>'Расчет субсидий'!D245-1</f>
        <v>-1</v>
      </c>
      <c r="D245" s="53">
        <f>C245*'Расчет субсидий'!E245</f>
        <v>0</v>
      </c>
      <c r="E245" s="54">
        <f t="shared" si="79"/>
        <v>0</v>
      </c>
      <c r="F245" s="27" t="s">
        <v>367</v>
      </c>
      <c r="G245" s="27" t="s">
        <v>367</v>
      </c>
      <c r="H245" s="27" t="s">
        <v>367</v>
      </c>
      <c r="I245" s="27" t="s">
        <v>367</v>
      </c>
      <c r="J245" s="27" t="s">
        <v>367</v>
      </c>
      <c r="K245" s="27" t="s">
        <v>367</v>
      </c>
      <c r="L245" s="53">
        <f>'Расчет субсидий'!P245-1</f>
        <v>0.30000000000000004</v>
      </c>
      <c r="M245" s="53">
        <f>L245*'Расчет субсидий'!Q245</f>
        <v>6.0000000000000009</v>
      </c>
      <c r="N245" s="54">
        <f t="shared" si="80"/>
        <v>10.426018461183995</v>
      </c>
      <c r="O245" s="53">
        <f>'Расчет субсидий'!T245-1</f>
        <v>3.6529680365296802E-2</v>
      </c>
      <c r="P245" s="53">
        <f>O245*'Расчет субсидий'!U245</f>
        <v>0.91324200913242004</v>
      </c>
      <c r="Q245" s="54">
        <f t="shared" si="81"/>
        <v>1.5869130077905618</v>
      </c>
      <c r="R245" s="53">
        <f>'Расчет субсидий'!X245-1</f>
        <v>0.30000000000000004</v>
      </c>
      <c r="S245" s="53">
        <f>R245*'Расчет субсидий'!Y245</f>
        <v>7.5000000000000009</v>
      </c>
      <c r="T245" s="54">
        <f t="shared" si="82"/>
        <v>13.032523076479992</v>
      </c>
      <c r="U245" s="53">
        <f t="shared" si="78"/>
        <v>14.413242009132421</v>
      </c>
    </row>
    <row r="246" spans="1:21" ht="15" customHeight="1">
      <c r="A246" s="33" t="s">
        <v>242</v>
      </c>
      <c r="B246" s="51">
        <f>'Расчет субсидий'!AD246</f>
        <v>20.854545454545459</v>
      </c>
      <c r="C246" s="53">
        <f>'Расчет субсидий'!D246-1</f>
        <v>-1</v>
      </c>
      <c r="D246" s="53">
        <f>C246*'Расчет субсидий'!E246</f>
        <v>0</v>
      </c>
      <c r="E246" s="54">
        <f t="shared" si="79"/>
        <v>0</v>
      </c>
      <c r="F246" s="27" t="s">
        <v>367</v>
      </c>
      <c r="G246" s="27" t="s">
        <v>367</v>
      </c>
      <c r="H246" s="27" t="s">
        <v>367</v>
      </c>
      <c r="I246" s="27" t="s">
        <v>367</v>
      </c>
      <c r="J246" s="27" t="s">
        <v>367</v>
      </c>
      <c r="K246" s="27" t="s">
        <v>367</v>
      </c>
      <c r="L246" s="53">
        <f>'Расчет субсидий'!P246-1</f>
        <v>0.26707259953161588</v>
      </c>
      <c r="M246" s="53">
        <f>L246*'Расчет субсидий'!Q246</f>
        <v>5.3414519906323177</v>
      </c>
      <c r="N246" s="54">
        <f t="shared" si="80"/>
        <v>8.2832188309775177</v>
      </c>
      <c r="O246" s="53">
        <f>'Расчет субсидий'!T246-1</f>
        <v>8.84573894282632E-2</v>
      </c>
      <c r="P246" s="53">
        <f>O246*'Расчет субсидий'!U246</f>
        <v>1.769147788565264</v>
      </c>
      <c r="Q246" s="54">
        <f t="shared" si="81"/>
        <v>2.7434933989346346</v>
      </c>
      <c r="R246" s="53">
        <f>'Расчет субсидий'!X246-1</f>
        <v>0.21124999999999994</v>
      </c>
      <c r="S246" s="53">
        <f>R246*'Расчет субсидий'!Y246</f>
        <v>6.3374999999999986</v>
      </c>
      <c r="T246" s="54">
        <f t="shared" si="82"/>
        <v>9.8278332246333058</v>
      </c>
      <c r="U246" s="53">
        <f t="shared" si="78"/>
        <v>13.44809977919758</v>
      </c>
    </row>
    <row r="247" spans="1:21" ht="15" customHeight="1">
      <c r="A247" s="33" t="s">
        <v>243</v>
      </c>
      <c r="B247" s="51">
        <f>'Расчет субсидий'!AD247</f>
        <v>-13.854545454545459</v>
      </c>
      <c r="C247" s="53">
        <f>'Расчет субсидий'!D247-1</f>
        <v>0.11322410766530133</v>
      </c>
      <c r="D247" s="53">
        <f>C247*'Расчет субсидий'!E247</f>
        <v>1.1322410766530133</v>
      </c>
      <c r="E247" s="54">
        <f t="shared" si="79"/>
        <v>1.7041516852121257</v>
      </c>
      <c r="F247" s="27" t="s">
        <v>367</v>
      </c>
      <c r="G247" s="27" t="s">
        <v>367</v>
      </c>
      <c r="H247" s="27" t="s">
        <v>367</v>
      </c>
      <c r="I247" s="27" t="s">
        <v>367</v>
      </c>
      <c r="J247" s="27" t="s">
        <v>367</v>
      </c>
      <c r="K247" s="27" t="s">
        <v>367</v>
      </c>
      <c r="L247" s="53">
        <f>'Расчет субсидий'!P247-1</f>
        <v>0.25018430439952444</v>
      </c>
      <c r="M247" s="53">
        <f>L247*'Расчет субсидий'!Q247</f>
        <v>5.0036860879904888</v>
      </c>
      <c r="N247" s="54">
        <f t="shared" si="80"/>
        <v>7.5311170517925454</v>
      </c>
      <c r="O247" s="53">
        <f>'Расчет субсидий'!T247-1</f>
        <v>-0.61363636363636365</v>
      </c>
      <c r="P247" s="53">
        <f>O247*'Расчет субсидий'!U247</f>
        <v>-15.340909090909092</v>
      </c>
      <c r="Q247" s="54">
        <f t="shared" si="81"/>
        <v>-23.089814191550133</v>
      </c>
      <c r="R247" s="53">
        <f>'Расчет субсидий'!X247-1</f>
        <v>0</v>
      </c>
      <c r="S247" s="53">
        <f>R247*'Расчет субсидий'!Y247</f>
        <v>0</v>
      </c>
      <c r="T247" s="54">
        <f t="shared" si="82"/>
        <v>0</v>
      </c>
      <c r="U247" s="53">
        <f t="shared" si="78"/>
        <v>-9.2049819262655888</v>
      </c>
    </row>
    <row r="248" spans="1:21" ht="15" customHeight="1">
      <c r="A248" s="33" t="s">
        <v>244</v>
      </c>
      <c r="B248" s="51">
        <f>'Расчет субсидий'!AD248</f>
        <v>12.581818181818193</v>
      </c>
      <c r="C248" s="53">
        <f>'Расчет субсидий'!D248-1</f>
        <v>-1</v>
      </c>
      <c r="D248" s="53">
        <f>C248*'Расчет субсидий'!E248</f>
        <v>0</v>
      </c>
      <c r="E248" s="54">
        <f t="shared" si="79"/>
        <v>0</v>
      </c>
      <c r="F248" s="27" t="s">
        <v>367</v>
      </c>
      <c r="G248" s="27" t="s">
        <v>367</v>
      </c>
      <c r="H248" s="27" t="s">
        <v>367</v>
      </c>
      <c r="I248" s="27" t="s">
        <v>367</v>
      </c>
      <c r="J248" s="27" t="s">
        <v>367</v>
      </c>
      <c r="K248" s="27" t="s">
        <v>367</v>
      </c>
      <c r="L248" s="53">
        <f>'Расчет субсидий'!P248-1</f>
        <v>0.30000000000000004</v>
      </c>
      <c r="M248" s="53">
        <f>L248*'Расчет субсидий'!Q248</f>
        <v>6.0000000000000009</v>
      </c>
      <c r="N248" s="54">
        <f t="shared" si="80"/>
        <v>7.5405704904576307</v>
      </c>
      <c r="O248" s="53">
        <f>'Расчет субсидий'!T248-1</f>
        <v>3.3898305084745672E-2</v>
      </c>
      <c r="P248" s="53">
        <f>O248*'Расчет субсидий'!U248</f>
        <v>0.67796610169491345</v>
      </c>
      <c r="Q248" s="54">
        <f t="shared" si="81"/>
        <v>0.85204186332854337</v>
      </c>
      <c r="R248" s="53">
        <f>'Расчет субсидий'!X248-1</f>
        <v>0.11111111111111116</v>
      </c>
      <c r="S248" s="53">
        <f>R248*'Расчет субсидий'!Y248</f>
        <v>3.3333333333333348</v>
      </c>
      <c r="T248" s="54">
        <f t="shared" si="82"/>
        <v>4.1892058280320184</v>
      </c>
      <c r="U248" s="53">
        <f t="shared" si="78"/>
        <v>10.011299435028249</v>
      </c>
    </row>
    <row r="249" spans="1:21" ht="15" customHeight="1">
      <c r="A249" s="33" t="s">
        <v>245</v>
      </c>
      <c r="B249" s="51">
        <f>'Расчет субсидий'!AD249</f>
        <v>21.936363636363637</v>
      </c>
      <c r="C249" s="53">
        <f>'Расчет субсидий'!D249-1</f>
        <v>-6.0248447204968913E-2</v>
      </c>
      <c r="D249" s="53">
        <f>C249*'Расчет субсидий'!E249</f>
        <v>-0.60248447204968913</v>
      </c>
      <c r="E249" s="54">
        <f t="shared" si="79"/>
        <v>-1.0416921667273089</v>
      </c>
      <c r="F249" s="27" t="s">
        <v>367</v>
      </c>
      <c r="G249" s="27" t="s">
        <v>367</v>
      </c>
      <c r="H249" s="27" t="s">
        <v>367</v>
      </c>
      <c r="I249" s="27" t="s">
        <v>367</v>
      </c>
      <c r="J249" s="27" t="s">
        <v>367</v>
      </c>
      <c r="K249" s="27" t="s">
        <v>367</v>
      </c>
      <c r="L249" s="53">
        <f>'Расчет субсидий'!P249-1</f>
        <v>0.30000000000000004</v>
      </c>
      <c r="M249" s="53">
        <f>L249*'Расчет субсидий'!Q249</f>
        <v>6.0000000000000009</v>
      </c>
      <c r="N249" s="54">
        <f t="shared" si="80"/>
        <v>10.373965289263724</v>
      </c>
      <c r="O249" s="53">
        <f>'Расчет субсидий'!T249-1</f>
        <v>-8.8396624472573793E-2</v>
      </c>
      <c r="P249" s="53">
        <f>O249*'Расчет субсидий'!U249</f>
        <v>-0.88396624472573793</v>
      </c>
      <c r="Q249" s="54">
        <f t="shared" si="81"/>
        <v>-1.5283725232776009</v>
      </c>
      <c r="R249" s="53">
        <f>'Расчет субсидий'!X249-1</f>
        <v>0.20434514637904466</v>
      </c>
      <c r="S249" s="53">
        <f>R249*'Расчет субсидий'!Y249</f>
        <v>8.1738058551617865</v>
      </c>
      <c r="T249" s="54">
        <f t="shared" si="82"/>
        <v>14.132463037104825</v>
      </c>
      <c r="U249" s="53">
        <f t="shared" si="78"/>
        <v>12.68735513838636</v>
      </c>
    </row>
    <row r="250" spans="1:21" ht="15" customHeight="1">
      <c r="A250" s="33" t="s">
        <v>246</v>
      </c>
      <c r="B250" s="51">
        <f>'Расчет субсидий'!AD250</f>
        <v>21.345454545454544</v>
      </c>
      <c r="C250" s="53">
        <f>'Расчет субсидий'!D250-1</f>
        <v>-1</v>
      </c>
      <c r="D250" s="53">
        <f>C250*'Расчет субсидий'!E250</f>
        <v>0</v>
      </c>
      <c r="E250" s="54">
        <f t="shared" si="79"/>
        <v>0</v>
      </c>
      <c r="F250" s="27" t="s">
        <v>367</v>
      </c>
      <c r="G250" s="27" t="s">
        <v>367</v>
      </c>
      <c r="H250" s="27" t="s">
        <v>367</v>
      </c>
      <c r="I250" s="27" t="s">
        <v>367</v>
      </c>
      <c r="J250" s="27" t="s">
        <v>367</v>
      </c>
      <c r="K250" s="27" t="s">
        <v>367</v>
      </c>
      <c r="L250" s="53">
        <f>'Расчет субсидий'!P250-1</f>
        <v>0.25997546012269934</v>
      </c>
      <c r="M250" s="53">
        <f>L250*'Расчет субсидий'!Q250</f>
        <v>5.1995092024539868</v>
      </c>
      <c r="N250" s="54">
        <f t="shared" si="80"/>
        <v>12.013734789557764</v>
      </c>
      <c r="O250" s="53">
        <f>'Расчет субсидий'!T250-1</f>
        <v>1.1415525114155667E-3</v>
      </c>
      <c r="P250" s="53">
        <f>O250*'Расчет субсидий'!U250</f>
        <v>3.4246575342467001E-2</v>
      </c>
      <c r="Q250" s="54">
        <f t="shared" si="81"/>
        <v>7.9128482630788824E-2</v>
      </c>
      <c r="R250" s="53">
        <f>'Расчет субсидий'!X250-1</f>
        <v>0.20022471910112349</v>
      </c>
      <c r="S250" s="53">
        <f>R250*'Расчет субсидий'!Y250</f>
        <v>4.0044943820224699</v>
      </c>
      <c r="T250" s="54">
        <f t="shared" si="82"/>
        <v>9.2525912732659901</v>
      </c>
      <c r="U250" s="53">
        <f t="shared" si="78"/>
        <v>9.2382501598189233</v>
      </c>
    </row>
    <row r="251" spans="1:21" ht="15" customHeight="1">
      <c r="A251" s="33" t="s">
        <v>247</v>
      </c>
      <c r="B251" s="51">
        <f>'Расчет субсидий'!AD251</f>
        <v>9.4000000000000057</v>
      </c>
      <c r="C251" s="53">
        <f>'Расчет субсидий'!D251-1</f>
        <v>-1</v>
      </c>
      <c r="D251" s="53">
        <f>C251*'Расчет субсидий'!E251</f>
        <v>0</v>
      </c>
      <c r="E251" s="54">
        <f t="shared" si="79"/>
        <v>0</v>
      </c>
      <c r="F251" s="27" t="s">
        <v>367</v>
      </c>
      <c r="G251" s="27" t="s">
        <v>367</v>
      </c>
      <c r="H251" s="27" t="s">
        <v>367</v>
      </c>
      <c r="I251" s="27" t="s">
        <v>367</v>
      </c>
      <c r="J251" s="27" t="s">
        <v>367</v>
      </c>
      <c r="K251" s="27" t="s">
        <v>367</v>
      </c>
      <c r="L251" s="53">
        <f>'Расчет субсидий'!P251-1</f>
        <v>0.22528605962933113</v>
      </c>
      <c r="M251" s="53">
        <f>L251*'Расчет субсидий'!Q251</f>
        <v>4.5057211925866225</v>
      </c>
      <c r="N251" s="54">
        <f t="shared" si="80"/>
        <v>5.0663438564320664</v>
      </c>
      <c r="O251" s="53">
        <f>'Расчет субсидий'!T251-1</f>
        <v>0.10179640718562877</v>
      </c>
      <c r="P251" s="53">
        <f>O251*'Расчет субсидий'!U251</f>
        <v>2.0359281437125754</v>
      </c>
      <c r="Q251" s="54">
        <f t="shared" si="81"/>
        <v>2.2892477368565114</v>
      </c>
      <c r="R251" s="53">
        <f>'Расчет субсидий'!X251-1</f>
        <v>6.0606060606060552E-2</v>
      </c>
      <c r="S251" s="53">
        <f>R251*'Расчет субсидий'!Y251</f>
        <v>1.8181818181818166</v>
      </c>
      <c r="T251" s="54">
        <f t="shared" si="82"/>
        <v>2.0444084067114279</v>
      </c>
      <c r="U251" s="53">
        <f t="shared" si="78"/>
        <v>8.3598311544810144</v>
      </c>
    </row>
    <row r="252" spans="1:21" ht="15" customHeight="1">
      <c r="A252" s="33" t="s">
        <v>248</v>
      </c>
      <c r="B252" s="51">
        <f>'Расчет субсидий'!AD252</f>
        <v>5.4454545454545524</v>
      </c>
      <c r="C252" s="53">
        <f>'Расчет субсидий'!D252-1</f>
        <v>-1</v>
      </c>
      <c r="D252" s="53">
        <f>C252*'Расчет субсидий'!E252</f>
        <v>0</v>
      </c>
      <c r="E252" s="54">
        <f t="shared" si="79"/>
        <v>0</v>
      </c>
      <c r="F252" s="27" t="s">
        <v>367</v>
      </c>
      <c r="G252" s="27" t="s">
        <v>367</v>
      </c>
      <c r="H252" s="27" t="s">
        <v>367</v>
      </c>
      <c r="I252" s="27" t="s">
        <v>367</v>
      </c>
      <c r="J252" s="27" t="s">
        <v>367</v>
      </c>
      <c r="K252" s="27" t="s">
        <v>367</v>
      </c>
      <c r="L252" s="53">
        <f>'Расчет субсидий'!P252-1</f>
        <v>0.21050919982884042</v>
      </c>
      <c r="M252" s="53">
        <f>L252*'Расчет субсидий'!Q252</f>
        <v>4.2101839965768084</v>
      </c>
      <c r="N252" s="54">
        <f t="shared" si="80"/>
        <v>4.7259069992880747</v>
      </c>
      <c r="O252" s="53">
        <f>'Расчет субсидий'!T252-1</f>
        <v>2.5641025641025772E-2</v>
      </c>
      <c r="P252" s="53">
        <f>O252*'Расчет субсидий'!U252</f>
        <v>0.6410256410256443</v>
      </c>
      <c r="Q252" s="54">
        <f t="shared" si="81"/>
        <v>0.71954754616647787</v>
      </c>
      <c r="R252" s="53">
        <f>'Расчет субсидий'!X252-1</f>
        <v>0</v>
      </c>
      <c r="S252" s="53">
        <f>R252*'Расчет субсидий'!Y252</f>
        <v>0</v>
      </c>
      <c r="T252" s="54">
        <f t="shared" si="82"/>
        <v>0</v>
      </c>
      <c r="U252" s="53">
        <f t="shared" si="78"/>
        <v>4.8512096376024525</v>
      </c>
    </row>
    <row r="253" spans="1:21" ht="15" customHeight="1">
      <c r="A253" s="33" t="s">
        <v>249</v>
      </c>
      <c r="B253" s="51">
        <f>'Расчет субсидий'!AD253</f>
        <v>-4.8727272727272606</v>
      </c>
      <c r="C253" s="53">
        <f>'Расчет субсидий'!D253-1</f>
        <v>5.3730810424848174E-2</v>
      </c>
      <c r="D253" s="53">
        <f>C253*'Расчет субсидий'!E253</f>
        <v>0.53730810424848174</v>
      </c>
      <c r="E253" s="54">
        <f t="shared" si="79"/>
        <v>0.69420261053774812</v>
      </c>
      <c r="F253" s="27" t="s">
        <v>367</v>
      </c>
      <c r="G253" s="27" t="s">
        <v>367</v>
      </c>
      <c r="H253" s="27" t="s">
        <v>367</v>
      </c>
      <c r="I253" s="27" t="s">
        <v>367</v>
      </c>
      <c r="J253" s="27" t="s">
        <v>367</v>
      </c>
      <c r="K253" s="27" t="s">
        <v>367</v>
      </c>
      <c r="L253" s="53">
        <f>'Расчет субсидий'!P253-1</f>
        <v>0.22664664664664658</v>
      </c>
      <c r="M253" s="53">
        <f>L253*'Расчет субсидий'!Q253</f>
        <v>4.5329329329329315</v>
      </c>
      <c r="N253" s="54">
        <f t="shared" si="80"/>
        <v>5.8565539037157839</v>
      </c>
      <c r="O253" s="53">
        <f>'Расчет субсидий'!T253-1</f>
        <v>-0.38996138996138985</v>
      </c>
      <c r="P253" s="53">
        <f>O253*'Расчет субсидий'!U253</f>
        <v>-11.698841698841695</v>
      </c>
      <c r="Q253" s="54">
        <f t="shared" si="81"/>
        <v>-15.114915229061927</v>
      </c>
      <c r="R253" s="53">
        <f>'Расчет субсидий'!X253-1</f>
        <v>0.14285714285714302</v>
      </c>
      <c r="S253" s="53">
        <f>R253*'Расчет субсидий'!Y253</f>
        <v>2.8571428571428603</v>
      </c>
      <c r="T253" s="54">
        <f t="shared" si="82"/>
        <v>3.6914314420811363</v>
      </c>
      <c r="U253" s="53">
        <f t="shared" si="78"/>
        <v>-3.7714578045174223</v>
      </c>
    </row>
    <row r="254" spans="1:21" ht="15" customHeight="1">
      <c r="A254" s="32" t="s">
        <v>250</v>
      </c>
      <c r="B254" s="55"/>
      <c r="C254" s="56"/>
      <c r="D254" s="56"/>
      <c r="E254" s="57"/>
      <c r="F254" s="56"/>
      <c r="G254" s="56"/>
      <c r="H254" s="57"/>
      <c r="I254" s="57"/>
      <c r="J254" s="57"/>
      <c r="K254" s="57"/>
      <c r="L254" s="56"/>
      <c r="M254" s="56"/>
      <c r="N254" s="57"/>
      <c r="O254" s="56"/>
      <c r="P254" s="56"/>
      <c r="Q254" s="57"/>
      <c r="R254" s="56"/>
      <c r="S254" s="56"/>
      <c r="T254" s="57"/>
      <c r="U254" s="57"/>
    </row>
    <row r="255" spans="1:21" ht="15" customHeight="1">
      <c r="A255" s="33" t="s">
        <v>251</v>
      </c>
      <c r="B255" s="51">
        <f>'Расчет субсидий'!AD255</f>
        <v>20.154545454545442</v>
      </c>
      <c r="C255" s="53">
        <f>'Расчет субсидий'!D255-1</f>
        <v>-1</v>
      </c>
      <c r="D255" s="53">
        <f>C255*'Расчет субсидий'!E255</f>
        <v>0</v>
      </c>
      <c r="E255" s="54">
        <f t="shared" ref="E255:E261" si="83">$B255*D255/$U255</f>
        <v>0</v>
      </c>
      <c r="F255" s="27" t="s">
        <v>367</v>
      </c>
      <c r="G255" s="27" t="s">
        <v>367</v>
      </c>
      <c r="H255" s="27" t="s">
        <v>367</v>
      </c>
      <c r="I255" s="27" t="s">
        <v>367</v>
      </c>
      <c r="J255" s="27" t="s">
        <v>367</v>
      </c>
      <c r="K255" s="27" t="s">
        <v>367</v>
      </c>
      <c r="L255" s="53">
        <f>'Расчет субсидий'!P255-1</f>
        <v>0.23312259059367779</v>
      </c>
      <c r="M255" s="53">
        <f>L255*'Расчет субсидий'!Q255</f>
        <v>4.6624518118735558</v>
      </c>
      <c r="N255" s="54">
        <f t="shared" ref="N255:N261" si="84">$B255*M255/$U255</f>
        <v>7.8804752600800851</v>
      </c>
      <c r="O255" s="53">
        <f>'Расчет субсидий'!T255-1</f>
        <v>0.15714285714285703</v>
      </c>
      <c r="P255" s="53">
        <f>O255*'Расчет субсидий'!U255</f>
        <v>3.9285714285714257</v>
      </c>
      <c r="Q255" s="54">
        <f t="shared" ref="Q255:Q261" si="85">$B255*P255/$U255</f>
        <v>6.6400707609402732</v>
      </c>
      <c r="R255" s="53">
        <f>'Расчет субсидий'!X255-1</f>
        <v>0.1333333333333333</v>
      </c>
      <c r="S255" s="53">
        <f>R255*'Расчет субсидий'!Y255</f>
        <v>3.3333333333333326</v>
      </c>
      <c r="T255" s="54">
        <f t="shared" ref="T255:T261" si="86">$B255*S255/$U255</f>
        <v>5.6339994335250845</v>
      </c>
      <c r="U255" s="53">
        <f t="shared" si="78"/>
        <v>11.924356573778313</v>
      </c>
    </row>
    <row r="256" spans="1:21" ht="15" customHeight="1">
      <c r="A256" s="33" t="s">
        <v>252</v>
      </c>
      <c r="B256" s="51">
        <f>'Расчет субсидий'!AD256</f>
        <v>3.3636363636363669</v>
      </c>
      <c r="C256" s="53">
        <f>'Расчет субсидий'!D256-1</f>
        <v>-1</v>
      </c>
      <c r="D256" s="53">
        <f>C256*'Расчет субсидий'!E256</f>
        <v>0</v>
      </c>
      <c r="E256" s="54">
        <f t="shared" si="83"/>
        <v>0</v>
      </c>
      <c r="F256" s="27" t="s">
        <v>367</v>
      </c>
      <c r="G256" s="27" t="s">
        <v>367</v>
      </c>
      <c r="H256" s="27" t="s">
        <v>367</v>
      </c>
      <c r="I256" s="27" t="s">
        <v>367</v>
      </c>
      <c r="J256" s="27" t="s">
        <v>367</v>
      </c>
      <c r="K256" s="27" t="s">
        <v>367</v>
      </c>
      <c r="L256" s="53">
        <f>'Расчет субсидий'!P256-1</f>
        <v>0.20163120567375881</v>
      </c>
      <c r="M256" s="53">
        <f>L256*'Расчет субсидий'!Q256</f>
        <v>4.0326241134751761</v>
      </c>
      <c r="N256" s="54">
        <f t="shared" si="84"/>
        <v>3.3636363636363669</v>
      </c>
      <c r="O256" s="53">
        <f>'Расчет субсидий'!T256-1</f>
        <v>0</v>
      </c>
      <c r="P256" s="53">
        <f>O256*'Расчет субсидий'!U256</f>
        <v>0</v>
      </c>
      <c r="Q256" s="54">
        <f t="shared" si="85"/>
        <v>0</v>
      </c>
      <c r="R256" s="53">
        <f>'Расчет субсидий'!X256-1</f>
        <v>0</v>
      </c>
      <c r="S256" s="53">
        <f>R256*'Расчет субсидий'!Y256</f>
        <v>0</v>
      </c>
      <c r="T256" s="54">
        <f t="shared" si="86"/>
        <v>0</v>
      </c>
      <c r="U256" s="53">
        <f t="shared" si="78"/>
        <v>4.0326241134751761</v>
      </c>
    </row>
    <row r="257" spans="1:21" ht="15" customHeight="1">
      <c r="A257" s="33" t="s">
        <v>253</v>
      </c>
      <c r="B257" s="51">
        <f>'Расчет субсидий'!AD257</f>
        <v>12.936363636363637</v>
      </c>
      <c r="C257" s="53">
        <f>'Расчет субсидий'!D257-1</f>
        <v>-1</v>
      </c>
      <c r="D257" s="53">
        <f>C257*'Расчет субсидий'!E257</f>
        <v>0</v>
      </c>
      <c r="E257" s="54">
        <f t="shared" si="83"/>
        <v>0</v>
      </c>
      <c r="F257" s="27" t="s">
        <v>367</v>
      </c>
      <c r="G257" s="27" t="s">
        <v>367</v>
      </c>
      <c r="H257" s="27" t="s">
        <v>367</v>
      </c>
      <c r="I257" s="27" t="s">
        <v>367</v>
      </c>
      <c r="J257" s="27" t="s">
        <v>367</v>
      </c>
      <c r="K257" s="27" t="s">
        <v>367</v>
      </c>
      <c r="L257" s="53">
        <f>'Расчет субсидий'!P257-1</f>
        <v>0.29413043478260859</v>
      </c>
      <c r="M257" s="53">
        <f>L257*'Расчет субсидий'!Q257</f>
        <v>5.8826086956521717</v>
      </c>
      <c r="N257" s="54">
        <f t="shared" si="84"/>
        <v>9.174271237562758</v>
      </c>
      <c r="O257" s="53">
        <f>'Расчет субсидий'!T257-1</f>
        <v>6.315789473684208E-2</v>
      </c>
      <c r="P257" s="53">
        <f>O257*'Расчет субсидий'!U257</f>
        <v>1.578947368421052</v>
      </c>
      <c r="Q257" s="54">
        <f t="shared" si="85"/>
        <v>2.4624604792151175</v>
      </c>
      <c r="R257" s="53">
        <f>'Расчет субсидий'!X257-1</f>
        <v>3.3333333333333437E-2</v>
      </c>
      <c r="S257" s="53">
        <f>R257*'Расчет субсидий'!Y257</f>
        <v>0.83333333333333592</v>
      </c>
      <c r="T257" s="54">
        <f t="shared" si="86"/>
        <v>1.2996319195857611</v>
      </c>
      <c r="U257" s="53">
        <f t="shared" si="78"/>
        <v>8.2948893974065605</v>
      </c>
    </row>
    <row r="258" spans="1:21" ht="15" customHeight="1">
      <c r="A258" s="33" t="s">
        <v>254</v>
      </c>
      <c r="B258" s="51">
        <f>'Расчет субсидий'!AD258</f>
        <v>5.3727272727272748</v>
      </c>
      <c r="C258" s="53">
        <f>'Расчет субсидий'!D258-1</f>
        <v>0</v>
      </c>
      <c r="D258" s="53">
        <f>C258*'Расчет субсидий'!E258</f>
        <v>0</v>
      </c>
      <c r="E258" s="54">
        <f t="shared" si="83"/>
        <v>0</v>
      </c>
      <c r="F258" s="27" t="s">
        <v>367</v>
      </c>
      <c r="G258" s="27" t="s">
        <v>367</v>
      </c>
      <c r="H258" s="27" t="s">
        <v>367</v>
      </c>
      <c r="I258" s="27" t="s">
        <v>367</v>
      </c>
      <c r="J258" s="27" t="s">
        <v>367</v>
      </c>
      <c r="K258" s="27" t="s">
        <v>367</v>
      </c>
      <c r="L258" s="53">
        <f>'Расчет субсидий'!P258-1</f>
        <v>0.25233840304182498</v>
      </c>
      <c r="M258" s="53">
        <f>L258*'Расчет субсидий'!Q258</f>
        <v>5.0467680608364995</v>
      </c>
      <c r="N258" s="54">
        <f t="shared" si="84"/>
        <v>1.9354952742310487</v>
      </c>
      <c r="O258" s="53">
        <f>'Расчет субсидий'!T258-1</f>
        <v>0.13103448275862051</v>
      </c>
      <c r="P258" s="53">
        <f>O258*'Расчет субсидий'!U258</f>
        <v>1.3103448275862051</v>
      </c>
      <c r="Q258" s="54">
        <f t="shared" si="85"/>
        <v>0.5025327478564231</v>
      </c>
      <c r="R258" s="53">
        <f>'Расчет субсидий'!X258-1</f>
        <v>0.19130434782608696</v>
      </c>
      <c r="S258" s="53">
        <f>R258*'Расчет субсидий'!Y258</f>
        <v>7.6521739130434785</v>
      </c>
      <c r="T258" s="54">
        <f t="shared" si="86"/>
        <v>2.9346992506398024</v>
      </c>
      <c r="U258" s="53">
        <f t="shared" si="78"/>
        <v>14.009286801466184</v>
      </c>
    </row>
    <row r="259" spans="1:21" ht="15" customHeight="1">
      <c r="A259" s="33" t="s">
        <v>255</v>
      </c>
      <c r="B259" s="51">
        <f>'Расчет субсидий'!AD259</f>
        <v>18.127272727272725</v>
      </c>
      <c r="C259" s="53">
        <f>'Расчет субсидий'!D259-1</f>
        <v>0.10617977528089884</v>
      </c>
      <c r="D259" s="53">
        <f>C259*'Расчет субсидий'!E259</f>
        <v>1.0617977528089884</v>
      </c>
      <c r="E259" s="54">
        <f t="shared" si="83"/>
        <v>2.714597357908882</v>
      </c>
      <c r="F259" s="27" t="s">
        <v>367</v>
      </c>
      <c r="G259" s="27" t="s">
        <v>367</v>
      </c>
      <c r="H259" s="27" t="s">
        <v>367</v>
      </c>
      <c r="I259" s="27" t="s">
        <v>367</v>
      </c>
      <c r="J259" s="27" t="s">
        <v>367</v>
      </c>
      <c r="K259" s="27" t="s">
        <v>367</v>
      </c>
      <c r="L259" s="53">
        <f>'Расчет субсидий'!P259-1</f>
        <v>0.30000000000000004</v>
      </c>
      <c r="M259" s="53">
        <f>L259*'Расчет субсидий'!Q259</f>
        <v>6.0000000000000009</v>
      </c>
      <c r="N259" s="54">
        <f t="shared" si="84"/>
        <v>15.339629514532737</v>
      </c>
      <c r="O259" s="53">
        <f>'Расчет субсидий'!T259-1</f>
        <v>2.8571428571428914E-3</v>
      </c>
      <c r="P259" s="53">
        <f>O259*'Расчет субсидий'!U259</f>
        <v>2.8571428571428914E-2</v>
      </c>
      <c r="Q259" s="54">
        <f t="shared" si="85"/>
        <v>7.3045854831109133E-2</v>
      </c>
      <c r="R259" s="53">
        <f>'Расчет субсидий'!X259-1</f>
        <v>0</v>
      </c>
      <c r="S259" s="53">
        <f>R259*'Расчет субсидий'!Y259</f>
        <v>0</v>
      </c>
      <c r="T259" s="54">
        <f t="shared" si="86"/>
        <v>0</v>
      </c>
      <c r="U259" s="53">
        <f t="shared" si="78"/>
        <v>7.0903691813804173</v>
      </c>
    </row>
    <row r="260" spans="1:21" ht="15" customHeight="1">
      <c r="A260" s="33" t="s">
        <v>256</v>
      </c>
      <c r="B260" s="51">
        <f>'Расчет субсидий'!AD260</f>
        <v>17.918181818181807</v>
      </c>
      <c r="C260" s="53">
        <f>'Расчет субсидий'!D260-1</f>
        <v>7.5378566050363638E-3</v>
      </c>
      <c r="D260" s="53">
        <f>C260*'Расчет субсидий'!E260</f>
        <v>7.5378566050363638E-2</v>
      </c>
      <c r="E260" s="54">
        <f t="shared" si="83"/>
        <v>0.13316359115580439</v>
      </c>
      <c r="F260" s="27" t="s">
        <v>367</v>
      </c>
      <c r="G260" s="27" t="s">
        <v>367</v>
      </c>
      <c r="H260" s="27" t="s">
        <v>367</v>
      </c>
      <c r="I260" s="27" t="s">
        <v>367</v>
      </c>
      <c r="J260" s="27" t="s">
        <v>367</v>
      </c>
      <c r="K260" s="27" t="s">
        <v>367</v>
      </c>
      <c r="L260" s="53">
        <f>'Расчет субсидий'!P260-1</f>
        <v>0.11700562527044567</v>
      </c>
      <c r="M260" s="53">
        <f>L260*'Расчет субсидий'!Q260</f>
        <v>2.3401125054089134</v>
      </c>
      <c r="N260" s="54">
        <f t="shared" si="84"/>
        <v>4.1340370513370139</v>
      </c>
      <c r="O260" s="53">
        <f>'Расчет субсидий'!T260-1</f>
        <v>0.19999999999999996</v>
      </c>
      <c r="P260" s="53">
        <f>O260*'Расчет субсидий'!U260</f>
        <v>4.9999999999999991</v>
      </c>
      <c r="Q260" s="54">
        <f t="shared" si="85"/>
        <v>8.8329878195634617</v>
      </c>
      <c r="R260" s="53">
        <f>'Расчет субсидий'!X260-1</f>
        <v>0.10909090909090913</v>
      </c>
      <c r="S260" s="53">
        <f>R260*'Расчет субсидий'!Y260</f>
        <v>2.7272727272727284</v>
      </c>
      <c r="T260" s="54">
        <f t="shared" si="86"/>
        <v>4.8179933561255268</v>
      </c>
      <c r="U260" s="53">
        <f t="shared" si="78"/>
        <v>10.142763798732005</v>
      </c>
    </row>
    <row r="261" spans="1:21" ht="15" customHeight="1">
      <c r="A261" s="33" t="s">
        <v>257</v>
      </c>
      <c r="B261" s="51">
        <f>'Расчет субсидий'!AD261</f>
        <v>1.9090909090909065</v>
      </c>
      <c r="C261" s="53">
        <f>'Расчет субсидий'!D261-1</f>
        <v>5.6100981767182034E-3</v>
      </c>
      <c r="D261" s="53">
        <f>C261*'Расчет субсидий'!E261</f>
        <v>5.6100981767182034E-2</v>
      </c>
      <c r="E261" s="54">
        <f t="shared" si="83"/>
        <v>2.4515116810746352E-2</v>
      </c>
      <c r="F261" s="27" t="s">
        <v>367</v>
      </c>
      <c r="G261" s="27" t="s">
        <v>367</v>
      </c>
      <c r="H261" s="27" t="s">
        <v>367</v>
      </c>
      <c r="I261" s="27" t="s">
        <v>367</v>
      </c>
      <c r="J261" s="27" t="s">
        <v>367</v>
      </c>
      <c r="K261" s="27" t="s">
        <v>367</v>
      </c>
      <c r="L261" s="53">
        <f>'Расчет субсидий'!P261-1</f>
        <v>0.2156354240075169</v>
      </c>
      <c r="M261" s="53">
        <f>L261*'Расчет субсидий'!Q261</f>
        <v>4.3127084801503379</v>
      </c>
      <c r="N261" s="54">
        <f t="shared" si="84"/>
        <v>1.8845757922801603</v>
      </c>
      <c r="O261" s="53">
        <f>'Расчет субсидий'!T261-1</f>
        <v>0</v>
      </c>
      <c r="P261" s="53">
        <f>O261*'Расчет субсидий'!U261</f>
        <v>0</v>
      </c>
      <c r="Q261" s="54">
        <f t="shared" si="85"/>
        <v>0</v>
      </c>
      <c r="R261" s="53">
        <f>'Расчет субсидий'!X261-1</f>
        <v>0</v>
      </c>
      <c r="S261" s="53">
        <f>R261*'Расчет субсидий'!Y261</f>
        <v>0</v>
      </c>
      <c r="T261" s="54">
        <f t="shared" si="86"/>
        <v>0</v>
      </c>
      <c r="U261" s="53">
        <f t="shared" si="78"/>
        <v>4.36880946191752</v>
      </c>
    </row>
    <row r="262" spans="1:21" ht="15" customHeight="1">
      <c r="A262" s="32" t="s">
        <v>258</v>
      </c>
      <c r="B262" s="55"/>
      <c r="C262" s="56"/>
      <c r="D262" s="56"/>
      <c r="E262" s="57"/>
      <c r="F262" s="56"/>
      <c r="G262" s="56"/>
      <c r="H262" s="57"/>
      <c r="I262" s="57"/>
      <c r="J262" s="57"/>
      <c r="K262" s="57"/>
      <c r="L262" s="56"/>
      <c r="M262" s="56"/>
      <c r="N262" s="57"/>
      <c r="O262" s="56"/>
      <c r="P262" s="56"/>
      <c r="Q262" s="57"/>
      <c r="R262" s="56"/>
      <c r="S262" s="56"/>
      <c r="T262" s="57"/>
      <c r="U262" s="57"/>
    </row>
    <row r="263" spans="1:21" ht="15" customHeight="1">
      <c r="A263" s="33" t="s">
        <v>259</v>
      </c>
      <c r="B263" s="51">
        <f>'Расчет субсидий'!AD263</f>
        <v>1.7818181818181849</v>
      </c>
      <c r="C263" s="53">
        <f>'Расчет субсидий'!D263-1</f>
        <v>-1</v>
      </c>
      <c r="D263" s="53">
        <f>C263*'Расчет субсидий'!E263</f>
        <v>0</v>
      </c>
      <c r="E263" s="54">
        <f t="shared" ref="E263:E279" si="87">$B263*D263/$U263</f>
        <v>0</v>
      </c>
      <c r="F263" s="27" t="s">
        <v>367</v>
      </c>
      <c r="G263" s="27" t="s">
        <v>367</v>
      </c>
      <c r="H263" s="27" t="s">
        <v>367</v>
      </c>
      <c r="I263" s="27" t="s">
        <v>367</v>
      </c>
      <c r="J263" s="27" t="s">
        <v>367</v>
      </c>
      <c r="K263" s="27" t="s">
        <v>367</v>
      </c>
      <c r="L263" s="53">
        <f>'Расчет субсидий'!P263-1</f>
        <v>0.21645320197044327</v>
      </c>
      <c r="M263" s="53">
        <f>L263*'Расчет субсидий'!Q263</f>
        <v>4.3290640394088653</v>
      </c>
      <c r="N263" s="54">
        <f t="shared" ref="N263:N279" si="88">$B263*M263/$U263</f>
        <v>1.7818181818181849</v>
      </c>
      <c r="O263" s="53">
        <f>'Расчет субсидий'!T263-1</f>
        <v>0</v>
      </c>
      <c r="P263" s="53">
        <f>O263*'Расчет субсидий'!U263</f>
        <v>0</v>
      </c>
      <c r="Q263" s="54">
        <f t="shared" ref="Q263:Q279" si="89">$B263*P263/$U263</f>
        <v>0</v>
      </c>
      <c r="R263" s="53">
        <f>'Расчет субсидий'!X263-1</f>
        <v>0</v>
      </c>
      <c r="S263" s="53">
        <f>R263*'Расчет субсидий'!Y263</f>
        <v>0</v>
      </c>
      <c r="T263" s="54">
        <f t="shared" ref="T263:T279" si="90">$B263*S263/$U263</f>
        <v>0</v>
      </c>
      <c r="U263" s="53">
        <f t="shared" si="78"/>
        <v>4.3290640394088653</v>
      </c>
    </row>
    <row r="264" spans="1:21" ht="15" customHeight="1">
      <c r="A264" s="33" t="s">
        <v>260</v>
      </c>
      <c r="B264" s="51">
        <f>'Расчет субсидий'!AD264</f>
        <v>3.0090909090909079</v>
      </c>
      <c r="C264" s="53">
        <f>'Расчет субсидий'!D264-1</f>
        <v>-1</v>
      </c>
      <c r="D264" s="53">
        <f>C264*'Расчет субсидий'!E264</f>
        <v>0</v>
      </c>
      <c r="E264" s="54">
        <f t="shared" si="87"/>
        <v>0</v>
      </c>
      <c r="F264" s="27" t="s">
        <v>367</v>
      </c>
      <c r="G264" s="27" t="s">
        <v>367</v>
      </c>
      <c r="H264" s="27" t="s">
        <v>367</v>
      </c>
      <c r="I264" s="27" t="s">
        <v>367</v>
      </c>
      <c r="J264" s="27" t="s">
        <v>367</v>
      </c>
      <c r="K264" s="27" t="s">
        <v>367</v>
      </c>
      <c r="L264" s="53">
        <f>'Расчет субсидий'!P264-1</f>
        <v>0.22370129870129873</v>
      </c>
      <c r="M264" s="53">
        <f>L264*'Расчет субсидий'!Q264</f>
        <v>4.4740259740259747</v>
      </c>
      <c r="N264" s="54">
        <f t="shared" si="88"/>
        <v>3.0090909090909079</v>
      </c>
      <c r="O264" s="53">
        <f>'Расчет субсидий'!T264-1</f>
        <v>0</v>
      </c>
      <c r="P264" s="53">
        <f>O264*'Расчет субсидий'!U264</f>
        <v>0</v>
      </c>
      <c r="Q264" s="54">
        <f t="shared" si="89"/>
        <v>0</v>
      </c>
      <c r="R264" s="53">
        <f>'Расчет субсидий'!X264-1</f>
        <v>0</v>
      </c>
      <c r="S264" s="53">
        <f>R264*'Расчет субсидий'!Y264</f>
        <v>0</v>
      </c>
      <c r="T264" s="54">
        <f t="shared" si="90"/>
        <v>0</v>
      </c>
      <c r="U264" s="53">
        <f t="shared" si="78"/>
        <v>4.4740259740259747</v>
      </c>
    </row>
    <row r="265" spans="1:21" ht="15" customHeight="1">
      <c r="A265" s="33" t="s">
        <v>261</v>
      </c>
      <c r="B265" s="51">
        <f>'Расчет субсидий'!AD265</f>
        <v>4.4545454545454533</v>
      </c>
      <c r="C265" s="53">
        <f>'Расчет субсидий'!D265-1</f>
        <v>-1</v>
      </c>
      <c r="D265" s="53">
        <f>C265*'Расчет субсидий'!E265</f>
        <v>0</v>
      </c>
      <c r="E265" s="54">
        <f t="shared" si="87"/>
        <v>0</v>
      </c>
      <c r="F265" s="27" t="s">
        <v>367</v>
      </c>
      <c r="G265" s="27" t="s">
        <v>367</v>
      </c>
      <c r="H265" s="27" t="s">
        <v>367</v>
      </c>
      <c r="I265" s="27" t="s">
        <v>367</v>
      </c>
      <c r="J265" s="27" t="s">
        <v>367</v>
      </c>
      <c r="K265" s="27" t="s">
        <v>367</v>
      </c>
      <c r="L265" s="53">
        <f>'Расчет субсидий'!P265-1</f>
        <v>0.30000000000000004</v>
      </c>
      <c r="M265" s="53">
        <f>L265*'Расчет субсидий'!Q265</f>
        <v>6.0000000000000009</v>
      </c>
      <c r="N265" s="54">
        <f t="shared" si="88"/>
        <v>3.3409090909090891</v>
      </c>
      <c r="O265" s="53">
        <f>'Расчет субсидий'!T265-1</f>
        <v>0</v>
      </c>
      <c r="P265" s="53">
        <f>O265*'Расчет субсидий'!U265</f>
        <v>0</v>
      </c>
      <c r="Q265" s="54">
        <f t="shared" si="89"/>
        <v>0</v>
      </c>
      <c r="R265" s="53">
        <f>'Расчет субсидий'!X265-1</f>
        <v>5.0000000000000044E-2</v>
      </c>
      <c r="S265" s="53">
        <f>R265*'Расчет субсидий'!Y265</f>
        <v>2.0000000000000018</v>
      </c>
      <c r="T265" s="54">
        <f t="shared" si="90"/>
        <v>1.1136363636363638</v>
      </c>
      <c r="U265" s="53">
        <f t="shared" si="78"/>
        <v>8.0000000000000036</v>
      </c>
    </row>
    <row r="266" spans="1:21" ht="15" customHeight="1">
      <c r="A266" s="33" t="s">
        <v>262</v>
      </c>
      <c r="B266" s="51">
        <f>'Расчет субсидий'!AD266</f>
        <v>15.25454545454545</v>
      </c>
      <c r="C266" s="53">
        <f>'Расчет субсидий'!D266-1</f>
        <v>-1</v>
      </c>
      <c r="D266" s="53">
        <f>C266*'Расчет субсидий'!E266</f>
        <v>0</v>
      </c>
      <c r="E266" s="54">
        <f t="shared" si="87"/>
        <v>0</v>
      </c>
      <c r="F266" s="27" t="s">
        <v>367</v>
      </c>
      <c r="G266" s="27" t="s">
        <v>367</v>
      </c>
      <c r="H266" s="27" t="s">
        <v>367</v>
      </c>
      <c r="I266" s="27" t="s">
        <v>367</v>
      </c>
      <c r="J266" s="27" t="s">
        <v>367</v>
      </c>
      <c r="K266" s="27" t="s">
        <v>367</v>
      </c>
      <c r="L266" s="53">
        <f>'Расчет субсидий'!P266-1</f>
        <v>0.30000000000000004</v>
      </c>
      <c r="M266" s="53">
        <f>L266*'Расчет субсидий'!Q266</f>
        <v>6.0000000000000009</v>
      </c>
      <c r="N266" s="54">
        <f t="shared" si="88"/>
        <v>8.6075805072670253</v>
      </c>
      <c r="O266" s="53">
        <f>'Расчет субсидий'!T266-1</f>
        <v>0.23166666666666669</v>
      </c>
      <c r="P266" s="53">
        <f>O266*'Расчет субсидий'!U266</f>
        <v>4.6333333333333337</v>
      </c>
      <c r="Q266" s="54">
        <f t="shared" si="89"/>
        <v>6.6469649472784251</v>
      </c>
      <c r="R266" s="53">
        <f>'Расчет субсидий'!X266-1</f>
        <v>0</v>
      </c>
      <c r="S266" s="53">
        <f>R266*'Расчет субсидий'!Y266</f>
        <v>0</v>
      </c>
      <c r="T266" s="54">
        <f t="shared" si="90"/>
        <v>0</v>
      </c>
      <c r="U266" s="53">
        <f t="shared" si="78"/>
        <v>10.633333333333335</v>
      </c>
    </row>
    <row r="267" spans="1:21" ht="15" customHeight="1">
      <c r="A267" s="33" t="s">
        <v>263</v>
      </c>
      <c r="B267" s="51">
        <f>'Расчет субсидий'!AD267</f>
        <v>1.6090909090909093</v>
      </c>
      <c r="C267" s="53">
        <f>'Расчет субсидий'!D267-1</f>
        <v>9.375E-2</v>
      </c>
      <c r="D267" s="53">
        <f>C267*'Расчет субсидий'!E267</f>
        <v>0.9375</v>
      </c>
      <c r="E267" s="54">
        <f t="shared" si="87"/>
        <v>0.61722944017295533</v>
      </c>
      <c r="F267" s="27" t="s">
        <v>367</v>
      </c>
      <c r="G267" s="27" t="s">
        <v>367</v>
      </c>
      <c r="H267" s="27" t="s">
        <v>367</v>
      </c>
      <c r="I267" s="27" t="s">
        <v>367</v>
      </c>
      <c r="J267" s="27" t="s">
        <v>367</v>
      </c>
      <c r="K267" s="27" t="s">
        <v>367</v>
      </c>
      <c r="L267" s="53">
        <f>'Расчет субсидий'!P267-1</f>
        <v>-0.25467386788533442</v>
      </c>
      <c r="M267" s="53">
        <f>L267*'Расчет субсидий'!Q267</f>
        <v>-5.0934773577066883</v>
      </c>
      <c r="N267" s="54">
        <f t="shared" si="88"/>
        <v>-3.3534337898996514</v>
      </c>
      <c r="O267" s="53">
        <f>'Расчет субсидий'!T267-1</f>
        <v>0</v>
      </c>
      <c r="P267" s="53">
        <f>O267*'Расчет субсидий'!U267</f>
        <v>0</v>
      </c>
      <c r="Q267" s="54">
        <f t="shared" si="89"/>
        <v>0</v>
      </c>
      <c r="R267" s="53">
        <f>'Расчет субсидий'!X267-1</f>
        <v>0.21999999999999997</v>
      </c>
      <c r="S267" s="53">
        <f>R267*'Расчет субсидий'!Y267</f>
        <v>6.6</v>
      </c>
      <c r="T267" s="54">
        <f t="shared" si="90"/>
        <v>4.3452952588176048</v>
      </c>
      <c r="U267" s="53">
        <f t="shared" si="78"/>
        <v>2.4440226422933113</v>
      </c>
    </row>
    <row r="268" spans="1:21" ht="15" customHeight="1">
      <c r="A268" s="33" t="s">
        <v>264</v>
      </c>
      <c r="B268" s="51">
        <f>'Расчет субсидий'!AD268</f>
        <v>8.7181818181818258</v>
      </c>
      <c r="C268" s="53">
        <f>'Расчет субсидий'!D268-1</f>
        <v>-1</v>
      </c>
      <c r="D268" s="53">
        <f>C268*'Расчет субсидий'!E268</f>
        <v>0</v>
      </c>
      <c r="E268" s="54">
        <f t="shared" si="87"/>
        <v>0</v>
      </c>
      <c r="F268" s="27" t="s">
        <v>367</v>
      </c>
      <c r="G268" s="27" t="s">
        <v>367</v>
      </c>
      <c r="H268" s="27" t="s">
        <v>367</v>
      </c>
      <c r="I268" s="27" t="s">
        <v>367</v>
      </c>
      <c r="J268" s="27" t="s">
        <v>367</v>
      </c>
      <c r="K268" s="27" t="s">
        <v>367</v>
      </c>
      <c r="L268" s="53">
        <f>'Расчет субсидий'!P268-1</f>
        <v>0.30000000000000004</v>
      </c>
      <c r="M268" s="53">
        <f>L268*'Расчет субсидий'!Q268</f>
        <v>6.0000000000000009</v>
      </c>
      <c r="N268" s="54">
        <f t="shared" si="88"/>
        <v>5.3376623376623407</v>
      </c>
      <c r="O268" s="53">
        <f>'Расчет субсидий'!T268-1</f>
        <v>2.0000000000000018E-2</v>
      </c>
      <c r="P268" s="53">
        <f>O268*'Расчет субсидий'!U268</f>
        <v>0.30000000000000027</v>
      </c>
      <c r="Q268" s="54">
        <f t="shared" si="89"/>
        <v>0.26688311688311722</v>
      </c>
      <c r="R268" s="53">
        <f>'Расчет субсидий'!X268-1</f>
        <v>0.10000000000000009</v>
      </c>
      <c r="S268" s="53">
        <f>R268*'Расчет субсидий'!Y268</f>
        <v>3.5000000000000031</v>
      </c>
      <c r="T268" s="54">
        <f t="shared" si="90"/>
        <v>3.1136363636363678</v>
      </c>
      <c r="U268" s="53">
        <f t="shared" si="78"/>
        <v>9.8000000000000043</v>
      </c>
    </row>
    <row r="269" spans="1:21" ht="15" customHeight="1">
      <c r="A269" s="33" t="s">
        <v>265</v>
      </c>
      <c r="B269" s="51">
        <f>'Расчет субсидий'!AD269</f>
        <v>12.463636363636354</v>
      </c>
      <c r="C269" s="53">
        <f>'Расчет субсидий'!D269-1</f>
        <v>-1</v>
      </c>
      <c r="D269" s="53">
        <f>C269*'Расчет субсидий'!E269</f>
        <v>0</v>
      </c>
      <c r="E269" s="54">
        <f t="shared" si="87"/>
        <v>0</v>
      </c>
      <c r="F269" s="27" t="s">
        <v>367</v>
      </c>
      <c r="G269" s="27" t="s">
        <v>367</v>
      </c>
      <c r="H269" s="27" t="s">
        <v>367</v>
      </c>
      <c r="I269" s="27" t="s">
        <v>367</v>
      </c>
      <c r="J269" s="27" t="s">
        <v>367</v>
      </c>
      <c r="K269" s="27" t="s">
        <v>367</v>
      </c>
      <c r="L269" s="53">
        <f>'Расчет субсидий'!P269-1</f>
        <v>0.30000000000000004</v>
      </c>
      <c r="M269" s="53">
        <f>L269*'Расчет субсидий'!Q269</f>
        <v>6.0000000000000009</v>
      </c>
      <c r="N269" s="54">
        <f t="shared" si="88"/>
        <v>6.231818181818177</v>
      </c>
      <c r="O269" s="53">
        <f>'Расчет субсидий'!T269-1</f>
        <v>0.30000000000000004</v>
      </c>
      <c r="P269" s="53">
        <f>O269*'Расчет субсидий'!U269</f>
        <v>6.0000000000000009</v>
      </c>
      <c r="Q269" s="54">
        <f t="shared" si="89"/>
        <v>6.231818181818177</v>
      </c>
      <c r="R269" s="53">
        <f>'Расчет субсидий'!X269-1</f>
        <v>0</v>
      </c>
      <c r="S269" s="53">
        <f>R269*'Расчет субсидий'!Y269</f>
        <v>0</v>
      </c>
      <c r="T269" s="54">
        <f t="shared" si="90"/>
        <v>0</v>
      </c>
      <c r="U269" s="53">
        <f t="shared" si="78"/>
        <v>12.000000000000002</v>
      </c>
    </row>
    <row r="270" spans="1:21" ht="15" customHeight="1">
      <c r="A270" s="33" t="s">
        <v>266</v>
      </c>
      <c r="B270" s="51">
        <f>'Расчет субсидий'!AD270</f>
        <v>-2.5</v>
      </c>
      <c r="C270" s="53">
        <f>'Расчет субсидий'!D270-1</f>
        <v>-1</v>
      </c>
      <c r="D270" s="53">
        <f>C270*'Расчет субсидий'!E270</f>
        <v>0</v>
      </c>
      <c r="E270" s="54">
        <f t="shared" si="87"/>
        <v>0</v>
      </c>
      <c r="F270" s="27" t="s">
        <v>367</v>
      </c>
      <c r="G270" s="27" t="s">
        <v>367</v>
      </c>
      <c r="H270" s="27" t="s">
        <v>367</v>
      </c>
      <c r="I270" s="27" t="s">
        <v>367</v>
      </c>
      <c r="J270" s="27" t="s">
        <v>367</v>
      </c>
      <c r="K270" s="27" t="s">
        <v>367</v>
      </c>
      <c r="L270" s="53">
        <f>'Расчет субсидий'!P270-1</f>
        <v>0.28359801488833747</v>
      </c>
      <c r="M270" s="53">
        <f>L270*'Расчет субсидий'!Q270</f>
        <v>5.6719602977667494</v>
      </c>
      <c r="N270" s="54">
        <f t="shared" si="88"/>
        <v>6.0909187806437854</v>
      </c>
      <c r="O270" s="53">
        <f>'Расчет субсидий'!T270-1</f>
        <v>0</v>
      </c>
      <c r="P270" s="53">
        <f>O270*'Расчет субсидий'!U270</f>
        <v>0</v>
      </c>
      <c r="Q270" s="54">
        <f t="shared" si="89"/>
        <v>0</v>
      </c>
      <c r="R270" s="53">
        <f>'Расчет субсидий'!X270-1</f>
        <v>-0.4</v>
      </c>
      <c r="S270" s="53">
        <f>R270*'Расчет субсидий'!Y270</f>
        <v>-8</v>
      </c>
      <c r="T270" s="54">
        <f t="shared" si="90"/>
        <v>-8.5909187806437863</v>
      </c>
      <c r="U270" s="53">
        <f t="shared" si="78"/>
        <v>-2.3280397022332506</v>
      </c>
    </row>
    <row r="271" spans="1:21" ht="15" customHeight="1">
      <c r="A271" s="33" t="s">
        <v>267</v>
      </c>
      <c r="B271" s="51">
        <f>'Расчет субсидий'!AD271</f>
        <v>4.8999999999999986</v>
      </c>
      <c r="C271" s="53">
        <f>'Расчет субсидий'!D271-1</f>
        <v>-1</v>
      </c>
      <c r="D271" s="53">
        <f>C271*'Расчет субсидий'!E271</f>
        <v>0</v>
      </c>
      <c r="E271" s="54">
        <f t="shared" si="87"/>
        <v>0</v>
      </c>
      <c r="F271" s="27" t="s">
        <v>367</v>
      </c>
      <c r="G271" s="27" t="s">
        <v>367</v>
      </c>
      <c r="H271" s="27" t="s">
        <v>367</v>
      </c>
      <c r="I271" s="27" t="s">
        <v>367</v>
      </c>
      <c r="J271" s="27" t="s">
        <v>367</v>
      </c>
      <c r="K271" s="27" t="s">
        <v>367</v>
      </c>
      <c r="L271" s="53">
        <f>'Расчет субсидий'!P271-1</f>
        <v>0.30000000000000004</v>
      </c>
      <c r="M271" s="53">
        <f>L271*'Расчет субсидий'!Q271</f>
        <v>6.0000000000000009</v>
      </c>
      <c r="N271" s="54">
        <f t="shared" si="88"/>
        <v>4.8999999999999986</v>
      </c>
      <c r="O271" s="53">
        <f>'Расчет субсидий'!T271-1</f>
        <v>0</v>
      </c>
      <c r="P271" s="53">
        <f>O271*'Расчет субсидий'!U271</f>
        <v>0</v>
      </c>
      <c r="Q271" s="54">
        <f t="shared" si="89"/>
        <v>0</v>
      </c>
      <c r="R271" s="53">
        <f>'Расчет субсидий'!X271-1</f>
        <v>0</v>
      </c>
      <c r="S271" s="53">
        <f>R271*'Расчет субсидий'!Y271</f>
        <v>0</v>
      </c>
      <c r="T271" s="54">
        <f t="shared" si="90"/>
        <v>0</v>
      </c>
      <c r="U271" s="53">
        <f t="shared" si="78"/>
        <v>6.0000000000000009</v>
      </c>
    </row>
    <row r="272" spans="1:21" ht="15" customHeight="1">
      <c r="A272" s="33" t="s">
        <v>268</v>
      </c>
      <c r="B272" s="51">
        <f>'Расчет субсидий'!AD272</f>
        <v>5.0545454545454476</v>
      </c>
      <c r="C272" s="53">
        <f>'Расчет субсидий'!D272-1</f>
        <v>-1</v>
      </c>
      <c r="D272" s="53">
        <f>C272*'Расчет субсидий'!E272</f>
        <v>0</v>
      </c>
      <c r="E272" s="54">
        <f t="shared" si="87"/>
        <v>0</v>
      </c>
      <c r="F272" s="27" t="s">
        <v>367</v>
      </c>
      <c r="G272" s="27" t="s">
        <v>367</v>
      </c>
      <c r="H272" s="27" t="s">
        <v>367</v>
      </c>
      <c r="I272" s="27" t="s">
        <v>367</v>
      </c>
      <c r="J272" s="27" t="s">
        <v>367</v>
      </c>
      <c r="K272" s="27" t="s">
        <v>367</v>
      </c>
      <c r="L272" s="53">
        <f>'Расчет субсидий'!P272-1</f>
        <v>0.30000000000000004</v>
      </c>
      <c r="M272" s="53">
        <f>L272*'Расчет субсидий'!Q272</f>
        <v>6.0000000000000009</v>
      </c>
      <c r="N272" s="54">
        <f t="shared" si="88"/>
        <v>5.7766233766233697</v>
      </c>
      <c r="O272" s="53">
        <f>'Расчет субсидий'!T272-1</f>
        <v>-5.0000000000000044E-2</v>
      </c>
      <c r="P272" s="53">
        <f>O272*'Расчет субсидий'!U272</f>
        <v>-0.75000000000000067</v>
      </c>
      <c r="Q272" s="54">
        <f t="shared" si="89"/>
        <v>-0.72207792207792176</v>
      </c>
      <c r="R272" s="53">
        <f>'Расчет субсидий'!X272-1</f>
        <v>0</v>
      </c>
      <c r="S272" s="53">
        <f>R272*'Расчет субсидий'!Y272</f>
        <v>0</v>
      </c>
      <c r="T272" s="54">
        <f t="shared" si="90"/>
        <v>0</v>
      </c>
      <c r="U272" s="53">
        <f t="shared" si="78"/>
        <v>5.25</v>
      </c>
    </row>
    <row r="273" spans="1:21" ht="15" customHeight="1">
      <c r="A273" s="33" t="s">
        <v>269</v>
      </c>
      <c r="B273" s="51">
        <f>'Расчет субсидий'!AD273</f>
        <v>10.527272727272731</v>
      </c>
      <c r="C273" s="53">
        <f>'Расчет субсидий'!D273-1</f>
        <v>-1</v>
      </c>
      <c r="D273" s="53">
        <f>C273*'Расчет субсидий'!E273</f>
        <v>0</v>
      </c>
      <c r="E273" s="54">
        <f t="shared" si="87"/>
        <v>0</v>
      </c>
      <c r="F273" s="27" t="s">
        <v>367</v>
      </c>
      <c r="G273" s="27" t="s">
        <v>367</v>
      </c>
      <c r="H273" s="27" t="s">
        <v>367</v>
      </c>
      <c r="I273" s="27" t="s">
        <v>367</v>
      </c>
      <c r="J273" s="27" t="s">
        <v>367</v>
      </c>
      <c r="K273" s="27" t="s">
        <v>367</v>
      </c>
      <c r="L273" s="53">
        <f>'Расчет субсидий'!P273-1</f>
        <v>0.30000000000000004</v>
      </c>
      <c r="M273" s="53">
        <f>L273*'Расчет субсидий'!Q273</f>
        <v>6.0000000000000009</v>
      </c>
      <c r="N273" s="54">
        <f t="shared" si="88"/>
        <v>5.7859819569743234</v>
      </c>
      <c r="O273" s="53">
        <f>'Расчет субсидий'!T273-1</f>
        <v>3.0000000000000027E-2</v>
      </c>
      <c r="P273" s="53">
        <f>O273*'Расчет субсидий'!U273</f>
        <v>0.75000000000000067</v>
      </c>
      <c r="Q273" s="54">
        <f t="shared" si="89"/>
        <v>0.72324774462179098</v>
      </c>
      <c r="R273" s="53">
        <f>'Расчет субсидий'!X273-1</f>
        <v>0.16666666666666674</v>
      </c>
      <c r="S273" s="53">
        <f>R273*'Расчет субсидий'!Y273</f>
        <v>4.1666666666666687</v>
      </c>
      <c r="T273" s="54">
        <f t="shared" si="90"/>
        <v>4.0180430256766151</v>
      </c>
      <c r="U273" s="53">
        <f t="shared" si="78"/>
        <v>10.916666666666671</v>
      </c>
    </row>
    <row r="274" spans="1:21" ht="15" customHeight="1">
      <c r="A274" s="33" t="s">
        <v>270</v>
      </c>
      <c r="B274" s="51">
        <f>'Расчет субсидий'!AD274</f>
        <v>12.5</v>
      </c>
      <c r="C274" s="53">
        <f>'Расчет субсидий'!D274-1</f>
        <v>-1</v>
      </c>
      <c r="D274" s="53">
        <f>C274*'Расчет субсидий'!E274</f>
        <v>0</v>
      </c>
      <c r="E274" s="54">
        <f t="shared" si="87"/>
        <v>0</v>
      </c>
      <c r="F274" s="27" t="s">
        <v>367</v>
      </c>
      <c r="G274" s="27" t="s">
        <v>367</v>
      </c>
      <c r="H274" s="27" t="s">
        <v>367</v>
      </c>
      <c r="I274" s="27" t="s">
        <v>367</v>
      </c>
      <c r="J274" s="27" t="s">
        <v>367</v>
      </c>
      <c r="K274" s="27" t="s">
        <v>367</v>
      </c>
      <c r="L274" s="53">
        <f>'Расчет субсидий'!P274-1</f>
        <v>0.20226923076923065</v>
      </c>
      <c r="M274" s="53">
        <f>L274*'Расчет субсидий'!Q274</f>
        <v>4.0453846153846129</v>
      </c>
      <c r="N274" s="54">
        <f t="shared" si="88"/>
        <v>4.662564720902191</v>
      </c>
      <c r="O274" s="53">
        <f>'Расчет субсидий'!T274-1</f>
        <v>4.0000000000000036E-2</v>
      </c>
      <c r="P274" s="53">
        <f>O274*'Расчет субсидий'!U274</f>
        <v>0.80000000000000071</v>
      </c>
      <c r="Q274" s="54">
        <f t="shared" si="89"/>
        <v>0.92205120930562567</v>
      </c>
      <c r="R274" s="53">
        <f>'Расчет субсидий'!X274-1</f>
        <v>0.19999999999999996</v>
      </c>
      <c r="S274" s="53">
        <f>R274*'Расчет субсидий'!Y274</f>
        <v>5.9999999999999982</v>
      </c>
      <c r="T274" s="54">
        <f t="shared" si="90"/>
        <v>6.9153840697921831</v>
      </c>
      <c r="U274" s="53">
        <f t="shared" si="78"/>
        <v>10.845384615384612</v>
      </c>
    </row>
    <row r="275" spans="1:21" ht="15" customHeight="1">
      <c r="A275" s="33" t="s">
        <v>271</v>
      </c>
      <c r="B275" s="51">
        <f>'Расчет субсидий'!AD275</f>
        <v>5.6090909090909093</v>
      </c>
      <c r="C275" s="53">
        <f>'Расчет субсидий'!D275-1</f>
        <v>0.10648200703825639</v>
      </c>
      <c r="D275" s="53">
        <f>C275*'Расчет субсидий'!E275</f>
        <v>1.0648200703825639</v>
      </c>
      <c r="E275" s="54">
        <f t="shared" si="87"/>
        <v>1.1376707205888366</v>
      </c>
      <c r="F275" s="27" t="s">
        <v>367</v>
      </c>
      <c r="G275" s="27" t="s">
        <v>367</v>
      </c>
      <c r="H275" s="27" t="s">
        <v>367</v>
      </c>
      <c r="I275" s="27" t="s">
        <v>367</v>
      </c>
      <c r="J275" s="27" t="s">
        <v>367</v>
      </c>
      <c r="K275" s="27" t="s">
        <v>367</v>
      </c>
      <c r="L275" s="53">
        <f>'Расчет субсидий'!P275-1</f>
        <v>0.25925465838509321</v>
      </c>
      <c r="M275" s="53">
        <f>L275*'Расчет субсидий'!Q275</f>
        <v>5.1850931677018641</v>
      </c>
      <c r="N275" s="54">
        <f t="shared" si="88"/>
        <v>5.5398361136264942</v>
      </c>
      <c r="O275" s="53">
        <f>'Расчет субсидий'!T275-1</f>
        <v>-6.6666666666666763E-2</v>
      </c>
      <c r="P275" s="53">
        <f>O275*'Расчет субсидий'!U275</f>
        <v>-1.0000000000000013</v>
      </c>
      <c r="Q275" s="54">
        <f t="shared" si="89"/>
        <v>-1.068415925124421</v>
      </c>
      <c r="R275" s="53">
        <f>'Расчет субсидий'!X275-1</f>
        <v>0</v>
      </c>
      <c r="S275" s="53">
        <f>R275*'Расчет субсидий'!Y275</f>
        <v>0</v>
      </c>
      <c r="T275" s="54">
        <f t="shared" si="90"/>
        <v>0</v>
      </c>
      <c r="U275" s="53">
        <f t="shared" si="78"/>
        <v>5.2499132380844262</v>
      </c>
    </row>
    <row r="276" spans="1:21" ht="15" customHeight="1">
      <c r="A276" s="33" t="s">
        <v>272</v>
      </c>
      <c r="B276" s="51">
        <f>'Расчет субсидий'!AD276</f>
        <v>6.7818181818181813</v>
      </c>
      <c r="C276" s="53">
        <f>'Расчет субсидий'!D276-1</f>
        <v>-0.11904761904761907</v>
      </c>
      <c r="D276" s="53">
        <f>C276*'Расчет субсидий'!E276</f>
        <v>-1.1904761904761907</v>
      </c>
      <c r="E276" s="54">
        <f t="shared" si="87"/>
        <v>-0.76832680646763341</v>
      </c>
      <c r="F276" s="27" t="s">
        <v>367</v>
      </c>
      <c r="G276" s="27" t="s">
        <v>367</v>
      </c>
      <c r="H276" s="27" t="s">
        <v>367</v>
      </c>
      <c r="I276" s="27" t="s">
        <v>367</v>
      </c>
      <c r="J276" s="27" t="s">
        <v>367</v>
      </c>
      <c r="K276" s="27" t="s">
        <v>367</v>
      </c>
      <c r="L276" s="53">
        <f>'Расчет субсидий'!P276-1</f>
        <v>0.20992478510028656</v>
      </c>
      <c r="M276" s="53">
        <f>L276*'Расчет субсидий'!Q276</f>
        <v>4.1984957020057312</v>
      </c>
      <c r="N276" s="54">
        <f t="shared" si="88"/>
        <v>2.7096861075397238</v>
      </c>
      <c r="O276" s="53">
        <f>'Расчет субсидий'!T276-1</f>
        <v>0</v>
      </c>
      <c r="P276" s="53">
        <f>O276*'Расчет субсидий'!U276</f>
        <v>0</v>
      </c>
      <c r="Q276" s="54">
        <f t="shared" si="89"/>
        <v>0</v>
      </c>
      <c r="R276" s="53">
        <f>'Расчет субсидий'!X276-1</f>
        <v>0.30000000000000004</v>
      </c>
      <c r="S276" s="53">
        <f>R276*'Расчет субсидий'!Y276</f>
        <v>7.5000000000000009</v>
      </c>
      <c r="T276" s="54">
        <f t="shared" si="90"/>
        <v>4.8404588807460911</v>
      </c>
      <c r="U276" s="53">
        <f t="shared" si="78"/>
        <v>10.508019511529541</v>
      </c>
    </row>
    <row r="277" spans="1:21" ht="15" customHeight="1">
      <c r="A277" s="33" t="s">
        <v>273</v>
      </c>
      <c r="B277" s="51">
        <f>'Расчет субсидий'!AD277</f>
        <v>4.681818181818187</v>
      </c>
      <c r="C277" s="53">
        <f>'Расчет субсидий'!D277-1</f>
        <v>-0.33008485812781752</v>
      </c>
      <c r="D277" s="53">
        <f>C277*'Расчет субсидий'!E277</f>
        <v>-3.3008485812781752</v>
      </c>
      <c r="E277" s="54">
        <f t="shared" si="87"/>
        <v>-3.2746041574097013</v>
      </c>
      <c r="F277" s="27" t="s">
        <v>367</v>
      </c>
      <c r="G277" s="27" t="s">
        <v>367</v>
      </c>
      <c r="H277" s="27" t="s">
        <v>367</v>
      </c>
      <c r="I277" s="27" t="s">
        <v>367</v>
      </c>
      <c r="J277" s="27" t="s">
        <v>367</v>
      </c>
      <c r="K277" s="27" t="s">
        <v>367</v>
      </c>
      <c r="L277" s="53">
        <f>'Расчет субсидий'!P277-1</f>
        <v>0.29386661038412831</v>
      </c>
      <c r="M277" s="53">
        <f>L277*'Расчет субсидий'!Q277</f>
        <v>5.8773322076825663</v>
      </c>
      <c r="N277" s="54">
        <f t="shared" si="88"/>
        <v>5.8306026489414853</v>
      </c>
      <c r="O277" s="53">
        <f>'Расчет субсидий'!T277-1</f>
        <v>-0.47142857142857142</v>
      </c>
      <c r="P277" s="53">
        <f>O277*'Расчет субсидий'!U277</f>
        <v>-2.3571428571428572</v>
      </c>
      <c r="Q277" s="54">
        <f t="shared" si="89"/>
        <v>-2.3384016593150405</v>
      </c>
      <c r="R277" s="53">
        <f>'Расчет субсидий'!X277-1</f>
        <v>0.10000000000000009</v>
      </c>
      <c r="S277" s="53">
        <f>R277*'Расчет субсидий'!Y277</f>
        <v>4.5000000000000036</v>
      </c>
      <c r="T277" s="54">
        <f t="shared" si="90"/>
        <v>4.4642213496014449</v>
      </c>
      <c r="U277" s="53">
        <f t="shared" si="78"/>
        <v>4.719340769261537</v>
      </c>
    </row>
    <row r="278" spans="1:21" ht="15" customHeight="1">
      <c r="A278" s="33" t="s">
        <v>274</v>
      </c>
      <c r="B278" s="51">
        <f>'Расчет субсидий'!AD278</f>
        <v>0</v>
      </c>
      <c r="C278" s="53">
        <f>'Расчет субсидий'!D278-1</f>
        <v>-9.381285281692775E-2</v>
      </c>
      <c r="D278" s="53">
        <f>C278*'Расчет субсидий'!E278</f>
        <v>-0.9381285281692775</v>
      </c>
      <c r="E278" s="54">
        <f t="shared" si="87"/>
        <v>0</v>
      </c>
      <c r="F278" s="27" t="s">
        <v>367</v>
      </c>
      <c r="G278" s="27" t="s">
        <v>367</v>
      </c>
      <c r="H278" s="27" t="s">
        <v>367</v>
      </c>
      <c r="I278" s="27" t="s">
        <v>367</v>
      </c>
      <c r="J278" s="27" t="s">
        <v>367</v>
      </c>
      <c r="K278" s="27" t="s">
        <v>367</v>
      </c>
      <c r="L278" s="53">
        <f>'Расчет субсидий'!P278-1</f>
        <v>0.24265360840098316</v>
      </c>
      <c r="M278" s="53">
        <f>L278*'Расчет субсидий'!Q278</f>
        <v>4.8530721680196631</v>
      </c>
      <c r="N278" s="54">
        <f t="shared" si="88"/>
        <v>0</v>
      </c>
      <c r="O278" s="53">
        <f>'Расчет субсидий'!T278-1</f>
        <v>0</v>
      </c>
      <c r="P278" s="53">
        <f>O278*'Расчет субсидий'!U278</f>
        <v>0</v>
      </c>
      <c r="Q278" s="54">
        <f t="shared" si="89"/>
        <v>0</v>
      </c>
      <c r="R278" s="53">
        <f>'Расчет субсидий'!X278-1</f>
        <v>-1</v>
      </c>
      <c r="S278" s="53">
        <f>R278*'Расчет субсидий'!Y278</f>
        <v>-40</v>
      </c>
      <c r="T278" s="54">
        <f t="shared" si="90"/>
        <v>0</v>
      </c>
      <c r="U278" s="53">
        <f t="shared" si="78"/>
        <v>-36.085056360149615</v>
      </c>
    </row>
    <row r="279" spans="1:21" ht="15" customHeight="1">
      <c r="A279" s="33" t="s">
        <v>167</v>
      </c>
      <c r="B279" s="51">
        <f>'Расчет субсидий'!AD279</f>
        <v>6.7909090909090963</v>
      </c>
      <c r="C279" s="53">
        <f>'Расчет субсидий'!D279-1</f>
        <v>-1</v>
      </c>
      <c r="D279" s="53">
        <f>C279*'Расчет субсидий'!E279</f>
        <v>0</v>
      </c>
      <c r="E279" s="54">
        <f t="shared" si="87"/>
        <v>0</v>
      </c>
      <c r="F279" s="27" t="s">
        <v>367</v>
      </c>
      <c r="G279" s="27" t="s">
        <v>367</v>
      </c>
      <c r="H279" s="27" t="s">
        <v>367</v>
      </c>
      <c r="I279" s="27" t="s">
        <v>367</v>
      </c>
      <c r="J279" s="27" t="s">
        <v>367</v>
      </c>
      <c r="K279" s="27" t="s">
        <v>367</v>
      </c>
      <c r="L279" s="53">
        <f>'Расчет субсидий'!P279-1</f>
        <v>0.30000000000000004</v>
      </c>
      <c r="M279" s="53">
        <f>L279*'Расчет субсидий'!Q279</f>
        <v>6.0000000000000009</v>
      </c>
      <c r="N279" s="54">
        <f t="shared" si="88"/>
        <v>6.720022774720066</v>
      </c>
      <c r="O279" s="53">
        <f>'Расчет субсидий'!T279-1</f>
        <v>2.5316455696202667E-3</v>
      </c>
      <c r="P279" s="53">
        <f>O279*'Расчет субсидий'!U279</f>
        <v>6.3291139240506666E-2</v>
      </c>
      <c r="Q279" s="54">
        <f t="shared" si="89"/>
        <v>7.0886316189030601E-2</v>
      </c>
      <c r="R279" s="53">
        <f>'Расчет субсидий'!X279-1</f>
        <v>0</v>
      </c>
      <c r="S279" s="53">
        <f>R279*'Расчет субсидий'!Y279</f>
        <v>0</v>
      </c>
      <c r="T279" s="54">
        <f t="shared" si="90"/>
        <v>0</v>
      </c>
      <c r="U279" s="53">
        <f t="shared" si="78"/>
        <v>6.0632911392405076</v>
      </c>
    </row>
    <row r="280" spans="1:21" ht="15" customHeight="1">
      <c r="A280" s="32" t="s">
        <v>275</v>
      </c>
      <c r="B280" s="55"/>
      <c r="C280" s="56"/>
      <c r="D280" s="56"/>
      <c r="E280" s="57"/>
      <c r="F280" s="56"/>
      <c r="G280" s="56"/>
      <c r="H280" s="57"/>
      <c r="I280" s="57"/>
      <c r="J280" s="57"/>
      <c r="K280" s="57"/>
      <c r="L280" s="56"/>
      <c r="M280" s="56"/>
      <c r="N280" s="57"/>
      <c r="O280" s="56"/>
      <c r="P280" s="56"/>
      <c r="Q280" s="57"/>
      <c r="R280" s="56"/>
      <c r="S280" s="56"/>
      <c r="T280" s="57"/>
      <c r="U280" s="57"/>
    </row>
    <row r="281" spans="1:21" ht="15" customHeight="1">
      <c r="A281" s="33" t="s">
        <v>71</v>
      </c>
      <c r="B281" s="51">
        <f>'Расчет субсидий'!AD281</f>
        <v>-28.036363636363632</v>
      </c>
      <c r="C281" s="53">
        <f>'Расчет субсидий'!D281-1</f>
        <v>0.24326427488630609</v>
      </c>
      <c r="D281" s="53">
        <f>C281*'Расчет субсидий'!E281</f>
        <v>2.4326427488630609</v>
      </c>
      <c r="E281" s="54">
        <f t="shared" ref="E281:E304" si="91">$B281*D281/$U281</f>
        <v>1.6001603837004765</v>
      </c>
      <c r="F281" s="27" t="s">
        <v>367</v>
      </c>
      <c r="G281" s="27" t="s">
        <v>367</v>
      </c>
      <c r="H281" s="27" t="s">
        <v>367</v>
      </c>
      <c r="I281" s="27" t="s">
        <v>367</v>
      </c>
      <c r="J281" s="27" t="s">
        <v>367</v>
      </c>
      <c r="K281" s="27" t="s">
        <v>367</v>
      </c>
      <c r="L281" s="53">
        <f>'Расчет субсидий'!P281-1</f>
        <v>-0.2099821291804953</v>
      </c>
      <c r="M281" s="53">
        <f>L281*'Расчет субсидий'!Q281</f>
        <v>-4.1996425836099061</v>
      </c>
      <c r="N281" s="54">
        <f t="shared" ref="N281:N304" si="92">$B281*M281/$U281</f>
        <v>-2.7624696191558944</v>
      </c>
      <c r="O281" s="53">
        <f>'Расчет субсидий'!T281-1</f>
        <v>0</v>
      </c>
      <c r="P281" s="53">
        <f>O281*'Расчет субсидий'!U281</f>
        <v>0</v>
      </c>
      <c r="Q281" s="54">
        <f t="shared" ref="Q281:Q304" si="93">$B281*P281/$U281</f>
        <v>0</v>
      </c>
      <c r="R281" s="53">
        <f>'Расчет субсидий'!X281-1</f>
        <v>-0.90789473684210531</v>
      </c>
      <c r="S281" s="53">
        <f>R281*'Расчет субсидий'!Y281</f>
        <v>-40.85526315789474</v>
      </c>
      <c r="T281" s="54">
        <f t="shared" ref="T281:T304" si="94">$B281*S281/$U281</f>
        <v>-26.874054400908214</v>
      </c>
      <c r="U281" s="53">
        <f t="shared" si="78"/>
        <v>-42.622262992641588</v>
      </c>
    </row>
    <row r="282" spans="1:21" ht="15" customHeight="1">
      <c r="A282" s="33" t="s">
        <v>276</v>
      </c>
      <c r="B282" s="51">
        <f>'Расчет субсидий'!AD282</f>
        <v>-4.6000000000000014</v>
      </c>
      <c r="C282" s="53">
        <f>'Расчет субсидий'!D282-1</f>
        <v>-0.4782874617737003</v>
      </c>
      <c r="D282" s="53">
        <f>C282*'Расчет субсидий'!E282</f>
        <v>-4.7828746177370025</v>
      </c>
      <c r="E282" s="54">
        <f t="shared" si="91"/>
        <v>-3.0601650773700944</v>
      </c>
      <c r="F282" s="27" t="s">
        <v>367</v>
      </c>
      <c r="G282" s="27" t="s">
        <v>367</v>
      </c>
      <c r="H282" s="27" t="s">
        <v>367</v>
      </c>
      <c r="I282" s="27" t="s">
        <v>367</v>
      </c>
      <c r="J282" s="27" t="s">
        <v>367</v>
      </c>
      <c r="K282" s="27" t="s">
        <v>367</v>
      </c>
      <c r="L282" s="53">
        <f>'Расчет субсидий'!P282-1</f>
        <v>-0.12033398821218078</v>
      </c>
      <c r="M282" s="53">
        <f>L282*'Расчет субсидий'!Q282</f>
        <v>-2.4066797642436155</v>
      </c>
      <c r="N282" s="54">
        <f t="shared" si="92"/>
        <v>-1.5398349226299071</v>
      </c>
      <c r="O282" s="53">
        <f>'Расчет субсидий'!T282-1</f>
        <v>0</v>
      </c>
      <c r="P282" s="53">
        <f>O282*'Расчет субсидий'!U282</f>
        <v>0</v>
      </c>
      <c r="Q282" s="54">
        <f t="shared" si="93"/>
        <v>0</v>
      </c>
      <c r="R282" s="53">
        <f>'Расчет субсидий'!X282-1</f>
        <v>0</v>
      </c>
      <c r="S282" s="53">
        <f>R282*'Расчет субсидий'!Y282</f>
        <v>0</v>
      </c>
      <c r="T282" s="54">
        <f t="shared" si="94"/>
        <v>0</v>
      </c>
      <c r="U282" s="53">
        <f t="shared" si="78"/>
        <v>-7.189554381980618</v>
      </c>
    </row>
    <row r="283" spans="1:21" ht="15" customHeight="1">
      <c r="A283" s="33" t="s">
        <v>277</v>
      </c>
      <c r="B283" s="51">
        <f>'Расчет субсидий'!AD283</f>
        <v>3.7363636363636346</v>
      </c>
      <c r="C283" s="53">
        <f>'Расчет субсидий'!D283-1</f>
        <v>-1</v>
      </c>
      <c r="D283" s="53">
        <f>C283*'Расчет субсидий'!E283</f>
        <v>0</v>
      </c>
      <c r="E283" s="54">
        <f t="shared" si="91"/>
        <v>0</v>
      </c>
      <c r="F283" s="27" t="s">
        <v>367</v>
      </c>
      <c r="G283" s="27" t="s">
        <v>367</v>
      </c>
      <c r="H283" s="27" t="s">
        <v>367</v>
      </c>
      <c r="I283" s="27" t="s">
        <v>367</v>
      </c>
      <c r="J283" s="27" t="s">
        <v>367</v>
      </c>
      <c r="K283" s="27" t="s">
        <v>367</v>
      </c>
      <c r="L283" s="53">
        <f>'Расчет субсидий'!P283-1</f>
        <v>0.30000000000000004</v>
      </c>
      <c r="M283" s="53">
        <f>L283*'Расчет субсидий'!Q283</f>
        <v>6.0000000000000009</v>
      </c>
      <c r="N283" s="54">
        <f t="shared" si="92"/>
        <v>3.7363636363636346</v>
      </c>
      <c r="O283" s="53">
        <f>'Расчет субсидий'!T283-1</f>
        <v>0</v>
      </c>
      <c r="P283" s="53">
        <f>O283*'Расчет субсидий'!U283</f>
        <v>0</v>
      </c>
      <c r="Q283" s="54">
        <f t="shared" si="93"/>
        <v>0</v>
      </c>
      <c r="R283" s="53">
        <f>'Расчет субсидий'!X283-1</f>
        <v>0</v>
      </c>
      <c r="S283" s="53">
        <f>R283*'Расчет субсидий'!Y283</f>
        <v>0</v>
      </c>
      <c r="T283" s="54">
        <f t="shared" si="94"/>
        <v>0</v>
      </c>
      <c r="U283" s="53">
        <f t="shared" si="78"/>
        <v>6.0000000000000009</v>
      </c>
    </row>
    <row r="284" spans="1:21" ht="15" customHeight="1">
      <c r="A284" s="33" t="s">
        <v>53</v>
      </c>
      <c r="B284" s="51">
        <f>'Расчет субсидий'!AD284</f>
        <v>1.0636363636363635</v>
      </c>
      <c r="C284" s="53">
        <f>'Расчет субсидий'!D284-1</f>
        <v>0.16255635285916603</v>
      </c>
      <c r="D284" s="53">
        <f>C284*'Расчет субсидий'!E284</f>
        <v>1.6255635285916603</v>
      </c>
      <c r="E284" s="54">
        <f t="shared" si="91"/>
        <v>0.11793886434112441</v>
      </c>
      <c r="F284" s="27" t="s">
        <v>367</v>
      </c>
      <c r="G284" s="27" t="s">
        <v>367</v>
      </c>
      <c r="H284" s="27" t="s">
        <v>367</v>
      </c>
      <c r="I284" s="27" t="s">
        <v>367</v>
      </c>
      <c r="J284" s="27" t="s">
        <v>367</v>
      </c>
      <c r="K284" s="27" t="s">
        <v>367</v>
      </c>
      <c r="L284" s="53">
        <f>'Расчет субсидий'!P284-1</f>
        <v>0.2609223074640783</v>
      </c>
      <c r="M284" s="53">
        <f>L284*'Расчет субсидий'!Q284</f>
        <v>5.2184461492815659</v>
      </c>
      <c r="N284" s="54">
        <f t="shared" si="92"/>
        <v>0.37861184853525581</v>
      </c>
      <c r="O284" s="53">
        <f>'Расчет субсидий'!T284-1</f>
        <v>0.22331999999999996</v>
      </c>
      <c r="P284" s="53">
        <f>O284*'Расчет субсидий'!U284</f>
        <v>7.8161999999999985</v>
      </c>
      <c r="Q284" s="54">
        <f t="shared" si="93"/>
        <v>0.5670856507599833</v>
      </c>
      <c r="R284" s="53">
        <f>'Расчет субсидий'!X284-1</f>
        <v>0</v>
      </c>
      <c r="S284" s="53">
        <f>R284*'Расчет субсидий'!Y284</f>
        <v>0</v>
      </c>
      <c r="T284" s="54">
        <f t="shared" si="94"/>
        <v>0</v>
      </c>
      <c r="U284" s="53">
        <f t="shared" si="78"/>
        <v>14.660209677873224</v>
      </c>
    </row>
    <row r="285" spans="1:21" ht="15" customHeight="1">
      <c r="A285" s="33" t="s">
        <v>278</v>
      </c>
      <c r="B285" s="51">
        <f>'Расчет субсидий'!AD285</f>
        <v>8.481818181818177</v>
      </c>
      <c r="C285" s="53">
        <f>'Расчет субсидий'!D285-1</f>
        <v>-0.36390243902439023</v>
      </c>
      <c r="D285" s="53">
        <f>C285*'Расчет субсидий'!E285</f>
        <v>-3.6390243902439021</v>
      </c>
      <c r="E285" s="54">
        <f t="shared" si="91"/>
        <v>-2.3999379342447784</v>
      </c>
      <c r="F285" s="27" t="s">
        <v>367</v>
      </c>
      <c r="G285" s="27" t="s">
        <v>367</v>
      </c>
      <c r="H285" s="27" t="s">
        <v>367</v>
      </c>
      <c r="I285" s="27" t="s">
        <v>367</v>
      </c>
      <c r="J285" s="27" t="s">
        <v>367</v>
      </c>
      <c r="K285" s="27" t="s">
        <v>367</v>
      </c>
      <c r="L285" s="53">
        <f>'Расчет субсидий'!P285-1</f>
        <v>0.30000000000000004</v>
      </c>
      <c r="M285" s="53">
        <f>L285*'Расчет субсидий'!Q285</f>
        <v>6.0000000000000009</v>
      </c>
      <c r="N285" s="54">
        <f t="shared" si="92"/>
        <v>3.9570022240228933</v>
      </c>
      <c r="O285" s="53">
        <f>'Расчет субсидий'!T285-1</f>
        <v>0.30000000000000004</v>
      </c>
      <c r="P285" s="53">
        <f>O285*'Расчет субсидий'!U285</f>
        <v>10.500000000000002</v>
      </c>
      <c r="Q285" s="54">
        <f t="shared" si="93"/>
        <v>6.9247538920400631</v>
      </c>
      <c r="R285" s="53">
        <f>'Расчет субсидий'!X285-1</f>
        <v>0</v>
      </c>
      <c r="S285" s="53">
        <f>R285*'Расчет субсидий'!Y285</f>
        <v>0</v>
      </c>
      <c r="T285" s="54">
        <f t="shared" si="94"/>
        <v>0</v>
      </c>
      <c r="U285" s="53">
        <f t="shared" si="78"/>
        <v>12.8609756097561</v>
      </c>
    </row>
    <row r="286" spans="1:21" ht="15" customHeight="1">
      <c r="A286" s="33" t="s">
        <v>279</v>
      </c>
      <c r="B286" s="51">
        <f>'Расчет субсидий'!AD286</f>
        <v>10.718181818181819</v>
      </c>
      <c r="C286" s="53">
        <f>'Расчет субсидий'!D286-1</f>
        <v>-1</v>
      </c>
      <c r="D286" s="53">
        <f>C286*'Расчет субсидий'!E286</f>
        <v>0</v>
      </c>
      <c r="E286" s="54">
        <f t="shared" si="91"/>
        <v>0</v>
      </c>
      <c r="F286" s="27" t="s">
        <v>367</v>
      </c>
      <c r="G286" s="27" t="s">
        <v>367</v>
      </c>
      <c r="H286" s="27" t="s">
        <v>367</v>
      </c>
      <c r="I286" s="27" t="s">
        <v>367</v>
      </c>
      <c r="J286" s="27" t="s">
        <v>367</v>
      </c>
      <c r="K286" s="27" t="s">
        <v>367</v>
      </c>
      <c r="L286" s="53">
        <f>'Расчет субсидий'!P286-1</f>
        <v>0.27954504094631472</v>
      </c>
      <c r="M286" s="53">
        <f>L286*'Расчет субсидий'!Q286</f>
        <v>5.5909008189262943</v>
      </c>
      <c r="N286" s="54">
        <f t="shared" si="92"/>
        <v>6.7399572579992357</v>
      </c>
      <c r="O286" s="53">
        <f>'Расчет субсидий'!T286-1</f>
        <v>0.1100000000000001</v>
      </c>
      <c r="P286" s="53">
        <f>O286*'Расчет субсидий'!U286</f>
        <v>3.3000000000000029</v>
      </c>
      <c r="Q286" s="54">
        <f t="shared" si="93"/>
        <v>3.9782245601825825</v>
      </c>
      <c r="R286" s="53">
        <f>'Расчет субсидий'!X286-1</f>
        <v>0</v>
      </c>
      <c r="S286" s="53">
        <f>R286*'Расчет субсидий'!Y286</f>
        <v>0</v>
      </c>
      <c r="T286" s="54">
        <f t="shared" si="94"/>
        <v>0</v>
      </c>
      <c r="U286" s="53">
        <f t="shared" si="78"/>
        <v>8.8909008189262977</v>
      </c>
    </row>
    <row r="287" spans="1:21" ht="15" customHeight="1">
      <c r="A287" s="33" t="s">
        <v>280</v>
      </c>
      <c r="B287" s="51">
        <f>'Расчет субсидий'!AD287</f>
        <v>0.87272727272727302</v>
      </c>
      <c r="C287" s="53">
        <f>'Расчет субсидий'!D287-1</f>
        <v>-1</v>
      </c>
      <c r="D287" s="53">
        <f>C287*'Расчет субсидий'!E287</f>
        <v>0</v>
      </c>
      <c r="E287" s="54">
        <f t="shared" si="91"/>
        <v>0</v>
      </c>
      <c r="F287" s="27" t="s">
        <v>367</v>
      </c>
      <c r="G287" s="27" t="s">
        <v>367</v>
      </c>
      <c r="H287" s="27" t="s">
        <v>367</v>
      </c>
      <c r="I287" s="27" t="s">
        <v>367</v>
      </c>
      <c r="J287" s="27" t="s">
        <v>367</v>
      </c>
      <c r="K287" s="27" t="s">
        <v>367</v>
      </c>
      <c r="L287" s="53">
        <f>'Расчет субсидий'!P287-1</f>
        <v>0.30000000000000004</v>
      </c>
      <c r="M287" s="53">
        <f>L287*'Расчет субсидий'!Q287</f>
        <v>6.0000000000000009</v>
      </c>
      <c r="N287" s="54">
        <f t="shared" si="92"/>
        <v>0.87272727272727302</v>
      </c>
      <c r="O287" s="53">
        <f>'Расчет субсидий'!T287-1</f>
        <v>0</v>
      </c>
      <c r="P287" s="53">
        <f>O287*'Расчет субсидий'!U287</f>
        <v>0</v>
      </c>
      <c r="Q287" s="54">
        <f t="shared" si="93"/>
        <v>0</v>
      </c>
      <c r="R287" s="53">
        <f>'Расчет субсидий'!X287-1</f>
        <v>0</v>
      </c>
      <c r="S287" s="53">
        <f>R287*'Расчет субсидий'!Y287</f>
        <v>0</v>
      </c>
      <c r="T287" s="54">
        <f t="shared" si="94"/>
        <v>0</v>
      </c>
      <c r="U287" s="53">
        <f t="shared" si="78"/>
        <v>6.0000000000000009</v>
      </c>
    </row>
    <row r="288" spans="1:21" ht="15" customHeight="1">
      <c r="A288" s="33" t="s">
        <v>281</v>
      </c>
      <c r="B288" s="51">
        <f>'Расчет субсидий'!AD288</f>
        <v>-10.13636363636364</v>
      </c>
      <c r="C288" s="53">
        <f>'Расчет субсидий'!D288-1</f>
        <v>-1</v>
      </c>
      <c r="D288" s="53">
        <f>C288*'Расчет субсидий'!E288</f>
        <v>0</v>
      </c>
      <c r="E288" s="54">
        <f t="shared" si="91"/>
        <v>0</v>
      </c>
      <c r="F288" s="27" t="s">
        <v>367</v>
      </c>
      <c r="G288" s="27" t="s">
        <v>367</v>
      </c>
      <c r="H288" s="27" t="s">
        <v>367</v>
      </c>
      <c r="I288" s="27" t="s">
        <v>367</v>
      </c>
      <c r="J288" s="27" t="s">
        <v>367</v>
      </c>
      <c r="K288" s="27" t="s">
        <v>367</v>
      </c>
      <c r="L288" s="53">
        <f>'Расчет субсидий'!P288-1</f>
        <v>0.30000000000000004</v>
      </c>
      <c r="M288" s="53">
        <f>L288*'Расчет субсидий'!Q288</f>
        <v>6.0000000000000009</v>
      </c>
      <c r="N288" s="54">
        <f t="shared" si="92"/>
        <v>9.1727605118830073</v>
      </c>
      <c r="O288" s="53">
        <f>'Расчет субсидий'!T288-1</f>
        <v>-0.31575757575757568</v>
      </c>
      <c r="P288" s="53">
        <f>O288*'Расчет субсидий'!U288</f>
        <v>-12.630303030303027</v>
      </c>
      <c r="Q288" s="54">
        <f t="shared" si="93"/>
        <v>-19.309124148246649</v>
      </c>
      <c r="R288" s="53">
        <f>'Расчет субсидий'!X288-1</f>
        <v>0</v>
      </c>
      <c r="S288" s="53">
        <f>R288*'Расчет субсидий'!Y288</f>
        <v>0</v>
      </c>
      <c r="T288" s="54">
        <f t="shared" si="94"/>
        <v>0</v>
      </c>
      <c r="U288" s="53">
        <f t="shared" si="78"/>
        <v>-6.6303030303030264</v>
      </c>
    </row>
    <row r="289" spans="1:21" ht="15" customHeight="1">
      <c r="A289" s="33" t="s">
        <v>282</v>
      </c>
      <c r="B289" s="51">
        <f>'Расчет субсидий'!AD289</f>
        <v>0.2181818181818187</v>
      </c>
      <c r="C289" s="53">
        <f>'Расчет субсидий'!D289-1</f>
        <v>-1</v>
      </c>
      <c r="D289" s="53">
        <f>C289*'Расчет субсидий'!E289</f>
        <v>0</v>
      </c>
      <c r="E289" s="54">
        <f t="shared" si="91"/>
        <v>0</v>
      </c>
      <c r="F289" s="27" t="s">
        <v>367</v>
      </c>
      <c r="G289" s="27" t="s">
        <v>367</v>
      </c>
      <c r="H289" s="27" t="s">
        <v>367</v>
      </c>
      <c r="I289" s="27" t="s">
        <v>367</v>
      </c>
      <c r="J289" s="27" t="s">
        <v>367</v>
      </c>
      <c r="K289" s="27" t="s">
        <v>367</v>
      </c>
      <c r="L289" s="53">
        <f>'Расчет субсидий'!P289-1</f>
        <v>1.9212295869356355E-2</v>
      </c>
      <c r="M289" s="53">
        <f>L289*'Расчет субсидий'!Q289</f>
        <v>0.3842459173871271</v>
      </c>
      <c r="N289" s="54">
        <f t="shared" si="92"/>
        <v>0.21818181818181867</v>
      </c>
      <c r="O289" s="53">
        <f>'Расчет субсидий'!T289-1</f>
        <v>0</v>
      </c>
      <c r="P289" s="53">
        <f>O289*'Расчет субсидий'!U289</f>
        <v>0</v>
      </c>
      <c r="Q289" s="54">
        <f t="shared" si="93"/>
        <v>0</v>
      </c>
      <c r="R289" s="53">
        <f>'Расчет субсидий'!X289-1</f>
        <v>0</v>
      </c>
      <c r="S289" s="53">
        <f>R289*'Расчет субсидий'!Y289</f>
        <v>0</v>
      </c>
      <c r="T289" s="54">
        <f t="shared" si="94"/>
        <v>0</v>
      </c>
      <c r="U289" s="53">
        <f t="shared" si="78"/>
        <v>0.3842459173871271</v>
      </c>
    </row>
    <row r="290" spans="1:21" ht="15" customHeight="1">
      <c r="A290" s="33" t="s">
        <v>283</v>
      </c>
      <c r="B290" s="51">
        <f>'Расчет субсидий'!AD290</f>
        <v>5.8545454545454518</v>
      </c>
      <c r="C290" s="53">
        <f>'Расчет субсидий'!D290-1</f>
        <v>0.30000000000000004</v>
      </c>
      <c r="D290" s="53">
        <f>C290*'Расчет субсидий'!E290</f>
        <v>3.0000000000000004</v>
      </c>
      <c r="E290" s="54">
        <f t="shared" si="91"/>
        <v>2.0587052767690666</v>
      </c>
      <c r="F290" s="27" t="s">
        <v>367</v>
      </c>
      <c r="G290" s="27" t="s">
        <v>367</v>
      </c>
      <c r="H290" s="27" t="s">
        <v>367</v>
      </c>
      <c r="I290" s="27" t="s">
        <v>367</v>
      </c>
      <c r="J290" s="27" t="s">
        <v>367</v>
      </c>
      <c r="K290" s="27" t="s">
        <v>367</v>
      </c>
      <c r="L290" s="53">
        <f>'Расчет субсидий'!P290-1</f>
        <v>0.26337551099863732</v>
      </c>
      <c r="M290" s="53">
        <f>L290*'Расчет субсидий'!Q290</f>
        <v>5.2675102199727464</v>
      </c>
      <c r="N290" s="54">
        <f t="shared" si="92"/>
        <v>3.6147503617642922</v>
      </c>
      <c r="O290" s="53">
        <f>'Расчет субсидий'!T290-1</f>
        <v>7.5396825396825129E-3</v>
      </c>
      <c r="P290" s="53">
        <f>O290*'Расчет субсидий'!U290</f>
        <v>0.26388888888888795</v>
      </c>
      <c r="Q290" s="54">
        <f t="shared" si="93"/>
        <v>0.18108981601209315</v>
      </c>
      <c r="R290" s="53">
        <f>'Расчет субсидий'!X290-1</f>
        <v>0</v>
      </c>
      <c r="S290" s="53">
        <f>R290*'Расчет субсидий'!Y290</f>
        <v>0</v>
      </c>
      <c r="T290" s="54">
        <f t="shared" si="94"/>
        <v>0</v>
      </c>
      <c r="U290" s="53">
        <f t="shared" si="78"/>
        <v>8.5313991088616348</v>
      </c>
    </row>
    <row r="291" spans="1:21" ht="15" customHeight="1">
      <c r="A291" s="33" t="s">
        <v>284</v>
      </c>
      <c r="B291" s="51">
        <f>'Расчет субсидий'!AD291</f>
        <v>-0.16363636363635692</v>
      </c>
      <c r="C291" s="53">
        <f>'Расчет субсидий'!D291-1</f>
        <v>-1</v>
      </c>
      <c r="D291" s="53">
        <f>C291*'Расчет субсидий'!E291</f>
        <v>0</v>
      </c>
      <c r="E291" s="54">
        <f t="shared" si="91"/>
        <v>0</v>
      </c>
      <c r="F291" s="27" t="s">
        <v>367</v>
      </c>
      <c r="G291" s="27" t="s">
        <v>367</v>
      </c>
      <c r="H291" s="27" t="s">
        <v>367</v>
      </c>
      <c r="I291" s="27" t="s">
        <v>367</v>
      </c>
      <c r="J291" s="27" t="s">
        <v>367</v>
      </c>
      <c r="K291" s="27" t="s">
        <v>367</v>
      </c>
      <c r="L291" s="53">
        <f>'Расчет субсидий'!P291-1</f>
        <v>0.29505701652315564</v>
      </c>
      <c r="M291" s="53">
        <f>L291*'Расчет субсидий'!Q291</f>
        <v>5.9011403304631127</v>
      </c>
      <c r="N291" s="54">
        <f t="shared" si="92"/>
        <v>9.767796610168892</v>
      </c>
      <c r="O291" s="53">
        <f>'Расчет субсидий'!T291-1</f>
        <v>-0.15000000000000002</v>
      </c>
      <c r="P291" s="53">
        <f>O291*'Расчет субсидий'!U291</f>
        <v>-6.0000000000000009</v>
      </c>
      <c r="Q291" s="54">
        <f t="shared" si="93"/>
        <v>-9.9314329738052489</v>
      </c>
      <c r="R291" s="53">
        <f>'Расчет субсидий'!X291-1</f>
        <v>0</v>
      </c>
      <c r="S291" s="53">
        <f>R291*'Расчет субсидий'!Y291</f>
        <v>0</v>
      </c>
      <c r="T291" s="54">
        <f t="shared" si="94"/>
        <v>0</v>
      </c>
      <c r="U291" s="53">
        <f t="shared" si="78"/>
        <v>-9.8859669536888184E-2</v>
      </c>
    </row>
    <row r="292" spans="1:21" ht="15" customHeight="1">
      <c r="A292" s="33" t="s">
        <v>285</v>
      </c>
      <c r="B292" s="51">
        <f>'Расчет субсидий'!AD292</f>
        <v>0.57272727272727231</v>
      </c>
      <c r="C292" s="53">
        <f>'Расчет субсидий'!D292-1</f>
        <v>-1</v>
      </c>
      <c r="D292" s="53">
        <f>C292*'Расчет субсидий'!E292</f>
        <v>0</v>
      </c>
      <c r="E292" s="54">
        <f t="shared" si="91"/>
        <v>0</v>
      </c>
      <c r="F292" s="27" t="s">
        <v>367</v>
      </c>
      <c r="G292" s="27" t="s">
        <v>367</v>
      </c>
      <c r="H292" s="27" t="s">
        <v>367</v>
      </c>
      <c r="I292" s="27" t="s">
        <v>367</v>
      </c>
      <c r="J292" s="27" t="s">
        <v>367</v>
      </c>
      <c r="K292" s="27" t="s">
        <v>367</v>
      </c>
      <c r="L292" s="53">
        <f>'Расчет субсидий'!P292-1</f>
        <v>0.30000000000000004</v>
      </c>
      <c r="M292" s="53">
        <f>L292*'Расчет субсидий'!Q292</f>
        <v>6.0000000000000009</v>
      </c>
      <c r="N292" s="54">
        <f t="shared" si="92"/>
        <v>0.38232795242141021</v>
      </c>
      <c r="O292" s="53">
        <f>'Расчет субсидий'!T292-1</f>
        <v>9.9599999999999911E-2</v>
      </c>
      <c r="P292" s="53">
        <f>O292*'Расчет субсидий'!U292</f>
        <v>2.9879999999999973</v>
      </c>
      <c r="Q292" s="54">
        <f t="shared" si="93"/>
        <v>0.19039932030586212</v>
      </c>
      <c r="R292" s="53">
        <f>'Расчет субсидий'!X292-1</f>
        <v>0</v>
      </c>
      <c r="S292" s="53">
        <f>R292*'Расчет субсидий'!Y292</f>
        <v>0</v>
      </c>
      <c r="T292" s="54">
        <f t="shared" si="94"/>
        <v>0</v>
      </c>
      <c r="U292" s="53">
        <f t="shared" si="78"/>
        <v>8.9879999999999978</v>
      </c>
    </row>
    <row r="293" spans="1:21" ht="15" customHeight="1">
      <c r="A293" s="33" t="s">
        <v>286</v>
      </c>
      <c r="B293" s="51">
        <f>'Расчет субсидий'!AD293</f>
        <v>6.6454545454545482</v>
      </c>
      <c r="C293" s="53">
        <f>'Расчет субсидий'!D293-1</f>
        <v>-0.38044164037854888</v>
      </c>
      <c r="D293" s="53">
        <f>C293*'Расчет субсидий'!E293</f>
        <v>-3.8044164037854888</v>
      </c>
      <c r="E293" s="54">
        <f t="shared" si="91"/>
        <v>-2.6929445863671466</v>
      </c>
      <c r="F293" s="27" t="s">
        <v>367</v>
      </c>
      <c r="G293" s="27" t="s">
        <v>367</v>
      </c>
      <c r="H293" s="27" t="s">
        <v>367</v>
      </c>
      <c r="I293" s="27" t="s">
        <v>367</v>
      </c>
      <c r="J293" s="27" t="s">
        <v>367</v>
      </c>
      <c r="K293" s="27" t="s">
        <v>367</v>
      </c>
      <c r="L293" s="53">
        <f>'Расчет субсидий'!P293-1</f>
        <v>0.20963404932378671</v>
      </c>
      <c r="M293" s="53">
        <f>L293*'Расчет субсидий'!Q293</f>
        <v>4.1926809864757342</v>
      </c>
      <c r="N293" s="54">
        <f t="shared" si="92"/>
        <v>2.9677764909382192</v>
      </c>
      <c r="O293" s="53">
        <f>'Расчет субсидий'!T293-1</f>
        <v>0.30000000000000004</v>
      </c>
      <c r="P293" s="53">
        <f>O293*'Расчет субсидий'!U293</f>
        <v>9.0000000000000018</v>
      </c>
      <c r="Q293" s="54">
        <f t="shared" si="93"/>
        <v>6.3706226408834761</v>
      </c>
      <c r="R293" s="53">
        <f>'Расчет субсидий'!X293-1</f>
        <v>0</v>
      </c>
      <c r="S293" s="53">
        <f>R293*'Расчет субсидий'!Y293</f>
        <v>0</v>
      </c>
      <c r="T293" s="54">
        <f t="shared" si="94"/>
        <v>0</v>
      </c>
      <c r="U293" s="53">
        <f t="shared" si="78"/>
        <v>9.3882645826902476</v>
      </c>
    </row>
    <row r="294" spans="1:21" ht="15" customHeight="1">
      <c r="A294" s="33" t="s">
        <v>287</v>
      </c>
      <c r="B294" s="51">
        <f>'Расчет субсидий'!AD294</f>
        <v>0.26363636363636367</v>
      </c>
      <c r="C294" s="53">
        <f>'Расчет субсидий'!D294-1</f>
        <v>-1</v>
      </c>
      <c r="D294" s="53">
        <f>C294*'Расчет субсидий'!E294</f>
        <v>0</v>
      </c>
      <c r="E294" s="54">
        <f t="shared" si="91"/>
        <v>0</v>
      </c>
      <c r="F294" s="27" t="s">
        <v>367</v>
      </c>
      <c r="G294" s="27" t="s">
        <v>367</v>
      </c>
      <c r="H294" s="27" t="s">
        <v>367</v>
      </c>
      <c r="I294" s="27" t="s">
        <v>367</v>
      </c>
      <c r="J294" s="27" t="s">
        <v>367</v>
      </c>
      <c r="K294" s="27" t="s">
        <v>367</v>
      </c>
      <c r="L294" s="53">
        <f>'Расчет субсидий'!P294-1</f>
        <v>0.30000000000000004</v>
      </c>
      <c r="M294" s="53">
        <f>L294*'Расчет субсидий'!Q294</f>
        <v>6.0000000000000009</v>
      </c>
      <c r="N294" s="54">
        <f t="shared" si="92"/>
        <v>0.26363636363636367</v>
      </c>
      <c r="O294" s="53">
        <f>'Расчет субсидий'!T294-1</f>
        <v>0</v>
      </c>
      <c r="P294" s="53">
        <f>O294*'Расчет субсидий'!U294</f>
        <v>0</v>
      </c>
      <c r="Q294" s="54">
        <f t="shared" si="93"/>
        <v>0</v>
      </c>
      <c r="R294" s="53">
        <f>'Расчет субсидий'!X294-1</f>
        <v>0</v>
      </c>
      <c r="S294" s="53">
        <f>R294*'Расчет субсидий'!Y294</f>
        <v>0</v>
      </c>
      <c r="T294" s="54">
        <f t="shared" si="94"/>
        <v>0</v>
      </c>
      <c r="U294" s="53">
        <f t="shared" si="78"/>
        <v>6.0000000000000009</v>
      </c>
    </row>
    <row r="295" spans="1:21" ht="15" customHeight="1">
      <c r="A295" s="33" t="s">
        <v>288</v>
      </c>
      <c r="B295" s="51">
        <f>'Расчет субсидий'!AD295</f>
        <v>0.25454545454545574</v>
      </c>
      <c r="C295" s="53">
        <f>'Расчет субсидий'!D295-1</f>
        <v>-0.46761006289308171</v>
      </c>
      <c r="D295" s="53">
        <f>C295*'Расчет субсидий'!E295</f>
        <v>-4.6761006289308167</v>
      </c>
      <c r="E295" s="54">
        <f t="shared" si="91"/>
        <v>-0.89907147484344918</v>
      </c>
      <c r="F295" s="27" t="s">
        <v>367</v>
      </c>
      <c r="G295" s="27" t="s">
        <v>367</v>
      </c>
      <c r="H295" s="27" t="s">
        <v>367</v>
      </c>
      <c r="I295" s="27" t="s">
        <v>367</v>
      </c>
      <c r="J295" s="27" t="s">
        <v>367</v>
      </c>
      <c r="K295" s="27" t="s">
        <v>367</v>
      </c>
      <c r="L295" s="53">
        <f>'Расчет субсидий'!P295-1</f>
        <v>0.30000000000000004</v>
      </c>
      <c r="M295" s="53">
        <f>L295*'Расчет субсидий'!Q295</f>
        <v>6.0000000000000009</v>
      </c>
      <c r="N295" s="54">
        <f t="shared" si="92"/>
        <v>1.1536169293889049</v>
      </c>
      <c r="O295" s="53">
        <f>'Расчет субсидий'!T295-1</f>
        <v>0</v>
      </c>
      <c r="P295" s="53">
        <f>O295*'Расчет субсидий'!U295</f>
        <v>0</v>
      </c>
      <c r="Q295" s="54">
        <f t="shared" si="93"/>
        <v>0</v>
      </c>
      <c r="R295" s="53">
        <f>'Расчет субсидий'!X295-1</f>
        <v>0</v>
      </c>
      <c r="S295" s="53">
        <f>R295*'Расчет субсидий'!Y295</f>
        <v>0</v>
      </c>
      <c r="T295" s="54">
        <f t="shared" si="94"/>
        <v>0</v>
      </c>
      <c r="U295" s="53">
        <f t="shared" si="78"/>
        <v>1.3238993710691842</v>
      </c>
    </row>
    <row r="296" spans="1:21" ht="15" customHeight="1">
      <c r="A296" s="33" t="s">
        <v>289</v>
      </c>
      <c r="B296" s="51">
        <f>'Расчет субсидий'!AD296</f>
        <v>0.1454545454545455</v>
      </c>
      <c r="C296" s="53">
        <f>'Расчет субсидий'!D296-1</f>
        <v>-0.10929202742677602</v>
      </c>
      <c r="D296" s="53">
        <f>C296*'Расчет субсидий'!E296</f>
        <v>-1.0929202742677602</v>
      </c>
      <c r="E296" s="54">
        <f t="shared" si="91"/>
        <v>-4.6071364687823899E-2</v>
      </c>
      <c r="F296" s="27" t="s">
        <v>367</v>
      </c>
      <c r="G296" s="27" t="s">
        <v>367</v>
      </c>
      <c r="H296" s="27" t="s">
        <v>367</v>
      </c>
      <c r="I296" s="27" t="s">
        <v>367</v>
      </c>
      <c r="J296" s="27" t="s">
        <v>367</v>
      </c>
      <c r="K296" s="27" t="s">
        <v>367</v>
      </c>
      <c r="L296" s="53">
        <f>'Расчет субсидий'!P296-1</f>
        <v>0.22717207495429603</v>
      </c>
      <c r="M296" s="53">
        <f>L296*'Расчет субсидий'!Q296</f>
        <v>4.5434414990859207</v>
      </c>
      <c r="N296" s="54">
        <f t="shared" si="92"/>
        <v>0.19152591014236939</v>
      </c>
      <c r="O296" s="53">
        <f>'Расчет субсидий'!T296-1</f>
        <v>0</v>
      </c>
      <c r="P296" s="53">
        <f>O296*'Расчет субсидий'!U296</f>
        <v>0</v>
      </c>
      <c r="Q296" s="54">
        <f t="shared" si="93"/>
        <v>0</v>
      </c>
      <c r="R296" s="53">
        <f>'Расчет субсидий'!X296-1</f>
        <v>0</v>
      </c>
      <c r="S296" s="53">
        <f>R296*'Расчет субсидий'!Y296</f>
        <v>0</v>
      </c>
      <c r="T296" s="54">
        <f t="shared" si="94"/>
        <v>0</v>
      </c>
      <c r="U296" s="53">
        <f t="shared" si="78"/>
        <v>3.4505212248181607</v>
      </c>
    </row>
    <row r="297" spans="1:21" ht="15" customHeight="1">
      <c r="A297" s="33" t="s">
        <v>290</v>
      </c>
      <c r="B297" s="51">
        <f>'Расчет субсидий'!AD297</f>
        <v>0.10909090909090935</v>
      </c>
      <c r="C297" s="53">
        <f>'Расчет субсидий'!D297-1</f>
        <v>9.140316205533594E-2</v>
      </c>
      <c r="D297" s="53">
        <f>C297*'Расчет субсидий'!E297</f>
        <v>0.9140316205533594</v>
      </c>
      <c r="E297" s="54">
        <f t="shared" si="91"/>
        <v>1.9003657648351529E-2</v>
      </c>
      <c r="F297" s="27" t="s">
        <v>367</v>
      </c>
      <c r="G297" s="27" t="s">
        <v>367</v>
      </c>
      <c r="H297" s="27" t="s">
        <v>367</v>
      </c>
      <c r="I297" s="27" t="s">
        <v>367</v>
      </c>
      <c r="J297" s="27" t="s">
        <v>367</v>
      </c>
      <c r="K297" s="27" t="s">
        <v>367</v>
      </c>
      <c r="L297" s="53">
        <f>'Расчет субсидий'!P297-1</f>
        <v>0.21664933654069984</v>
      </c>
      <c r="M297" s="53">
        <f>L297*'Расчет субсидий'!Q297</f>
        <v>4.3329867308139969</v>
      </c>
      <c r="N297" s="54">
        <f t="shared" si="92"/>
        <v>9.0087251442557817E-2</v>
      </c>
      <c r="O297" s="53">
        <f>'Расчет субсидий'!T297-1</f>
        <v>0</v>
      </c>
      <c r="P297" s="53">
        <f>O297*'Расчет субсидий'!U297</f>
        <v>0</v>
      </c>
      <c r="Q297" s="54">
        <f t="shared" si="93"/>
        <v>0</v>
      </c>
      <c r="R297" s="53">
        <f>'Расчет субсидий'!X297-1</f>
        <v>0</v>
      </c>
      <c r="S297" s="53">
        <f>R297*'Расчет субсидий'!Y297</f>
        <v>0</v>
      </c>
      <c r="T297" s="54">
        <f t="shared" si="94"/>
        <v>0</v>
      </c>
      <c r="U297" s="53">
        <f t="shared" ref="U297:U359" si="95">D297+M297+P297+S297</f>
        <v>5.2470183513673563</v>
      </c>
    </row>
    <row r="298" spans="1:21" ht="15" customHeight="1">
      <c r="A298" s="33" t="s">
        <v>291</v>
      </c>
      <c r="B298" s="51">
        <f>'Расчет субсидий'!AD298</f>
        <v>3.6090909090909093</v>
      </c>
      <c r="C298" s="53">
        <f>'Расчет субсидий'!D298-1</f>
        <v>-1</v>
      </c>
      <c r="D298" s="53">
        <f>C298*'Расчет субсидий'!E298</f>
        <v>0</v>
      </c>
      <c r="E298" s="54">
        <f t="shared" si="91"/>
        <v>0</v>
      </c>
      <c r="F298" s="27" t="s">
        <v>367</v>
      </c>
      <c r="G298" s="27" t="s">
        <v>367</v>
      </c>
      <c r="H298" s="27" t="s">
        <v>367</v>
      </c>
      <c r="I298" s="27" t="s">
        <v>367</v>
      </c>
      <c r="J298" s="27" t="s">
        <v>367</v>
      </c>
      <c r="K298" s="27" t="s">
        <v>367</v>
      </c>
      <c r="L298" s="53">
        <f>'Расчет субсидий'!P298-1</f>
        <v>0.30000000000000004</v>
      </c>
      <c r="M298" s="53">
        <f>L298*'Расчет субсидий'!Q298</f>
        <v>6.0000000000000009</v>
      </c>
      <c r="N298" s="54">
        <f t="shared" si="92"/>
        <v>3.6090909090909093</v>
      </c>
      <c r="O298" s="53">
        <f>'Расчет субсидий'!T298-1</f>
        <v>0</v>
      </c>
      <c r="P298" s="53">
        <f>O298*'Расчет субсидий'!U298</f>
        <v>0</v>
      </c>
      <c r="Q298" s="54">
        <f t="shared" si="93"/>
        <v>0</v>
      </c>
      <c r="R298" s="53">
        <f>'Расчет субсидий'!X298-1</f>
        <v>0</v>
      </c>
      <c r="S298" s="53">
        <f>R298*'Расчет субсидий'!Y298</f>
        <v>0</v>
      </c>
      <c r="T298" s="54">
        <f t="shared" si="94"/>
        <v>0</v>
      </c>
      <c r="U298" s="53">
        <f t="shared" si="95"/>
        <v>6.0000000000000009</v>
      </c>
    </row>
    <row r="299" spans="1:21" ht="15" customHeight="1">
      <c r="A299" s="33" t="s">
        <v>292</v>
      </c>
      <c r="B299" s="51">
        <f>'Расчет субсидий'!AD299</f>
        <v>5.2090909090909037</v>
      </c>
      <c r="C299" s="53">
        <f>'Расчет субсидий'!D299-1</f>
        <v>0.13636363636363646</v>
      </c>
      <c r="D299" s="53">
        <f>C299*'Расчет субсидий'!E299</f>
        <v>1.3636363636363646</v>
      </c>
      <c r="E299" s="54">
        <f t="shared" si="91"/>
        <v>1.153362485040226</v>
      </c>
      <c r="F299" s="27" t="s">
        <v>367</v>
      </c>
      <c r="G299" s="27" t="s">
        <v>367</v>
      </c>
      <c r="H299" s="27" t="s">
        <v>367</v>
      </c>
      <c r="I299" s="27" t="s">
        <v>367</v>
      </c>
      <c r="J299" s="27" t="s">
        <v>367</v>
      </c>
      <c r="K299" s="27" t="s">
        <v>367</v>
      </c>
      <c r="L299" s="53">
        <f>'Расчет субсидий'!P299-1</f>
        <v>0.23975718092981935</v>
      </c>
      <c r="M299" s="53">
        <f>L299*'Расчет субсидий'!Q299</f>
        <v>4.7951436185963869</v>
      </c>
      <c r="N299" s="54">
        <f t="shared" si="92"/>
        <v>4.0557284240506783</v>
      </c>
      <c r="O299" s="53">
        <f>'Расчет субсидий'!T299-1</f>
        <v>0</v>
      </c>
      <c r="P299" s="53">
        <f>O299*'Расчет субсидий'!U299</f>
        <v>0</v>
      </c>
      <c r="Q299" s="54">
        <f t="shared" si="93"/>
        <v>0</v>
      </c>
      <c r="R299" s="53">
        <f>'Расчет субсидий'!X299-1</f>
        <v>0</v>
      </c>
      <c r="S299" s="53">
        <f>R299*'Расчет субсидий'!Y299</f>
        <v>0</v>
      </c>
      <c r="T299" s="54">
        <f t="shared" si="94"/>
        <v>0</v>
      </c>
      <c r="U299" s="53">
        <f t="shared" si="95"/>
        <v>6.1587799822327511</v>
      </c>
    </row>
    <row r="300" spans="1:21" ht="15" customHeight="1">
      <c r="A300" s="33" t="s">
        <v>293</v>
      </c>
      <c r="B300" s="51">
        <f>'Расчет субсидий'!AD300</f>
        <v>16.781818181818181</v>
      </c>
      <c r="C300" s="53">
        <f>'Расчет субсидий'!D300-1</f>
        <v>0.30000000000000004</v>
      </c>
      <c r="D300" s="53">
        <f>C300*'Расчет субсидий'!E300</f>
        <v>3.0000000000000004</v>
      </c>
      <c r="E300" s="54">
        <f t="shared" si="91"/>
        <v>4.0788108602031734</v>
      </c>
      <c r="F300" s="27" t="s">
        <v>367</v>
      </c>
      <c r="G300" s="27" t="s">
        <v>367</v>
      </c>
      <c r="H300" s="27" t="s">
        <v>367</v>
      </c>
      <c r="I300" s="27" t="s">
        <v>367</v>
      </c>
      <c r="J300" s="27" t="s">
        <v>367</v>
      </c>
      <c r="K300" s="27" t="s">
        <v>367</v>
      </c>
      <c r="L300" s="53">
        <f>'Расчет субсидий'!P300-1</f>
        <v>0.23615848406546069</v>
      </c>
      <c r="M300" s="53">
        <f>L300*'Расчет субсидий'!Q300</f>
        <v>4.7231696813092139</v>
      </c>
      <c r="N300" s="54">
        <f t="shared" si="92"/>
        <v>6.4216385969021257</v>
      </c>
      <c r="O300" s="53">
        <f>'Расчет субсидий'!T300-1</f>
        <v>0.23099999999999987</v>
      </c>
      <c r="P300" s="53">
        <f>O300*'Расчет субсидий'!U300</f>
        <v>4.6199999999999974</v>
      </c>
      <c r="Q300" s="54">
        <f t="shared" si="93"/>
        <v>6.2813687247128822</v>
      </c>
      <c r="R300" s="53">
        <f>'Расчет субсидий'!X300-1</f>
        <v>0</v>
      </c>
      <c r="S300" s="53">
        <f>R300*'Расчет субсидий'!Y300</f>
        <v>0</v>
      </c>
      <c r="T300" s="54">
        <f t="shared" si="94"/>
        <v>0</v>
      </c>
      <c r="U300" s="53">
        <f t="shared" si="95"/>
        <v>12.343169681309211</v>
      </c>
    </row>
    <row r="301" spans="1:21" ht="15" customHeight="1">
      <c r="A301" s="33" t="s">
        <v>294</v>
      </c>
      <c r="B301" s="51">
        <f>'Расчет субсидий'!AD301</f>
        <v>-0.15454545454545432</v>
      </c>
      <c r="C301" s="53">
        <f>'Расчет субсидий'!D301-1</f>
        <v>8.3493498657759124E-2</v>
      </c>
      <c r="D301" s="53">
        <f>C301*'Расчет субсидий'!E301</f>
        <v>0.83493498657759124</v>
      </c>
      <c r="E301" s="54">
        <f t="shared" si="91"/>
        <v>6.3983300099061474E-2</v>
      </c>
      <c r="F301" s="27" t="s">
        <v>367</v>
      </c>
      <c r="G301" s="27" t="s">
        <v>367</v>
      </c>
      <c r="H301" s="27" t="s">
        <v>367</v>
      </c>
      <c r="I301" s="27" t="s">
        <v>367</v>
      </c>
      <c r="J301" s="27" t="s">
        <v>367</v>
      </c>
      <c r="K301" s="27" t="s">
        <v>367</v>
      </c>
      <c r="L301" s="53">
        <f>'Расчет субсидий'!P301-1</f>
        <v>-0.14258197259554362</v>
      </c>
      <c r="M301" s="53">
        <f>L301*'Расчет субсидий'!Q301</f>
        <v>-2.8516394519108723</v>
      </c>
      <c r="N301" s="54">
        <f t="shared" si="92"/>
        <v>-0.21852875464451579</v>
      </c>
      <c r="O301" s="53">
        <f>'Расчет субсидий'!T301-1</f>
        <v>0</v>
      </c>
      <c r="P301" s="53">
        <f>O301*'Расчет субсидий'!U301</f>
        <v>0</v>
      </c>
      <c r="Q301" s="54">
        <f t="shared" si="93"/>
        <v>0</v>
      </c>
      <c r="R301" s="53">
        <f>'Расчет субсидий'!X301-1</f>
        <v>0</v>
      </c>
      <c r="S301" s="53">
        <f>R301*'Расчет субсидий'!Y301</f>
        <v>0</v>
      </c>
      <c r="T301" s="54">
        <f t="shared" si="94"/>
        <v>0</v>
      </c>
      <c r="U301" s="53">
        <f t="shared" si="95"/>
        <v>-2.0167044653332811</v>
      </c>
    </row>
    <row r="302" spans="1:21" ht="15" customHeight="1">
      <c r="A302" s="33" t="s">
        <v>295</v>
      </c>
      <c r="B302" s="51">
        <f>'Расчет субсидий'!AD302</f>
        <v>8.0272727272727238</v>
      </c>
      <c r="C302" s="53">
        <f>'Расчет субсидий'!D302-1</f>
        <v>0.25820872172609333</v>
      </c>
      <c r="D302" s="53">
        <f>C302*'Расчет субсидий'!E302</f>
        <v>2.5820872172609333</v>
      </c>
      <c r="E302" s="54">
        <f t="shared" si="91"/>
        <v>1.8122451502526595</v>
      </c>
      <c r="F302" s="27" t="s">
        <v>367</v>
      </c>
      <c r="G302" s="27" t="s">
        <v>367</v>
      </c>
      <c r="H302" s="27" t="s">
        <v>367</v>
      </c>
      <c r="I302" s="27" t="s">
        <v>367</v>
      </c>
      <c r="J302" s="27" t="s">
        <v>367</v>
      </c>
      <c r="K302" s="27" t="s">
        <v>367</v>
      </c>
      <c r="L302" s="53">
        <f>'Расчет субсидий'!P302-1</f>
        <v>0.30000000000000004</v>
      </c>
      <c r="M302" s="53">
        <f>L302*'Расчет субсидий'!Q302</f>
        <v>6.0000000000000009</v>
      </c>
      <c r="N302" s="54">
        <f t="shared" si="92"/>
        <v>4.2111168162051822</v>
      </c>
      <c r="O302" s="53">
        <f>'Расчет субсидий'!T302-1</f>
        <v>9.5172413793103594E-2</v>
      </c>
      <c r="P302" s="53">
        <f>O302*'Расчет субсидий'!U302</f>
        <v>2.8551724137931078</v>
      </c>
      <c r="Q302" s="54">
        <f t="shared" si="93"/>
        <v>2.0039107608148825</v>
      </c>
      <c r="R302" s="53">
        <f>'Расчет субсидий'!X302-1</f>
        <v>0</v>
      </c>
      <c r="S302" s="53">
        <f>R302*'Расчет субсидий'!Y302</f>
        <v>0</v>
      </c>
      <c r="T302" s="54">
        <f t="shared" si="94"/>
        <v>0</v>
      </c>
      <c r="U302" s="53">
        <f t="shared" si="95"/>
        <v>11.437259631054042</v>
      </c>
    </row>
    <row r="303" spans="1:21" ht="15" customHeight="1">
      <c r="A303" s="33" t="s">
        <v>296</v>
      </c>
      <c r="B303" s="51">
        <f>'Расчет субсидий'!AD303</f>
        <v>4.5818181818181785</v>
      </c>
      <c r="C303" s="53">
        <f>'Расчет субсидий'!D303-1</f>
        <v>0.20059386655615419</v>
      </c>
      <c r="D303" s="53">
        <f>C303*'Расчет субсидий'!E303</f>
        <v>2.0059386655615419</v>
      </c>
      <c r="E303" s="54">
        <f t="shared" si="91"/>
        <v>1.0046346317428383</v>
      </c>
      <c r="F303" s="27" t="s">
        <v>367</v>
      </c>
      <c r="G303" s="27" t="s">
        <v>367</v>
      </c>
      <c r="H303" s="27" t="s">
        <v>367</v>
      </c>
      <c r="I303" s="27" t="s">
        <v>367</v>
      </c>
      <c r="J303" s="27" t="s">
        <v>367</v>
      </c>
      <c r="K303" s="27" t="s">
        <v>367</v>
      </c>
      <c r="L303" s="53">
        <f>'Расчет субсидий'!P303-1</f>
        <v>0.26135616438356157</v>
      </c>
      <c r="M303" s="53">
        <f>L303*'Расчет субсидий'!Q303</f>
        <v>5.2271232876712315</v>
      </c>
      <c r="N303" s="54">
        <f t="shared" si="92"/>
        <v>2.6179011199796287</v>
      </c>
      <c r="O303" s="53">
        <f>'Расчет субсидий'!T303-1</f>
        <v>6.3846153846153886E-2</v>
      </c>
      <c r="P303" s="53">
        <f>O303*'Расчет субсидий'!U303</f>
        <v>1.9153846153846166</v>
      </c>
      <c r="Q303" s="54">
        <f t="shared" si="93"/>
        <v>0.95928243009571057</v>
      </c>
      <c r="R303" s="53">
        <f>'Расчет субсидий'!X303-1</f>
        <v>0</v>
      </c>
      <c r="S303" s="53">
        <f>R303*'Расчет субсидий'!Y303</f>
        <v>0</v>
      </c>
      <c r="T303" s="54">
        <f t="shared" si="94"/>
        <v>0</v>
      </c>
      <c r="U303" s="53">
        <f t="shared" si="95"/>
        <v>9.1484465686173913</v>
      </c>
    </row>
    <row r="304" spans="1:21" ht="15" customHeight="1">
      <c r="A304" s="33" t="s">
        <v>297</v>
      </c>
      <c r="B304" s="51">
        <f>'Расчет субсидий'!AD304</f>
        <v>9.8909090909091049</v>
      </c>
      <c r="C304" s="53">
        <f>'Расчет субсидий'!D304-1</f>
        <v>0.22777472527472531</v>
      </c>
      <c r="D304" s="53">
        <f>C304*'Расчет субсидий'!E304</f>
        <v>2.2777472527472531</v>
      </c>
      <c r="E304" s="54">
        <f t="shared" si="91"/>
        <v>3.5349058470072845</v>
      </c>
      <c r="F304" s="27" t="s">
        <v>367</v>
      </c>
      <c r="G304" s="27" t="s">
        <v>367</v>
      </c>
      <c r="H304" s="27" t="s">
        <v>367</v>
      </c>
      <c r="I304" s="27" t="s">
        <v>367</v>
      </c>
      <c r="J304" s="27" t="s">
        <v>367</v>
      </c>
      <c r="K304" s="27" t="s">
        <v>367</v>
      </c>
      <c r="L304" s="53">
        <f>'Расчет субсидий'!P304-1</f>
        <v>0.20477729186912863</v>
      </c>
      <c r="M304" s="53">
        <f>L304*'Расчет субсидий'!Q304</f>
        <v>4.0955458373825726</v>
      </c>
      <c r="N304" s="54">
        <f t="shared" si="92"/>
        <v>6.3560032439018199</v>
      </c>
      <c r="O304" s="53">
        <f>'Расчет субсидий'!T304-1</f>
        <v>0</v>
      </c>
      <c r="P304" s="53">
        <f>O304*'Расчет субсидий'!U304</f>
        <v>0</v>
      </c>
      <c r="Q304" s="54">
        <f t="shared" si="93"/>
        <v>0</v>
      </c>
      <c r="R304" s="53">
        <f>'Расчет субсидий'!X304-1</f>
        <v>0</v>
      </c>
      <c r="S304" s="53">
        <f>R304*'Расчет субсидий'!Y304</f>
        <v>0</v>
      </c>
      <c r="T304" s="54">
        <f t="shared" si="94"/>
        <v>0</v>
      </c>
      <c r="U304" s="53">
        <f t="shared" si="95"/>
        <v>6.3732930901298257</v>
      </c>
    </row>
    <row r="305" spans="1:21" ht="15" customHeight="1">
      <c r="A305" s="32" t="s">
        <v>298</v>
      </c>
      <c r="B305" s="55"/>
      <c r="C305" s="56"/>
      <c r="D305" s="56"/>
      <c r="E305" s="57"/>
      <c r="F305" s="56"/>
      <c r="G305" s="56"/>
      <c r="H305" s="57"/>
      <c r="I305" s="57"/>
      <c r="J305" s="57"/>
      <c r="K305" s="57"/>
      <c r="L305" s="56"/>
      <c r="M305" s="56"/>
      <c r="N305" s="57"/>
      <c r="O305" s="56"/>
      <c r="P305" s="56"/>
      <c r="Q305" s="57"/>
      <c r="R305" s="56"/>
      <c r="S305" s="56"/>
      <c r="T305" s="57"/>
      <c r="U305" s="57"/>
    </row>
    <row r="306" spans="1:21" ht="15" customHeight="1">
      <c r="A306" s="33" t="s">
        <v>299</v>
      </c>
      <c r="B306" s="51">
        <f>'Расчет субсидий'!AD306</f>
        <v>0.25454545454545441</v>
      </c>
      <c r="C306" s="53">
        <f>'Расчет субсидий'!D306-1</f>
        <v>0.26810287241148956</v>
      </c>
      <c r="D306" s="53">
        <f>C306*'Расчет субсидий'!E306</f>
        <v>2.6810287241148956</v>
      </c>
      <c r="E306" s="54">
        <f t="shared" ref="E306:E320" si="96">$B306*D306/$U306</f>
        <v>7.8613226256641217E-2</v>
      </c>
      <c r="F306" s="27" t="s">
        <v>367</v>
      </c>
      <c r="G306" s="27" t="s">
        <v>367</v>
      </c>
      <c r="H306" s="27" t="s">
        <v>367</v>
      </c>
      <c r="I306" s="27" t="s">
        <v>367</v>
      </c>
      <c r="J306" s="27" t="s">
        <v>367</v>
      </c>
      <c r="K306" s="27" t="s">
        <v>367</v>
      </c>
      <c r="L306" s="53">
        <f>'Расчет субсидий'!P306-1</f>
        <v>0.30000000000000004</v>
      </c>
      <c r="M306" s="53">
        <f>L306*'Расчет субсидий'!Q306</f>
        <v>6.0000000000000009</v>
      </c>
      <c r="N306" s="54">
        <f t="shared" ref="N306:N320" si="97">$B306*M306/$U306</f>
        <v>0.17593222828881322</v>
      </c>
      <c r="O306" s="53">
        <f>'Расчет субсидий'!T306-1</f>
        <v>0</v>
      </c>
      <c r="P306" s="53">
        <f>O306*'Расчет субсидий'!U306</f>
        <v>0</v>
      </c>
      <c r="Q306" s="54">
        <f t="shared" ref="Q306:Q320" si="98">$B306*P306/$U306</f>
        <v>0</v>
      </c>
      <c r="R306" s="53">
        <f>'Расчет субсидий'!X306-1</f>
        <v>0</v>
      </c>
      <c r="S306" s="53">
        <f>R306*'Расчет субсидий'!Y306</f>
        <v>0</v>
      </c>
      <c r="T306" s="54">
        <f t="shared" ref="T306:T320" si="99">$B306*S306/$U306</f>
        <v>0</v>
      </c>
      <c r="U306" s="53">
        <f t="shared" si="95"/>
        <v>8.6810287241148956</v>
      </c>
    </row>
    <row r="307" spans="1:21" ht="15" customHeight="1">
      <c r="A307" s="33" t="s">
        <v>300</v>
      </c>
      <c r="B307" s="51">
        <f>'Расчет субсидий'!AD307</f>
        <v>-0.2181818181818187</v>
      </c>
      <c r="C307" s="53">
        <f>'Расчет субсидий'!D307-1</f>
        <v>-0.57701011243900713</v>
      </c>
      <c r="D307" s="53">
        <f>C307*'Расчет субсидий'!E307</f>
        <v>-5.7701011243900711</v>
      </c>
      <c r="E307" s="54">
        <f t="shared" si="96"/>
        <v>-0.49304753318871308</v>
      </c>
      <c r="F307" s="27" t="s">
        <v>367</v>
      </c>
      <c r="G307" s="27" t="s">
        <v>367</v>
      </c>
      <c r="H307" s="27" t="s">
        <v>367</v>
      </c>
      <c r="I307" s="27" t="s">
        <v>367</v>
      </c>
      <c r="J307" s="27" t="s">
        <v>367</v>
      </c>
      <c r="K307" s="27" t="s">
        <v>367</v>
      </c>
      <c r="L307" s="53">
        <f>'Расчет субсидий'!P307-1</f>
        <v>-0.33433373349339723</v>
      </c>
      <c r="M307" s="53">
        <f>L307*'Расчет субсидий'!Q307</f>
        <v>-6.6866746698679442</v>
      </c>
      <c r="N307" s="54">
        <f t="shared" si="97"/>
        <v>-0.57136753414565788</v>
      </c>
      <c r="O307" s="53">
        <f>'Расчет субсидий'!T307-1</f>
        <v>0.19250000000000012</v>
      </c>
      <c r="P307" s="53">
        <f>O307*'Расчет субсидий'!U307</f>
        <v>2.887500000000002</v>
      </c>
      <c r="Q307" s="54">
        <f t="shared" si="98"/>
        <v>0.24673306782520207</v>
      </c>
      <c r="R307" s="53">
        <f>'Расчет субсидий'!X307-1</f>
        <v>0.20045454545454544</v>
      </c>
      <c r="S307" s="53">
        <f>R307*'Расчет субсидий'!Y307</f>
        <v>7.0159090909090907</v>
      </c>
      <c r="T307" s="54">
        <f t="shared" si="99"/>
        <v>0.59950018132735006</v>
      </c>
      <c r="U307" s="53">
        <f t="shared" si="95"/>
        <v>-2.5533667033489209</v>
      </c>
    </row>
    <row r="308" spans="1:21" ht="15" customHeight="1">
      <c r="A308" s="33" t="s">
        <v>301</v>
      </c>
      <c r="B308" s="51">
        <f>'Расчет субсидий'!AD308</f>
        <v>2.172727272727272</v>
      </c>
      <c r="C308" s="53">
        <f>'Расчет субсидий'!D308-1</f>
        <v>-0.10181818181818181</v>
      </c>
      <c r="D308" s="53">
        <f>C308*'Расчет субсидий'!E308</f>
        <v>-1.0181818181818181</v>
      </c>
      <c r="E308" s="54">
        <f t="shared" si="96"/>
        <v>-0.72813419870316598</v>
      </c>
      <c r="F308" s="27" t="s">
        <v>367</v>
      </c>
      <c r="G308" s="27" t="s">
        <v>367</v>
      </c>
      <c r="H308" s="27" t="s">
        <v>367</v>
      </c>
      <c r="I308" s="27" t="s">
        <v>367</v>
      </c>
      <c r="J308" s="27" t="s">
        <v>367</v>
      </c>
      <c r="K308" s="27" t="s">
        <v>367</v>
      </c>
      <c r="L308" s="53">
        <f>'Расчет субсидий'!P308-1</f>
        <v>-0.20479898968638188</v>
      </c>
      <c r="M308" s="53">
        <f>L308*'Расчет субсидий'!Q308</f>
        <v>-4.0959797937276381</v>
      </c>
      <c r="N308" s="54">
        <f t="shared" si="97"/>
        <v>-2.9291654120636217</v>
      </c>
      <c r="O308" s="53">
        <f>'Расчет субсидий'!T308-1</f>
        <v>0</v>
      </c>
      <c r="P308" s="53">
        <f>O308*'Расчет субсидий'!U308</f>
        <v>0</v>
      </c>
      <c r="Q308" s="54">
        <f t="shared" si="98"/>
        <v>0</v>
      </c>
      <c r="R308" s="53">
        <f>'Расчет субсидий'!X308-1</f>
        <v>0.20380952380952388</v>
      </c>
      <c r="S308" s="53">
        <f>R308*'Расчет субсидий'!Y308</f>
        <v>8.1523809523809554</v>
      </c>
      <c r="T308" s="54">
        <f t="shared" si="99"/>
        <v>5.8300268834940594</v>
      </c>
      <c r="U308" s="53">
        <f t="shared" si="95"/>
        <v>3.0382193404714997</v>
      </c>
    </row>
    <row r="309" spans="1:21" ht="15" customHeight="1">
      <c r="A309" s="33" t="s">
        <v>302</v>
      </c>
      <c r="B309" s="51">
        <f>'Расчет субсидий'!AD309</f>
        <v>-2.8909090909090907</v>
      </c>
      <c r="C309" s="53">
        <f>'Расчет субсидий'!D309-1</f>
        <v>6.5074135090609664E-2</v>
      </c>
      <c r="D309" s="53">
        <f>C309*'Расчет субсидий'!E309</f>
        <v>0.65074135090609664</v>
      </c>
      <c r="E309" s="54">
        <f t="shared" si="96"/>
        <v>0.65995863180185677</v>
      </c>
      <c r="F309" s="27" t="s">
        <v>367</v>
      </c>
      <c r="G309" s="27" t="s">
        <v>367</v>
      </c>
      <c r="H309" s="27" t="s">
        <v>367</v>
      </c>
      <c r="I309" s="27" t="s">
        <v>367</v>
      </c>
      <c r="J309" s="27" t="s">
        <v>367</v>
      </c>
      <c r="K309" s="27" t="s">
        <v>367</v>
      </c>
      <c r="L309" s="53">
        <f>'Расчет субсидий'!P309-1</f>
        <v>-0.10006373486297016</v>
      </c>
      <c r="M309" s="53">
        <f>L309*'Расчет субсидий'!Q309</f>
        <v>-2.0012746972594031</v>
      </c>
      <c r="N309" s="54">
        <f t="shared" si="97"/>
        <v>-2.0296213068740103</v>
      </c>
      <c r="O309" s="53">
        <f>'Расчет субсидий'!T309-1</f>
        <v>0</v>
      </c>
      <c r="P309" s="53">
        <f>O309*'Расчет субсидий'!U309</f>
        <v>0</v>
      </c>
      <c r="Q309" s="54">
        <f t="shared" si="98"/>
        <v>0</v>
      </c>
      <c r="R309" s="53">
        <f>'Расчет субсидий'!X309-1</f>
        <v>-5.0000000000000044E-2</v>
      </c>
      <c r="S309" s="53">
        <f>R309*'Расчет субсидий'!Y309</f>
        <v>-1.5000000000000013</v>
      </c>
      <c r="T309" s="54">
        <f t="shared" si="99"/>
        <v>-1.521246415836937</v>
      </c>
      <c r="U309" s="53">
        <f t="shared" si="95"/>
        <v>-2.8505333463533078</v>
      </c>
    </row>
    <row r="310" spans="1:21" ht="15" customHeight="1">
      <c r="A310" s="33" t="s">
        <v>303</v>
      </c>
      <c r="B310" s="51">
        <f>'Расчет субсидий'!AD310</f>
        <v>-4.5545454545454547</v>
      </c>
      <c r="C310" s="53">
        <f>'Расчет субсидий'!D310-1</f>
        <v>-1</v>
      </c>
      <c r="D310" s="53">
        <f>C310*'Расчет субсидий'!E310</f>
        <v>0</v>
      </c>
      <c r="E310" s="54">
        <f t="shared" si="96"/>
        <v>0</v>
      </c>
      <c r="F310" s="27" t="s">
        <v>367</v>
      </c>
      <c r="G310" s="27" t="s">
        <v>367</v>
      </c>
      <c r="H310" s="27" t="s">
        <v>367</v>
      </c>
      <c r="I310" s="27" t="s">
        <v>367</v>
      </c>
      <c r="J310" s="27" t="s">
        <v>367</v>
      </c>
      <c r="K310" s="27" t="s">
        <v>367</v>
      </c>
      <c r="L310" s="53">
        <f>'Расчет субсидий'!P310-1</f>
        <v>0.11311053984575836</v>
      </c>
      <c r="M310" s="53">
        <f>L310*'Расчет субсидий'!Q310</f>
        <v>2.2622107969151672</v>
      </c>
      <c r="N310" s="54">
        <f t="shared" si="97"/>
        <v>1.7970231990278283</v>
      </c>
      <c r="O310" s="53">
        <f>'Расчет субсидий'!T310-1</f>
        <v>-0.60909090909090913</v>
      </c>
      <c r="P310" s="53">
        <f>O310*'Расчет субсидий'!U310</f>
        <v>-12.181818181818183</v>
      </c>
      <c r="Q310" s="54">
        <f t="shared" si="98"/>
        <v>-9.6768214124508862</v>
      </c>
      <c r="R310" s="53">
        <f>'Расчет субсидий'!X310-1</f>
        <v>0.13953488372093026</v>
      </c>
      <c r="S310" s="53">
        <f>R310*'Расчет субсидий'!Y310</f>
        <v>4.1860465116279073</v>
      </c>
      <c r="T310" s="54">
        <f t="shared" si="99"/>
        <v>3.3252527588776042</v>
      </c>
      <c r="U310" s="53">
        <f t="shared" si="95"/>
        <v>-5.7335608732751098</v>
      </c>
    </row>
    <row r="311" spans="1:21" ht="15" customHeight="1">
      <c r="A311" s="33" t="s">
        <v>304</v>
      </c>
      <c r="B311" s="51">
        <f>'Расчет субсидий'!AD311</f>
        <v>3.0090909090909079</v>
      </c>
      <c r="C311" s="53">
        <f>'Расчет субсидий'!D311-1</f>
        <v>0.10666921095315329</v>
      </c>
      <c r="D311" s="53">
        <f>C311*'Расчет субсидий'!E311</f>
        <v>1.0666921095315329</v>
      </c>
      <c r="E311" s="54">
        <f t="shared" si="96"/>
        <v>0.52933923338038791</v>
      </c>
      <c r="F311" s="27" t="s">
        <v>367</v>
      </c>
      <c r="G311" s="27" t="s">
        <v>367</v>
      </c>
      <c r="H311" s="27" t="s">
        <v>367</v>
      </c>
      <c r="I311" s="27" t="s">
        <v>367</v>
      </c>
      <c r="J311" s="27" t="s">
        <v>367</v>
      </c>
      <c r="K311" s="27" t="s">
        <v>367</v>
      </c>
      <c r="L311" s="53">
        <f>'Расчет субсидий'!P311-1</f>
        <v>0.10712493728048167</v>
      </c>
      <c r="M311" s="53">
        <f>L311*'Расчет субсидий'!Q311</f>
        <v>2.1424987456096334</v>
      </c>
      <c r="N311" s="54">
        <f t="shared" si="97"/>
        <v>1.0632014930883109</v>
      </c>
      <c r="O311" s="53">
        <f>'Расчет субсидий'!T311-1</f>
        <v>2.2727272727272707E-2</v>
      </c>
      <c r="P311" s="53">
        <f>O311*'Расчет субсидий'!U311</f>
        <v>0.45454545454545414</v>
      </c>
      <c r="Q311" s="54">
        <f t="shared" si="98"/>
        <v>0.2255653157041731</v>
      </c>
      <c r="R311" s="53">
        <f>'Расчет субсидий'!X311-1</f>
        <v>8.0000000000000071E-2</v>
      </c>
      <c r="S311" s="53">
        <f>R311*'Расчет субсидий'!Y311</f>
        <v>2.4000000000000021</v>
      </c>
      <c r="T311" s="54">
        <f t="shared" si="99"/>
        <v>1.1909848669180361</v>
      </c>
      <c r="U311" s="53">
        <f t="shared" si="95"/>
        <v>6.0637363096866226</v>
      </c>
    </row>
    <row r="312" spans="1:21" ht="15" customHeight="1">
      <c r="A312" s="33" t="s">
        <v>305</v>
      </c>
      <c r="B312" s="51">
        <f>'Расчет субсидий'!AD312</f>
        <v>3.4272727272727295</v>
      </c>
      <c r="C312" s="53">
        <f>'Расчет субсидий'!D312-1</f>
        <v>-2.1474475566872875E-2</v>
      </c>
      <c r="D312" s="53">
        <f>C312*'Расчет субсидий'!E312</f>
        <v>-0.21474475566872875</v>
      </c>
      <c r="E312" s="54">
        <f t="shared" si="96"/>
        <v>-0.16843494566658399</v>
      </c>
      <c r="F312" s="27" t="s">
        <v>367</v>
      </c>
      <c r="G312" s="27" t="s">
        <v>367</v>
      </c>
      <c r="H312" s="27" t="s">
        <v>367</v>
      </c>
      <c r="I312" s="27" t="s">
        <v>367</v>
      </c>
      <c r="J312" s="27" t="s">
        <v>367</v>
      </c>
      <c r="K312" s="27" t="s">
        <v>367</v>
      </c>
      <c r="L312" s="53">
        <f>'Расчет субсидий'!P312-1</f>
        <v>0.22921590369079681</v>
      </c>
      <c r="M312" s="53">
        <f>L312*'Расчет субсидий'!Q312</f>
        <v>4.5843180738159361</v>
      </c>
      <c r="N312" s="54">
        <f t="shared" si="97"/>
        <v>3.5957076729393136</v>
      </c>
      <c r="O312" s="53">
        <f>'Расчет субсидий'!T312-1</f>
        <v>0</v>
      </c>
      <c r="P312" s="53">
        <f>O312*'Расчет субсидий'!U312</f>
        <v>0</v>
      </c>
      <c r="Q312" s="54">
        <f t="shared" si="98"/>
        <v>0</v>
      </c>
      <c r="R312" s="53">
        <f>'Расчет субсидий'!X312-1</f>
        <v>0</v>
      </c>
      <c r="S312" s="53">
        <f>R312*'Расчет субсидий'!Y312</f>
        <v>0</v>
      </c>
      <c r="T312" s="54">
        <f t="shared" si="99"/>
        <v>0</v>
      </c>
      <c r="U312" s="53">
        <f t="shared" si="95"/>
        <v>4.3695733181472072</v>
      </c>
    </row>
    <row r="313" spans="1:21" ht="15" customHeight="1">
      <c r="A313" s="33" t="s">
        <v>306</v>
      </c>
      <c r="B313" s="51">
        <f>'Расчет субсидий'!AD313</f>
        <v>6.4090909090909065</v>
      </c>
      <c r="C313" s="53">
        <f>'Расчет субсидий'!D313-1</f>
        <v>-9.7826086956521729E-2</v>
      </c>
      <c r="D313" s="53">
        <f>C313*'Расчет субсидий'!E313</f>
        <v>-0.97826086956521729</v>
      </c>
      <c r="E313" s="54">
        <f t="shared" si="96"/>
        <v>-0.66100314941252758</v>
      </c>
      <c r="F313" s="27" t="s">
        <v>367</v>
      </c>
      <c r="G313" s="27" t="s">
        <v>367</v>
      </c>
      <c r="H313" s="27" t="s">
        <v>367</v>
      </c>
      <c r="I313" s="27" t="s">
        <v>367</v>
      </c>
      <c r="J313" s="27" t="s">
        <v>367</v>
      </c>
      <c r="K313" s="27" t="s">
        <v>367</v>
      </c>
      <c r="L313" s="53">
        <f>'Расчет субсидий'!P313-1</f>
        <v>0.22872979214780598</v>
      </c>
      <c r="M313" s="53">
        <f>L313*'Расчет субсидий'!Q313</f>
        <v>4.5745958429561195</v>
      </c>
      <c r="N313" s="54">
        <f t="shared" si="97"/>
        <v>3.0910183096941952</v>
      </c>
      <c r="O313" s="53">
        <f>'Расчет субсидий'!T313-1</f>
        <v>0.19629629629629619</v>
      </c>
      <c r="P313" s="53">
        <f>O313*'Расчет субсидий'!U313</f>
        <v>5.8888888888888857</v>
      </c>
      <c r="Q313" s="54">
        <f t="shared" si="98"/>
        <v>3.9790757488092385</v>
      </c>
      <c r="R313" s="53">
        <f>'Расчет субсидий'!X313-1</f>
        <v>0</v>
      </c>
      <c r="S313" s="53">
        <f>R313*'Расчет субсидий'!Y313</f>
        <v>0</v>
      </c>
      <c r="T313" s="54">
        <f t="shared" si="99"/>
        <v>0</v>
      </c>
      <c r="U313" s="53">
        <f t="shared" si="95"/>
        <v>9.4852238622797884</v>
      </c>
    </row>
    <row r="314" spans="1:21" ht="15" customHeight="1">
      <c r="A314" s="33" t="s">
        <v>307</v>
      </c>
      <c r="B314" s="51">
        <f>'Расчет субсидий'!AD314</f>
        <v>1.4454545454545524</v>
      </c>
      <c r="C314" s="53">
        <f>'Расчет субсидий'!D314-1</f>
        <v>-1</v>
      </c>
      <c r="D314" s="53">
        <f>C314*'Расчет субсидий'!E314</f>
        <v>0</v>
      </c>
      <c r="E314" s="54">
        <f t="shared" si="96"/>
        <v>0</v>
      </c>
      <c r="F314" s="27" t="s">
        <v>367</v>
      </c>
      <c r="G314" s="27" t="s">
        <v>367</v>
      </c>
      <c r="H314" s="27" t="s">
        <v>367</v>
      </c>
      <c r="I314" s="27" t="s">
        <v>367</v>
      </c>
      <c r="J314" s="27" t="s">
        <v>367</v>
      </c>
      <c r="K314" s="27" t="s">
        <v>367</v>
      </c>
      <c r="L314" s="53">
        <f>'Расчет субсидий'!P314-1</f>
        <v>-3.2563891178895354E-2</v>
      </c>
      <c r="M314" s="53">
        <f>L314*'Расчет субсидий'!Q314</f>
        <v>-0.65127782357790709</v>
      </c>
      <c r="N314" s="54">
        <f t="shared" si="97"/>
        <v>-0.78411865347267795</v>
      </c>
      <c r="O314" s="53">
        <f>'Расчет субсидий'!T314-1</f>
        <v>0.18518518518518512</v>
      </c>
      <c r="P314" s="53">
        <f>O314*'Расчет субсидий'!U314</f>
        <v>1.8518518518518512</v>
      </c>
      <c r="Q314" s="54">
        <f t="shared" si="98"/>
        <v>2.2295731989272305</v>
      </c>
      <c r="R314" s="53">
        <f>'Расчет субсидий'!X314-1</f>
        <v>0</v>
      </c>
      <c r="S314" s="53">
        <f>R314*'Расчет субсидий'!Y314</f>
        <v>0</v>
      </c>
      <c r="T314" s="54">
        <f t="shared" si="99"/>
        <v>0</v>
      </c>
      <c r="U314" s="53">
        <f t="shared" si="95"/>
        <v>1.2005740282739441</v>
      </c>
    </row>
    <row r="315" spans="1:21" ht="15" customHeight="1">
      <c r="A315" s="33" t="s">
        <v>308</v>
      </c>
      <c r="B315" s="51">
        <f>'Расчет субсидий'!AD315</f>
        <v>4.545454545454547E-2</v>
      </c>
      <c r="C315" s="53">
        <f>'Расчет субсидий'!D315-1</f>
        <v>-1</v>
      </c>
      <c r="D315" s="53">
        <f>C315*'Расчет субсидий'!E315</f>
        <v>0</v>
      </c>
      <c r="E315" s="54">
        <f t="shared" si="96"/>
        <v>0</v>
      </c>
      <c r="F315" s="27" t="s">
        <v>367</v>
      </c>
      <c r="G315" s="27" t="s">
        <v>367</v>
      </c>
      <c r="H315" s="27" t="s">
        <v>367</v>
      </c>
      <c r="I315" s="27" t="s">
        <v>367</v>
      </c>
      <c r="J315" s="27" t="s">
        <v>367</v>
      </c>
      <c r="K315" s="27" t="s">
        <v>367</v>
      </c>
      <c r="L315" s="53">
        <f>'Расчет субсидий'!P315-1</f>
        <v>0.29983551040154799</v>
      </c>
      <c r="M315" s="53">
        <f>L315*'Расчет субсидий'!Q315</f>
        <v>5.9967102080309598</v>
      </c>
      <c r="N315" s="54">
        <f t="shared" si="97"/>
        <v>1.9334822115380575E-2</v>
      </c>
      <c r="O315" s="53">
        <f>'Расчет субсидий'!T315-1</f>
        <v>0.20252631578947367</v>
      </c>
      <c r="P315" s="53">
        <f>O315*'Расчет субсидий'!U315</f>
        <v>8.1010526315789466</v>
      </c>
      <c r="Q315" s="54">
        <f t="shared" si="98"/>
        <v>2.6119723339164892E-2</v>
      </c>
      <c r="R315" s="53">
        <f>'Расчет субсидий'!X315-1</f>
        <v>0</v>
      </c>
      <c r="S315" s="53">
        <f>R315*'Расчет субсидий'!Y315</f>
        <v>0</v>
      </c>
      <c r="T315" s="54">
        <f t="shared" si="99"/>
        <v>0</v>
      </c>
      <c r="U315" s="53">
        <f t="shared" si="95"/>
        <v>14.097762839609906</v>
      </c>
    </row>
    <row r="316" spans="1:21" ht="15" customHeight="1">
      <c r="A316" s="33" t="s">
        <v>309</v>
      </c>
      <c r="B316" s="51">
        <f>'Расчет субсидий'!AD316</f>
        <v>7.8181818181818201</v>
      </c>
      <c r="C316" s="53">
        <f>'Расчет субсидий'!D316-1</f>
        <v>0.30000000000000004</v>
      </c>
      <c r="D316" s="53">
        <f>C316*'Расчет субсидий'!E316</f>
        <v>3.0000000000000004</v>
      </c>
      <c r="E316" s="54">
        <f t="shared" si="96"/>
        <v>2.1550153143231228</v>
      </c>
      <c r="F316" s="27" t="s">
        <v>367</v>
      </c>
      <c r="G316" s="27" t="s">
        <v>367</v>
      </c>
      <c r="H316" s="27" t="s">
        <v>367</v>
      </c>
      <c r="I316" s="27" t="s">
        <v>367</v>
      </c>
      <c r="J316" s="27" t="s">
        <v>367</v>
      </c>
      <c r="K316" s="27" t="s">
        <v>367</v>
      </c>
      <c r="L316" s="53">
        <f>'Расчет субсидий'!P316-1</f>
        <v>3.5435122459614332E-2</v>
      </c>
      <c r="M316" s="53">
        <f>L316*'Расчет субсидий'!Q316</f>
        <v>0.70870244919228664</v>
      </c>
      <c r="N316" s="54">
        <f t="shared" si="97"/>
        <v>0.50908821043589414</v>
      </c>
      <c r="O316" s="53">
        <f>'Расчет субсидий'!T316-1</f>
        <v>0</v>
      </c>
      <c r="P316" s="53">
        <f>O316*'Расчет субсидий'!U316</f>
        <v>0</v>
      </c>
      <c r="Q316" s="54">
        <f t="shared" si="98"/>
        <v>0</v>
      </c>
      <c r="R316" s="53">
        <f>'Расчет субсидий'!X316-1</f>
        <v>0.20500000000000007</v>
      </c>
      <c r="S316" s="53">
        <f>R316*'Расчет субсидий'!Y316</f>
        <v>7.1750000000000025</v>
      </c>
      <c r="T316" s="54">
        <f t="shared" si="99"/>
        <v>5.1540782934228027</v>
      </c>
      <c r="U316" s="53">
        <f t="shared" si="95"/>
        <v>10.88370244919229</v>
      </c>
    </row>
    <row r="317" spans="1:21" ht="15" customHeight="1">
      <c r="A317" s="33" t="s">
        <v>310</v>
      </c>
      <c r="B317" s="51">
        <f>'Расчет субсидий'!AD317</f>
        <v>7.9727272727272691</v>
      </c>
      <c r="C317" s="53">
        <f>'Расчет субсидий'!D317-1</f>
        <v>-0.21184952978056437</v>
      </c>
      <c r="D317" s="53">
        <f>C317*'Расчет субсидий'!E317</f>
        <v>-2.1184952978056435</v>
      </c>
      <c r="E317" s="54">
        <f t="shared" si="96"/>
        <v>-2.6773098827975645</v>
      </c>
      <c r="F317" s="27" t="s">
        <v>367</v>
      </c>
      <c r="G317" s="27" t="s">
        <v>367</v>
      </c>
      <c r="H317" s="27" t="s">
        <v>367</v>
      </c>
      <c r="I317" s="27" t="s">
        <v>367</v>
      </c>
      <c r="J317" s="27" t="s">
        <v>367</v>
      </c>
      <c r="K317" s="27" t="s">
        <v>367</v>
      </c>
      <c r="L317" s="53">
        <f>'Расчет субсидий'!P317-1</f>
        <v>0.23135678391959802</v>
      </c>
      <c r="M317" s="53">
        <f>L317*'Расчет субсидий'!Q317</f>
        <v>4.6271356783919604</v>
      </c>
      <c r="N317" s="54">
        <f t="shared" si="97"/>
        <v>5.8476769307139351</v>
      </c>
      <c r="O317" s="53">
        <f>'Расчет субсидий'!T317-1</f>
        <v>0.18999999999999995</v>
      </c>
      <c r="P317" s="53">
        <f>O317*'Расчет субсидий'!U317</f>
        <v>3.7999999999999989</v>
      </c>
      <c r="Q317" s="54">
        <f t="shared" si="98"/>
        <v>4.802360224810899</v>
      </c>
      <c r="R317" s="53">
        <f>'Расчет субсидий'!X317-1</f>
        <v>0</v>
      </c>
      <c r="S317" s="53">
        <f>R317*'Расчет субсидий'!Y317</f>
        <v>0</v>
      </c>
      <c r="T317" s="54">
        <f t="shared" si="99"/>
        <v>0</v>
      </c>
      <c r="U317" s="53">
        <f t="shared" si="95"/>
        <v>6.3086403805863158</v>
      </c>
    </row>
    <row r="318" spans="1:21" ht="15" customHeight="1">
      <c r="A318" s="33" t="s">
        <v>311</v>
      </c>
      <c r="B318" s="51">
        <f>'Расчет субсидий'!AD318</f>
        <v>0.11818181818181017</v>
      </c>
      <c r="C318" s="53">
        <f>'Расчет субсидий'!D318-1</f>
        <v>-1</v>
      </c>
      <c r="D318" s="53">
        <f>C318*'Расчет субсидий'!E318</f>
        <v>0</v>
      </c>
      <c r="E318" s="54">
        <f t="shared" si="96"/>
        <v>0</v>
      </c>
      <c r="F318" s="27" t="s">
        <v>367</v>
      </c>
      <c r="G318" s="27" t="s">
        <v>367</v>
      </c>
      <c r="H318" s="27" t="s">
        <v>367</v>
      </c>
      <c r="I318" s="27" t="s">
        <v>367</v>
      </c>
      <c r="J318" s="27" t="s">
        <v>367</v>
      </c>
      <c r="K318" s="27" t="s">
        <v>367</v>
      </c>
      <c r="L318" s="53">
        <f>'Расчет субсидий'!P318-1</f>
        <v>5.3667262969587792E-3</v>
      </c>
      <c r="M318" s="53">
        <f>L318*'Расчет субсидий'!Q318</f>
        <v>0.10733452593917558</v>
      </c>
      <c r="N318" s="54">
        <f t="shared" si="97"/>
        <v>0.11818181818181017</v>
      </c>
      <c r="O318" s="53">
        <f>'Расчет субсидий'!T318-1</f>
        <v>0</v>
      </c>
      <c r="P318" s="53">
        <f>O318*'Расчет субсидий'!U318</f>
        <v>0</v>
      </c>
      <c r="Q318" s="54">
        <f t="shared" si="98"/>
        <v>0</v>
      </c>
      <c r="R318" s="53">
        <f>'Расчет субсидий'!X318-1</f>
        <v>0</v>
      </c>
      <c r="S318" s="53">
        <f>R318*'Расчет субсидий'!Y318</f>
        <v>0</v>
      </c>
      <c r="T318" s="54">
        <f t="shared" si="99"/>
        <v>0</v>
      </c>
      <c r="U318" s="53">
        <f t="shared" si="95"/>
        <v>0.10733452593917558</v>
      </c>
    </row>
    <row r="319" spans="1:21" ht="15" customHeight="1">
      <c r="A319" s="33" t="s">
        <v>312</v>
      </c>
      <c r="B319" s="51">
        <f>'Расчет субсидий'!AD319</f>
        <v>8.0272727272727309</v>
      </c>
      <c r="C319" s="53">
        <f>'Расчет субсидий'!D319-1</f>
        <v>-5.6756756756756732E-2</v>
      </c>
      <c r="D319" s="53">
        <f>C319*'Расчет субсидий'!E319</f>
        <v>-0.56756756756756732</v>
      </c>
      <c r="E319" s="54">
        <f t="shared" si="96"/>
        <v>-0.61116441566812185</v>
      </c>
      <c r="F319" s="27" t="s">
        <v>367</v>
      </c>
      <c r="G319" s="27" t="s">
        <v>367</v>
      </c>
      <c r="H319" s="27" t="s">
        <v>367</v>
      </c>
      <c r="I319" s="27" t="s">
        <v>367</v>
      </c>
      <c r="J319" s="27" t="s">
        <v>367</v>
      </c>
      <c r="K319" s="27" t="s">
        <v>367</v>
      </c>
      <c r="L319" s="53">
        <f>'Расчет субсидий'!P319-1</f>
        <v>0.30000000000000004</v>
      </c>
      <c r="M319" s="53">
        <f>L319*'Расчет субсидий'!Q319</f>
        <v>6.0000000000000009</v>
      </c>
      <c r="N319" s="54">
        <f t="shared" si="97"/>
        <v>6.460880965634435</v>
      </c>
      <c r="O319" s="53">
        <f>'Расчет субсидий'!T319-1</f>
        <v>-2.4444444444444491E-2</v>
      </c>
      <c r="P319" s="53">
        <f>O319*'Расчет субсидий'!U319</f>
        <v>-0.97777777777777963</v>
      </c>
      <c r="Q319" s="54">
        <f t="shared" si="98"/>
        <v>-1.0528843055107986</v>
      </c>
      <c r="R319" s="53">
        <f>'Расчет субсидий'!X319-1</f>
        <v>0.30000000000000004</v>
      </c>
      <c r="S319" s="53">
        <f>R319*'Расчет субсидий'!Y319</f>
        <v>3.0000000000000004</v>
      </c>
      <c r="T319" s="54">
        <f t="shared" si="99"/>
        <v>3.2304404828172175</v>
      </c>
      <c r="U319" s="53">
        <f t="shared" si="95"/>
        <v>7.4546546546546537</v>
      </c>
    </row>
    <row r="320" spans="1:21" ht="15" customHeight="1">
      <c r="A320" s="33" t="s">
        <v>313</v>
      </c>
      <c r="B320" s="51">
        <f>'Расчет субсидий'!AD320</f>
        <v>-1.5727272727272705</v>
      </c>
      <c r="C320" s="53">
        <f>'Расчет субсидий'!D320-1</f>
        <v>-1</v>
      </c>
      <c r="D320" s="53">
        <f>C320*'Расчет субсидий'!E320</f>
        <v>0</v>
      </c>
      <c r="E320" s="54">
        <f t="shared" si="96"/>
        <v>0</v>
      </c>
      <c r="F320" s="27" t="s">
        <v>367</v>
      </c>
      <c r="G320" s="27" t="s">
        <v>367</v>
      </c>
      <c r="H320" s="27" t="s">
        <v>367</v>
      </c>
      <c r="I320" s="27" t="s">
        <v>367</v>
      </c>
      <c r="J320" s="27" t="s">
        <v>367</v>
      </c>
      <c r="K320" s="27" t="s">
        <v>367</v>
      </c>
      <c r="L320" s="53">
        <f>'Расчет субсидий'!P320-1</f>
        <v>-0.1604184829991282</v>
      </c>
      <c r="M320" s="53">
        <f>L320*'Расчет субсидий'!Q320</f>
        <v>-3.208369659982564</v>
      </c>
      <c r="N320" s="54">
        <f t="shared" si="97"/>
        <v>-1.5727272727272705</v>
      </c>
      <c r="O320" s="53">
        <f>'Расчет субсидий'!T320-1</f>
        <v>0</v>
      </c>
      <c r="P320" s="53">
        <f>O320*'Расчет субсидий'!U320</f>
        <v>0</v>
      </c>
      <c r="Q320" s="54">
        <f t="shared" si="98"/>
        <v>0</v>
      </c>
      <c r="R320" s="53">
        <f>'Расчет субсидий'!X320-1</f>
        <v>0</v>
      </c>
      <c r="S320" s="53">
        <f>R320*'Расчет субсидий'!Y320</f>
        <v>0</v>
      </c>
      <c r="T320" s="54">
        <f t="shared" si="99"/>
        <v>0</v>
      </c>
      <c r="U320" s="53">
        <f t="shared" si="95"/>
        <v>-3.208369659982564</v>
      </c>
    </row>
    <row r="321" spans="1:21" ht="15" customHeight="1">
      <c r="A321" s="32" t="s">
        <v>314</v>
      </c>
      <c r="B321" s="55"/>
      <c r="C321" s="56"/>
      <c r="D321" s="56"/>
      <c r="E321" s="57"/>
      <c r="F321" s="56"/>
      <c r="G321" s="56"/>
      <c r="H321" s="57"/>
      <c r="I321" s="57"/>
      <c r="J321" s="57"/>
      <c r="K321" s="57"/>
      <c r="L321" s="56"/>
      <c r="M321" s="56"/>
      <c r="N321" s="57"/>
      <c r="O321" s="56"/>
      <c r="P321" s="56"/>
      <c r="Q321" s="57"/>
      <c r="R321" s="56"/>
      <c r="S321" s="56"/>
      <c r="T321" s="57"/>
      <c r="U321" s="57"/>
    </row>
    <row r="322" spans="1:21" ht="15" customHeight="1">
      <c r="A322" s="33" t="s">
        <v>315</v>
      </c>
      <c r="B322" s="51">
        <f>'Расчет субсидий'!AD322</f>
        <v>10.254545454545479</v>
      </c>
      <c r="C322" s="53">
        <f>'Расчет субсидий'!D322-1</f>
        <v>0.11679389312977118</v>
      </c>
      <c r="D322" s="53">
        <f>C322*'Расчет субсидий'!E322</f>
        <v>1.1679389312977118</v>
      </c>
      <c r="E322" s="54">
        <f t="shared" ref="E322:E332" si="100">$B322*D322/$U322</f>
        <v>2.210401080896256</v>
      </c>
      <c r="F322" s="27" t="s">
        <v>367</v>
      </c>
      <c r="G322" s="27" t="s">
        <v>367</v>
      </c>
      <c r="H322" s="27" t="s">
        <v>367</v>
      </c>
      <c r="I322" s="27" t="s">
        <v>367</v>
      </c>
      <c r="J322" s="27" t="s">
        <v>367</v>
      </c>
      <c r="K322" s="27" t="s">
        <v>367</v>
      </c>
      <c r="L322" s="53">
        <f>'Расчет субсидий'!P322-1</f>
        <v>1.2519561815336422E-2</v>
      </c>
      <c r="M322" s="53">
        <f>L322*'Расчет субсидий'!Q322</f>
        <v>0.25039123630672844</v>
      </c>
      <c r="N322" s="54">
        <f t="shared" ref="N322:N332" si="101">$B322*M322/$U322</f>
        <v>0.47388184822675639</v>
      </c>
      <c r="O322" s="53">
        <f>'Расчет субсидий'!T322-1</f>
        <v>0.10000000000000009</v>
      </c>
      <c r="P322" s="53">
        <f>O322*'Расчет субсидий'!U322</f>
        <v>3.0000000000000027</v>
      </c>
      <c r="Q322" s="54">
        <f t="shared" ref="Q322:Q332" si="102">$B322*P322/$U322</f>
        <v>5.6776968940668491</v>
      </c>
      <c r="R322" s="53">
        <f>'Расчет субсидий'!X322-1</f>
        <v>5.0000000000000044E-2</v>
      </c>
      <c r="S322" s="53">
        <f>R322*'Расчет субсидий'!Y322</f>
        <v>1.0000000000000009</v>
      </c>
      <c r="T322" s="54">
        <f t="shared" ref="T322:T332" si="103">$B322*S322/$U322</f>
        <v>1.8925656313556163</v>
      </c>
      <c r="U322" s="53">
        <f t="shared" si="95"/>
        <v>5.4183301676044442</v>
      </c>
    </row>
    <row r="323" spans="1:21" ht="15" customHeight="1">
      <c r="A323" s="33" t="s">
        <v>316</v>
      </c>
      <c r="B323" s="51">
        <f>'Расчет субсидий'!AD323</f>
        <v>23.336363636363629</v>
      </c>
      <c r="C323" s="53">
        <f>'Расчет субсидий'!D323-1</f>
        <v>3.0303030303030276E-2</v>
      </c>
      <c r="D323" s="53">
        <f>C323*'Расчет субсидий'!E323</f>
        <v>0.30303030303030276</v>
      </c>
      <c r="E323" s="54">
        <f t="shared" si="100"/>
        <v>0.46681719713141256</v>
      </c>
      <c r="F323" s="27" t="s">
        <v>367</v>
      </c>
      <c r="G323" s="27" t="s">
        <v>367</v>
      </c>
      <c r="H323" s="27" t="s">
        <v>367</v>
      </c>
      <c r="I323" s="27" t="s">
        <v>367</v>
      </c>
      <c r="J323" s="27" t="s">
        <v>367</v>
      </c>
      <c r="K323" s="27" t="s">
        <v>367</v>
      </c>
      <c r="L323" s="53">
        <f>'Расчет субсидий'!P323-1</f>
        <v>0.29227830832196444</v>
      </c>
      <c r="M323" s="53">
        <f>L323*'Расчет субсидий'!Q323</f>
        <v>5.8455661664392888</v>
      </c>
      <c r="N323" s="54">
        <f t="shared" si="101"/>
        <v>9.0050756844292454</v>
      </c>
      <c r="O323" s="53">
        <f>'Расчет субсидий'!T323-1</f>
        <v>0.30000000000000004</v>
      </c>
      <c r="P323" s="53">
        <f>O323*'Расчет субсидий'!U323</f>
        <v>6.0000000000000009</v>
      </c>
      <c r="Q323" s="54">
        <f t="shared" si="102"/>
        <v>9.2429805032019789</v>
      </c>
      <c r="R323" s="53">
        <f>'Расчет субсидий'!X323-1</f>
        <v>0.10000000000000009</v>
      </c>
      <c r="S323" s="53">
        <f>R323*'Расчет субсидий'!Y323</f>
        <v>3.0000000000000027</v>
      </c>
      <c r="T323" s="54">
        <f t="shared" si="103"/>
        <v>4.6214902516009921</v>
      </c>
      <c r="U323" s="53">
        <f t="shared" si="95"/>
        <v>15.148596469469595</v>
      </c>
    </row>
    <row r="324" spans="1:21" ht="15" customHeight="1">
      <c r="A324" s="33" t="s">
        <v>269</v>
      </c>
      <c r="B324" s="51">
        <f>'Расчет субсидий'!AD324</f>
        <v>13.409090909090907</v>
      </c>
      <c r="C324" s="53">
        <f>'Расчет субсидий'!D324-1</f>
        <v>0.19999999999999996</v>
      </c>
      <c r="D324" s="53">
        <f>C324*'Расчет субсидий'!E324</f>
        <v>1.9999999999999996</v>
      </c>
      <c r="E324" s="54">
        <f t="shared" si="100"/>
        <v>2.6727002279488454</v>
      </c>
      <c r="F324" s="27" t="s">
        <v>367</v>
      </c>
      <c r="G324" s="27" t="s">
        <v>367</v>
      </c>
      <c r="H324" s="27" t="s">
        <v>367</v>
      </c>
      <c r="I324" s="27" t="s">
        <v>367</v>
      </c>
      <c r="J324" s="27" t="s">
        <v>367</v>
      </c>
      <c r="K324" s="27" t="s">
        <v>367</v>
      </c>
      <c r="L324" s="53">
        <f>'Расчет субсидий'!P324-1</f>
        <v>8.7420042643923335E-2</v>
      </c>
      <c r="M324" s="53">
        <f>L324*'Расчет субсидий'!Q324</f>
        <v>1.7484008528784667</v>
      </c>
      <c r="N324" s="54">
        <f t="shared" si="101"/>
        <v>2.3364756790171173</v>
      </c>
      <c r="O324" s="53">
        <f>'Расчет субсидий'!T324-1</f>
        <v>0.14285714285714279</v>
      </c>
      <c r="P324" s="53">
        <f>O324*'Расчет субсидий'!U324</f>
        <v>4.2857142857142838</v>
      </c>
      <c r="Q324" s="54">
        <f t="shared" si="102"/>
        <v>5.7272147741760957</v>
      </c>
      <c r="R324" s="53">
        <f>'Расчет субсидий'!X324-1</f>
        <v>0.10000000000000009</v>
      </c>
      <c r="S324" s="53">
        <f>R324*'Расчет субсидий'!Y324</f>
        <v>2.0000000000000018</v>
      </c>
      <c r="T324" s="54">
        <f t="shared" si="103"/>
        <v>2.6727002279488485</v>
      </c>
      <c r="U324" s="53">
        <f t="shared" si="95"/>
        <v>10.034115138592751</v>
      </c>
    </row>
    <row r="325" spans="1:21" ht="15" customHeight="1">
      <c r="A325" s="33" t="s">
        <v>317</v>
      </c>
      <c r="B325" s="51">
        <f>'Расчет субсидий'!AD325</f>
        <v>4.1545454545454561</v>
      </c>
      <c r="C325" s="53">
        <f>'Расчет субсидий'!D325-1</f>
        <v>0.18333333333333335</v>
      </c>
      <c r="D325" s="53">
        <f>C325*'Расчет субсидий'!E325</f>
        <v>1.8333333333333335</v>
      </c>
      <c r="E325" s="54">
        <f t="shared" si="100"/>
        <v>4.1693707624598506</v>
      </c>
      <c r="F325" s="27" t="s">
        <v>367</v>
      </c>
      <c r="G325" s="27" t="s">
        <v>367</v>
      </c>
      <c r="H325" s="27" t="s">
        <v>367</v>
      </c>
      <c r="I325" s="27" t="s">
        <v>367</v>
      </c>
      <c r="J325" s="27" t="s">
        <v>367</v>
      </c>
      <c r="K325" s="27" t="s">
        <v>367</v>
      </c>
      <c r="L325" s="53">
        <f>'Расчет субсидий'!P325-1</f>
        <v>-0.25032594524119955</v>
      </c>
      <c r="M325" s="53">
        <f>L325*'Расчет субсидий'!Q325</f>
        <v>-5.0065189048239915</v>
      </c>
      <c r="N325" s="54">
        <f t="shared" si="101"/>
        <v>-11.385836478259451</v>
      </c>
      <c r="O325" s="53">
        <f>'Расчет субсидий'!T325-1</f>
        <v>0.10000000000000009</v>
      </c>
      <c r="P325" s="53">
        <f>O325*'Расчет субсидий'!U325</f>
        <v>3.5000000000000031</v>
      </c>
      <c r="Q325" s="54">
        <f t="shared" si="102"/>
        <v>7.9597078192415394</v>
      </c>
      <c r="R325" s="53">
        <f>'Расчет субсидий'!X325-1</f>
        <v>0.10000000000000009</v>
      </c>
      <c r="S325" s="53">
        <f>R325*'Расчет субсидий'!Y325</f>
        <v>1.5000000000000013</v>
      </c>
      <c r="T325" s="54">
        <f t="shared" si="103"/>
        <v>3.4113033511035171</v>
      </c>
      <c r="U325" s="53">
        <f t="shared" si="95"/>
        <v>1.8268144285093464</v>
      </c>
    </row>
    <row r="326" spans="1:21" ht="15" customHeight="1">
      <c r="A326" s="33" t="s">
        <v>318</v>
      </c>
      <c r="B326" s="51">
        <f>'Расчет субсидий'!AD326</f>
        <v>-28.827272727272714</v>
      </c>
      <c r="C326" s="53">
        <f>'Расчет субсидий'!D326-1</f>
        <v>-1</v>
      </c>
      <c r="D326" s="53">
        <f>C326*'Расчет субсидий'!E326</f>
        <v>0</v>
      </c>
      <c r="E326" s="54">
        <f t="shared" si="100"/>
        <v>0</v>
      </c>
      <c r="F326" s="27" t="s">
        <v>367</v>
      </c>
      <c r="G326" s="27" t="s">
        <v>367</v>
      </c>
      <c r="H326" s="27" t="s">
        <v>367</v>
      </c>
      <c r="I326" s="27" t="s">
        <v>367</v>
      </c>
      <c r="J326" s="27" t="s">
        <v>367</v>
      </c>
      <c r="K326" s="27" t="s">
        <v>367</v>
      </c>
      <c r="L326" s="53">
        <f>'Расчет субсидий'!P326-1</f>
        <v>-0.44902723735408556</v>
      </c>
      <c r="M326" s="53">
        <f>L326*'Расчет субсидий'!Q326</f>
        <v>-8.9805447470817121</v>
      </c>
      <c r="N326" s="54">
        <f t="shared" si="101"/>
        <v>-25.392709215225921</v>
      </c>
      <c r="O326" s="53">
        <f>'Расчет субсидий'!T326-1</f>
        <v>-6.2711864406779672E-2</v>
      </c>
      <c r="P326" s="53">
        <f>O326*'Расчет субсидий'!U326</f>
        <v>-1.8813559322033901</v>
      </c>
      <c r="Q326" s="54">
        <f t="shared" si="102"/>
        <v>-5.3195797651701522</v>
      </c>
      <c r="R326" s="53">
        <f>'Расчет субсидий'!X326-1</f>
        <v>3.3333333333333437E-2</v>
      </c>
      <c r="S326" s="53">
        <f>R326*'Расчет субсидий'!Y326</f>
        <v>0.66666666666666874</v>
      </c>
      <c r="T326" s="54">
        <f t="shared" si="103"/>
        <v>1.8850162531233625</v>
      </c>
      <c r="U326" s="53">
        <f t="shared" si="95"/>
        <v>-10.195234012618435</v>
      </c>
    </row>
    <row r="327" spans="1:21" ht="15" customHeight="1">
      <c r="A327" s="33" t="s">
        <v>319</v>
      </c>
      <c r="B327" s="51">
        <f>'Расчет субсидий'!AD327</f>
        <v>13.26363636363638</v>
      </c>
      <c r="C327" s="53">
        <f>'Расчет субсидий'!D327-1</f>
        <v>5.2631578947368363E-2</v>
      </c>
      <c r="D327" s="53">
        <f>C327*'Расчет субсидий'!E327</f>
        <v>0.52631578947368363</v>
      </c>
      <c r="E327" s="54">
        <f t="shared" si="100"/>
        <v>1.0109875552498495</v>
      </c>
      <c r="F327" s="27" t="s">
        <v>367</v>
      </c>
      <c r="G327" s="27" t="s">
        <v>367</v>
      </c>
      <c r="H327" s="27" t="s">
        <v>367</v>
      </c>
      <c r="I327" s="27" t="s">
        <v>367</v>
      </c>
      <c r="J327" s="27" t="s">
        <v>367</v>
      </c>
      <c r="K327" s="27" t="s">
        <v>367</v>
      </c>
      <c r="L327" s="53">
        <f>'Расчет субсидий'!P327-1</f>
        <v>0.19393382352941191</v>
      </c>
      <c r="M327" s="53">
        <f>L327*'Расчет субсидий'!Q327</f>
        <v>3.8786764705882382</v>
      </c>
      <c r="N327" s="54">
        <f t="shared" si="101"/>
        <v>7.4504579209497326</v>
      </c>
      <c r="O327" s="53">
        <f>'Расчет субсидий'!T327-1</f>
        <v>5.0000000000000044E-2</v>
      </c>
      <c r="P327" s="53">
        <f>O327*'Расчет субсидий'!U327</f>
        <v>1.5000000000000013</v>
      </c>
      <c r="Q327" s="54">
        <f t="shared" si="102"/>
        <v>2.8813145324620772</v>
      </c>
      <c r="R327" s="53">
        <f>'Расчет субсидий'!X327-1</f>
        <v>5.0000000000000044E-2</v>
      </c>
      <c r="S327" s="53">
        <f>R327*'Расчет субсидий'!Y327</f>
        <v>1.0000000000000009</v>
      </c>
      <c r="T327" s="54">
        <f t="shared" si="103"/>
        <v>1.9208763549747183</v>
      </c>
      <c r="U327" s="53">
        <f t="shared" si="95"/>
        <v>6.9049922600619249</v>
      </c>
    </row>
    <row r="328" spans="1:21" ht="15" customHeight="1">
      <c r="A328" s="33" t="s">
        <v>320</v>
      </c>
      <c r="B328" s="51">
        <f>'Расчет субсидий'!AD328</f>
        <v>20.599999999999994</v>
      </c>
      <c r="C328" s="53">
        <f>'Расчет субсидий'!D328-1</f>
        <v>5.0000000000000044E-2</v>
      </c>
      <c r="D328" s="53">
        <f>C328*'Расчет субсидий'!E328</f>
        <v>0.50000000000000044</v>
      </c>
      <c r="E328" s="54">
        <f t="shared" si="100"/>
        <v>0.82012041231444699</v>
      </c>
      <c r="F328" s="27" t="s">
        <v>367</v>
      </c>
      <c r="G328" s="27" t="s">
        <v>367</v>
      </c>
      <c r="H328" s="27" t="s">
        <v>367</v>
      </c>
      <c r="I328" s="27" t="s">
        <v>367</v>
      </c>
      <c r="J328" s="27" t="s">
        <v>367</v>
      </c>
      <c r="K328" s="27" t="s">
        <v>367</v>
      </c>
      <c r="L328" s="53">
        <f>'Расчет субсидий'!P328-1</f>
        <v>0.20295656865389811</v>
      </c>
      <c r="M328" s="53">
        <f>L328*'Расчет субсидий'!Q328</f>
        <v>4.0591313730779621</v>
      </c>
      <c r="N328" s="54">
        <f t="shared" si="101"/>
        <v>6.6579529906544055</v>
      </c>
      <c r="O328" s="53">
        <f>'Расчет субсидий'!T328-1</f>
        <v>0.30000000000000004</v>
      </c>
      <c r="P328" s="53">
        <f>O328*'Расчет субсидий'!U328</f>
        <v>6.0000000000000009</v>
      </c>
      <c r="Q328" s="54">
        <f t="shared" si="102"/>
        <v>9.8414449477733559</v>
      </c>
      <c r="R328" s="53">
        <f>'Расчет субсидий'!X328-1</f>
        <v>6.6666666666666652E-2</v>
      </c>
      <c r="S328" s="53">
        <f>R328*'Расчет субсидий'!Y328</f>
        <v>1.9999999999999996</v>
      </c>
      <c r="T328" s="54">
        <f t="shared" si="103"/>
        <v>3.2804816492577844</v>
      </c>
      <c r="U328" s="53">
        <f t="shared" si="95"/>
        <v>12.559131373077964</v>
      </c>
    </row>
    <row r="329" spans="1:21" ht="15" customHeight="1">
      <c r="A329" s="33" t="s">
        <v>321</v>
      </c>
      <c r="B329" s="51">
        <f>'Расчет субсидий'!AD329</f>
        <v>18.281818181818181</v>
      </c>
      <c r="C329" s="53">
        <f>'Расчет субсидий'!D329-1</f>
        <v>0.19375000000000009</v>
      </c>
      <c r="D329" s="53">
        <f>C329*'Расчет субсидий'!E329</f>
        <v>1.9375000000000009</v>
      </c>
      <c r="E329" s="54">
        <f t="shared" si="100"/>
        <v>3.045100143270937</v>
      </c>
      <c r="F329" s="27" t="s">
        <v>367</v>
      </c>
      <c r="G329" s="27" t="s">
        <v>367</v>
      </c>
      <c r="H329" s="27" t="s">
        <v>367</v>
      </c>
      <c r="I329" s="27" t="s">
        <v>367</v>
      </c>
      <c r="J329" s="27" t="s">
        <v>367</v>
      </c>
      <c r="K329" s="27" t="s">
        <v>367</v>
      </c>
      <c r="L329" s="53">
        <f>'Расчет субсидий'!P329-1</f>
        <v>0.23473186119873812</v>
      </c>
      <c r="M329" s="53">
        <f>L329*'Расчет субсидий'!Q329</f>
        <v>4.6946372239747625</v>
      </c>
      <c r="N329" s="54">
        <f t="shared" si="101"/>
        <v>7.3783950881706399</v>
      </c>
      <c r="O329" s="53">
        <f>'Расчет субсидий'!T329-1</f>
        <v>9.9999999999999867E-2</v>
      </c>
      <c r="P329" s="53">
        <f>O329*'Расчет субсидий'!U329</f>
        <v>2.999999999999996</v>
      </c>
      <c r="Q329" s="54">
        <f t="shared" si="102"/>
        <v>4.7149937702259583</v>
      </c>
      <c r="R329" s="53">
        <f>'Расчет субсидий'!X329-1</f>
        <v>0.10000000000000009</v>
      </c>
      <c r="S329" s="53">
        <f>R329*'Расчет субсидий'!Y329</f>
        <v>2.0000000000000018</v>
      </c>
      <c r="T329" s="54">
        <f t="shared" si="103"/>
        <v>3.143329180150646</v>
      </c>
      <c r="U329" s="53">
        <f t="shared" si="95"/>
        <v>11.632137223974761</v>
      </c>
    </row>
    <row r="330" spans="1:21" ht="15" customHeight="1">
      <c r="A330" s="33" t="s">
        <v>322</v>
      </c>
      <c r="B330" s="51">
        <f>'Расчет субсидий'!AD330</f>
        <v>23.518181818181802</v>
      </c>
      <c r="C330" s="53">
        <f>'Расчет субсидий'!D330-1</f>
        <v>0.19999999999999996</v>
      </c>
      <c r="D330" s="53">
        <f>C330*'Расчет субсидий'!E330</f>
        <v>1.9999999999999996</v>
      </c>
      <c r="E330" s="54">
        <f t="shared" si="100"/>
        <v>2.8081411126187223</v>
      </c>
      <c r="F330" s="27" t="s">
        <v>367</v>
      </c>
      <c r="G330" s="27" t="s">
        <v>367</v>
      </c>
      <c r="H330" s="27" t="s">
        <v>367</v>
      </c>
      <c r="I330" s="27" t="s">
        <v>367</v>
      </c>
      <c r="J330" s="27" t="s">
        <v>367</v>
      </c>
      <c r="K330" s="27" t="s">
        <v>367</v>
      </c>
      <c r="L330" s="53">
        <f>'Расчет субсидий'!P330-1</f>
        <v>0.30000000000000004</v>
      </c>
      <c r="M330" s="53">
        <f>L330*'Расчет субсидий'!Q330</f>
        <v>6.0000000000000009</v>
      </c>
      <c r="N330" s="54">
        <f t="shared" si="101"/>
        <v>8.4244233378561688</v>
      </c>
      <c r="O330" s="53">
        <f>'Расчет субсидий'!T330-1</f>
        <v>0.30000000000000004</v>
      </c>
      <c r="P330" s="53">
        <f>O330*'Расчет субсидий'!U330</f>
        <v>7.5000000000000009</v>
      </c>
      <c r="Q330" s="54">
        <f t="shared" si="102"/>
        <v>10.530529172320211</v>
      </c>
      <c r="R330" s="53">
        <f>'Расчет субсидий'!X330-1</f>
        <v>5.0000000000000044E-2</v>
      </c>
      <c r="S330" s="53">
        <f>R330*'Расчет субсидий'!Y330</f>
        <v>1.2500000000000011</v>
      </c>
      <c r="T330" s="54">
        <f t="shared" si="103"/>
        <v>1.755088195386703</v>
      </c>
      <c r="U330" s="53">
        <f t="shared" si="95"/>
        <v>16.75</v>
      </c>
    </row>
    <row r="331" spans="1:21" ht="15" customHeight="1">
      <c r="A331" s="33" t="s">
        <v>323</v>
      </c>
      <c r="B331" s="51">
        <f>'Расчет субсидий'!AD331</f>
        <v>18.390909090909105</v>
      </c>
      <c r="C331" s="53">
        <f>'Расчет субсидий'!D331-1</f>
        <v>0.19999999999999996</v>
      </c>
      <c r="D331" s="53">
        <f>C331*'Расчет субсидий'!E331</f>
        <v>1.9999999999999996</v>
      </c>
      <c r="E331" s="54">
        <f t="shared" si="100"/>
        <v>3.6966651439013258</v>
      </c>
      <c r="F331" s="27" t="s">
        <v>367</v>
      </c>
      <c r="G331" s="27" t="s">
        <v>367</v>
      </c>
      <c r="H331" s="27" t="s">
        <v>367</v>
      </c>
      <c r="I331" s="27" t="s">
        <v>367</v>
      </c>
      <c r="J331" s="27" t="s">
        <v>367</v>
      </c>
      <c r="K331" s="27" t="s">
        <v>367</v>
      </c>
      <c r="L331" s="53">
        <f>'Расчет субсидий'!P331-1</f>
        <v>0.30000000000000004</v>
      </c>
      <c r="M331" s="53">
        <f>L331*'Расчет субсидий'!Q331</f>
        <v>6.0000000000000009</v>
      </c>
      <c r="N331" s="54">
        <f t="shared" si="101"/>
        <v>11.089995431703981</v>
      </c>
      <c r="O331" s="53">
        <f>'Расчет субсидий'!T331-1</f>
        <v>3.7500000000000089E-2</v>
      </c>
      <c r="P331" s="53">
        <f>O331*'Расчет субсидий'!U331</f>
        <v>0.75000000000000178</v>
      </c>
      <c r="Q331" s="54">
        <f t="shared" si="102"/>
        <v>1.3862494289630007</v>
      </c>
      <c r="R331" s="53">
        <f>'Расчет субсидий'!X331-1</f>
        <v>4.0000000000000036E-2</v>
      </c>
      <c r="S331" s="53">
        <f>R331*'Расчет субсидий'!Y331</f>
        <v>1.2000000000000011</v>
      </c>
      <c r="T331" s="54">
        <f t="shared" si="103"/>
        <v>2.2179990863407979</v>
      </c>
      <c r="U331" s="53">
        <f t="shared" si="95"/>
        <v>9.9500000000000028</v>
      </c>
    </row>
    <row r="332" spans="1:21" ht="15" customHeight="1">
      <c r="A332" s="33" t="s">
        <v>324</v>
      </c>
      <c r="B332" s="51">
        <f>'Расчет субсидий'!AD332</f>
        <v>26.290909090909054</v>
      </c>
      <c r="C332" s="53">
        <f>'Расчет субсидий'!D332-1</f>
        <v>-2.8270948773045923E-4</v>
      </c>
      <c r="D332" s="53">
        <f>C332*'Расчет субсидий'!E332</f>
        <v>-2.8270948773045923E-3</v>
      </c>
      <c r="E332" s="54">
        <f t="shared" si="100"/>
        <v>-1.2627299116333526E-2</v>
      </c>
      <c r="F332" s="27" t="s">
        <v>367</v>
      </c>
      <c r="G332" s="27" t="s">
        <v>367</v>
      </c>
      <c r="H332" s="27" t="s">
        <v>367</v>
      </c>
      <c r="I332" s="27" t="s">
        <v>367</v>
      </c>
      <c r="J332" s="27" t="s">
        <v>367</v>
      </c>
      <c r="K332" s="27" t="s">
        <v>367</v>
      </c>
      <c r="L332" s="53">
        <f>'Расчет субсидий'!P332-1</f>
        <v>-4.2214969996841822E-2</v>
      </c>
      <c r="M332" s="53">
        <f>L332*'Расчет субсидий'!Q332</f>
        <v>-0.84429939993683645</v>
      </c>
      <c r="N332" s="54">
        <f t="shared" si="101"/>
        <v>-3.7710871157277746</v>
      </c>
      <c r="O332" s="53">
        <f>'Расчет субсидий'!T332-1</f>
        <v>0.21999999999999997</v>
      </c>
      <c r="P332" s="53">
        <f>O332*'Расчет субсидий'!U332</f>
        <v>4.3999999999999995</v>
      </c>
      <c r="Q332" s="54">
        <f t="shared" si="102"/>
        <v>19.652724271086228</v>
      </c>
      <c r="R332" s="53">
        <f>'Расчет субсидий'!X332-1</f>
        <v>7.7777777777777724E-2</v>
      </c>
      <c r="S332" s="53">
        <f>R332*'Расчет субсидий'!Y332</f>
        <v>2.3333333333333317</v>
      </c>
      <c r="T332" s="54">
        <f t="shared" si="103"/>
        <v>10.421899234666935</v>
      </c>
      <c r="U332" s="53">
        <f t="shared" si="95"/>
        <v>5.8862068385191897</v>
      </c>
    </row>
    <row r="333" spans="1:21" ht="15" customHeight="1">
      <c r="A333" s="32" t="s">
        <v>325</v>
      </c>
      <c r="B333" s="55"/>
      <c r="C333" s="56"/>
      <c r="D333" s="56"/>
      <c r="E333" s="57"/>
      <c r="F333" s="56"/>
      <c r="G333" s="56"/>
      <c r="H333" s="57"/>
      <c r="I333" s="57"/>
      <c r="J333" s="57"/>
      <c r="K333" s="57"/>
      <c r="L333" s="56"/>
      <c r="M333" s="56"/>
      <c r="N333" s="57"/>
      <c r="O333" s="56"/>
      <c r="P333" s="56"/>
      <c r="Q333" s="57"/>
      <c r="R333" s="56"/>
      <c r="S333" s="56"/>
      <c r="T333" s="57"/>
      <c r="U333" s="57"/>
    </row>
    <row r="334" spans="1:21" ht="15" customHeight="1">
      <c r="A334" s="33" t="s">
        <v>326</v>
      </c>
      <c r="B334" s="51">
        <f>'Расчет субсидий'!AD334</f>
        <v>8.5090909090909008</v>
      </c>
      <c r="C334" s="53">
        <f>'Расчет субсидий'!D334-1</f>
        <v>-2.9411764705882359E-2</v>
      </c>
      <c r="D334" s="53">
        <f>C334*'Расчет субсидий'!E334</f>
        <v>-0.29411764705882359</v>
      </c>
      <c r="E334" s="54">
        <f t="shared" ref="E334:E344" si="104">$B334*D334/$U334</f>
        <v>-0.40025122606336727</v>
      </c>
      <c r="F334" s="27" t="s">
        <v>367</v>
      </c>
      <c r="G334" s="27" t="s">
        <v>367</v>
      </c>
      <c r="H334" s="27" t="s">
        <v>367</v>
      </c>
      <c r="I334" s="27" t="s">
        <v>367</v>
      </c>
      <c r="J334" s="27" t="s">
        <v>367</v>
      </c>
      <c r="K334" s="27" t="s">
        <v>367</v>
      </c>
      <c r="L334" s="53">
        <f>'Расчет субсидий'!P334-1</f>
        <v>0.30000000000000004</v>
      </c>
      <c r="M334" s="53">
        <f>L334*'Расчет субсидий'!Q334</f>
        <v>6.0000000000000009</v>
      </c>
      <c r="N334" s="54">
        <f t="shared" ref="N334:N344" si="105">$B334*M334/$U334</f>
        <v>8.1651250116926928</v>
      </c>
      <c r="O334" s="53">
        <f>'Расчет субсидий'!T334-1</f>
        <v>-2.8124999999999956E-2</v>
      </c>
      <c r="P334" s="53">
        <f>O334*'Расчет субсидий'!U334</f>
        <v>-0.70312499999999889</v>
      </c>
      <c r="Q334" s="54">
        <f t="shared" ref="Q334:Q344" si="106">$B334*P334/$U334</f>
        <v>-0.95685058730773564</v>
      </c>
      <c r="R334" s="53">
        <f>'Расчет субсидий'!X334-1</f>
        <v>5.0000000000000044E-2</v>
      </c>
      <c r="S334" s="53">
        <f>R334*'Расчет субсидий'!Y334</f>
        <v>1.2500000000000011</v>
      </c>
      <c r="T334" s="54">
        <f t="shared" ref="T334:T344" si="107">$B334*S334/$U334</f>
        <v>1.701067710769312</v>
      </c>
      <c r="U334" s="53">
        <f t="shared" si="95"/>
        <v>6.2527573529411793</v>
      </c>
    </row>
    <row r="335" spans="1:21" ht="15" customHeight="1">
      <c r="A335" s="33" t="s">
        <v>327</v>
      </c>
      <c r="B335" s="51">
        <f>'Расчет субсидий'!AD335</f>
        <v>1.4909090909090992</v>
      </c>
      <c r="C335" s="53">
        <f>'Расчет субсидий'!D335-1</f>
        <v>0.26571428571428557</v>
      </c>
      <c r="D335" s="53">
        <f>C335*'Расчет субсидий'!E335</f>
        <v>2.6571428571428557</v>
      </c>
      <c r="E335" s="54">
        <f t="shared" si="104"/>
        <v>3.005728455153907</v>
      </c>
      <c r="F335" s="27" t="s">
        <v>367</v>
      </c>
      <c r="G335" s="27" t="s">
        <v>367</v>
      </c>
      <c r="H335" s="27" t="s">
        <v>367</v>
      </c>
      <c r="I335" s="27" t="s">
        <v>367</v>
      </c>
      <c r="J335" s="27" t="s">
        <v>367</v>
      </c>
      <c r="K335" s="27" t="s">
        <v>367</v>
      </c>
      <c r="L335" s="53">
        <f>'Расчет субсидий'!P335-1</f>
        <v>-0.11095700416088772</v>
      </c>
      <c r="M335" s="53">
        <f>L335*'Расчет субсидий'!Q335</f>
        <v>-2.2191400832177544</v>
      </c>
      <c r="N335" s="54">
        <f t="shared" si="105"/>
        <v>-2.5102649171344904</v>
      </c>
      <c r="O335" s="53">
        <f>'Расчет субсидий'!T335-1</f>
        <v>-4.0000000000000036E-3</v>
      </c>
      <c r="P335" s="53">
        <f>O335*'Расчет субсидий'!U335</f>
        <v>-0.12000000000000011</v>
      </c>
      <c r="Q335" s="54">
        <f t="shared" si="106"/>
        <v>-0.1357425753940476</v>
      </c>
      <c r="R335" s="53">
        <f>'Расчет субсидий'!X335-1</f>
        <v>5.0000000000000044E-2</v>
      </c>
      <c r="S335" s="53">
        <f>R335*'Расчет субсидий'!Y335</f>
        <v>1.0000000000000009</v>
      </c>
      <c r="T335" s="54">
        <f t="shared" si="107"/>
        <v>1.1311881282837302</v>
      </c>
      <c r="U335" s="53">
        <f t="shared" si="95"/>
        <v>1.3180027739251021</v>
      </c>
    </row>
    <row r="336" spans="1:21" ht="15" customHeight="1">
      <c r="A336" s="33" t="s">
        <v>328</v>
      </c>
      <c r="B336" s="51">
        <f>'Расчет субсидий'!AD336</f>
        <v>12.090909090909093</v>
      </c>
      <c r="C336" s="53">
        <f>'Расчет субсидий'!D336-1</f>
        <v>0.20500000000000007</v>
      </c>
      <c r="D336" s="53">
        <f>C336*'Расчет субсидий'!E336</f>
        <v>2.0500000000000007</v>
      </c>
      <c r="E336" s="54">
        <f t="shared" si="104"/>
        <v>3.0435420062413518</v>
      </c>
      <c r="F336" s="27" t="s">
        <v>367</v>
      </c>
      <c r="G336" s="27" t="s">
        <v>367</v>
      </c>
      <c r="H336" s="27" t="s">
        <v>367</v>
      </c>
      <c r="I336" s="27" t="s">
        <v>367</v>
      </c>
      <c r="J336" s="27" t="s">
        <v>367</v>
      </c>
      <c r="K336" s="27" t="s">
        <v>367</v>
      </c>
      <c r="L336" s="53">
        <f>'Расчет субсидий'!P336-1</f>
        <v>0.29802935010482168</v>
      </c>
      <c r="M336" s="53">
        <f>L336*'Расчет субсидий'!Q336</f>
        <v>5.9605870020964336</v>
      </c>
      <c r="N336" s="54">
        <f t="shared" si="105"/>
        <v>8.8494131330422903</v>
      </c>
      <c r="O336" s="53">
        <f>'Расчет субсидий'!T336-1</f>
        <v>-4.0000000000000036E-2</v>
      </c>
      <c r="P336" s="53">
        <f>O336*'Расчет субсидий'!U336</f>
        <v>-1.2000000000000011</v>
      </c>
      <c r="Q336" s="54">
        <f t="shared" si="106"/>
        <v>-1.781585564629085</v>
      </c>
      <c r="R336" s="53">
        <f>'Расчет субсидий'!X336-1</f>
        <v>6.6666666666666652E-2</v>
      </c>
      <c r="S336" s="53">
        <f>R336*'Расчет субсидий'!Y336</f>
        <v>1.333333333333333</v>
      </c>
      <c r="T336" s="54">
        <f t="shared" si="107"/>
        <v>1.9795395162545366</v>
      </c>
      <c r="U336" s="53">
        <f t="shared" si="95"/>
        <v>8.1439203354297653</v>
      </c>
    </row>
    <row r="337" spans="1:21" ht="15" customHeight="1">
      <c r="A337" s="33" t="s">
        <v>329</v>
      </c>
      <c r="B337" s="51">
        <f>'Расчет субсидий'!AD337</f>
        <v>4.318181818181813</v>
      </c>
      <c r="C337" s="53">
        <f>'Расчет субсидий'!D337-1</f>
        <v>-5.8823529411764497E-3</v>
      </c>
      <c r="D337" s="53">
        <f>C337*'Расчет субсидий'!E337</f>
        <v>-5.8823529411764497E-2</v>
      </c>
      <c r="E337" s="54">
        <f t="shared" si="104"/>
        <v>-7.6660213295057719E-2</v>
      </c>
      <c r="F337" s="27" t="s">
        <v>367</v>
      </c>
      <c r="G337" s="27" t="s">
        <v>367</v>
      </c>
      <c r="H337" s="27" t="s">
        <v>367</v>
      </c>
      <c r="I337" s="27" t="s">
        <v>367</v>
      </c>
      <c r="J337" s="27" t="s">
        <v>367</v>
      </c>
      <c r="K337" s="27" t="s">
        <v>367</v>
      </c>
      <c r="L337" s="53">
        <f>'Расчет субсидий'!P337-1</f>
        <v>1.8614270941054833E-2</v>
      </c>
      <c r="M337" s="53">
        <f>L337*'Расчет субсидий'!Q337</f>
        <v>0.37228541882109667</v>
      </c>
      <c r="N337" s="54">
        <f t="shared" si="105"/>
        <v>0.4851711534289096</v>
      </c>
      <c r="O337" s="53">
        <f>'Расчет субсидий'!T337-1</f>
        <v>0</v>
      </c>
      <c r="P337" s="53">
        <f>O337*'Расчет субсидий'!U337</f>
        <v>0</v>
      </c>
      <c r="Q337" s="54">
        <f t="shared" si="106"/>
        <v>0</v>
      </c>
      <c r="R337" s="53">
        <f>'Расчет субсидий'!X337-1</f>
        <v>0.10000000000000009</v>
      </c>
      <c r="S337" s="53">
        <f>R337*'Расчет субсидий'!Y337</f>
        <v>3.0000000000000027</v>
      </c>
      <c r="T337" s="54">
        <f t="shared" si="107"/>
        <v>3.9096708780479608</v>
      </c>
      <c r="U337" s="53">
        <f t="shared" si="95"/>
        <v>3.3134618894093348</v>
      </c>
    </row>
    <row r="338" spans="1:21" ht="15" customHeight="1">
      <c r="A338" s="33" t="s">
        <v>330</v>
      </c>
      <c r="B338" s="51">
        <f>'Расчет субсидий'!AD338</f>
        <v>2.4636363636363683</v>
      </c>
      <c r="C338" s="53">
        <f>'Расчет субсидий'!D338-1</f>
        <v>2.4999999999999467E-3</v>
      </c>
      <c r="D338" s="53">
        <f>C338*'Расчет субсидий'!E338</f>
        <v>2.4999999999999467E-2</v>
      </c>
      <c r="E338" s="54">
        <f t="shared" si="104"/>
        <v>1.5218014207855093E-2</v>
      </c>
      <c r="F338" s="27" t="s">
        <v>367</v>
      </c>
      <c r="G338" s="27" t="s">
        <v>367</v>
      </c>
      <c r="H338" s="27" t="s">
        <v>367</v>
      </c>
      <c r="I338" s="27" t="s">
        <v>367</v>
      </c>
      <c r="J338" s="27" t="s">
        <v>367</v>
      </c>
      <c r="K338" s="27" t="s">
        <v>367</v>
      </c>
      <c r="L338" s="53">
        <f>'Расчет субсидий'!P338-1</f>
        <v>0.20111184645929847</v>
      </c>
      <c r="M338" s="53">
        <f>L338*'Расчет субсидий'!Q338</f>
        <v>4.0222369291859694</v>
      </c>
      <c r="N338" s="54">
        <f t="shared" si="105"/>
        <v>2.4484183494285134</v>
      </c>
      <c r="O338" s="53">
        <f>'Расчет субсидий'!T338-1</f>
        <v>0</v>
      </c>
      <c r="P338" s="53">
        <f>O338*'Расчет субсидий'!U338</f>
        <v>0</v>
      </c>
      <c r="Q338" s="54">
        <f t="shared" si="106"/>
        <v>0</v>
      </c>
      <c r="R338" s="53">
        <f>'Расчет субсидий'!X338-1</f>
        <v>0</v>
      </c>
      <c r="S338" s="53">
        <f>R338*'Расчет субсидий'!Y338</f>
        <v>0</v>
      </c>
      <c r="T338" s="54">
        <f t="shared" si="107"/>
        <v>0</v>
      </c>
      <c r="U338" s="53">
        <f t="shared" si="95"/>
        <v>4.0472369291859689</v>
      </c>
    </row>
    <row r="339" spans="1:21" ht="15" customHeight="1">
      <c r="A339" s="33" t="s">
        <v>331</v>
      </c>
      <c r="B339" s="51">
        <f>'Расчет субсидий'!AD339</f>
        <v>7.4272727272727366</v>
      </c>
      <c r="C339" s="53">
        <f>'Расчет субсидий'!D339-1</f>
        <v>0</v>
      </c>
      <c r="D339" s="53">
        <f>C339*'Расчет субсидий'!E339</f>
        <v>0</v>
      </c>
      <c r="E339" s="54">
        <f t="shared" si="104"/>
        <v>0</v>
      </c>
      <c r="F339" s="27" t="s">
        <v>367</v>
      </c>
      <c r="G339" s="27" t="s">
        <v>367</v>
      </c>
      <c r="H339" s="27" t="s">
        <v>367</v>
      </c>
      <c r="I339" s="27" t="s">
        <v>367</v>
      </c>
      <c r="J339" s="27" t="s">
        <v>367</v>
      </c>
      <c r="K339" s="27" t="s">
        <v>367</v>
      </c>
      <c r="L339" s="53">
        <f>'Расчет субсидий'!P339-1</f>
        <v>0.30000000000000004</v>
      </c>
      <c r="M339" s="53">
        <f>L339*'Расчет субсидий'!Q339</f>
        <v>6.0000000000000009</v>
      </c>
      <c r="N339" s="54">
        <f t="shared" si="105"/>
        <v>7.4272727272727366</v>
      </c>
      <c r="O339" s="53">
        <f>'Расчет субсидий'!T339-1</f>
        <v>0</v>
      </c>
      <c r="P339" s="53">
        <f>O339*'Расчет субсидий'!U339</f>
        <v>0</v>
      </c>
      <c r="Q339" s="54">
        <f t="shared" si="106"/>
        <v>0</v>
      </c>
      <c r="R339" s="53">
        <f>'Расчет субсидий'!X339-1</f>
        <v>0</v>
      </c>
      <c r="S339" s="53">
        <f>R339*'Расчет субсидий'!Y339</f>
        <v>0</v>
      </c>
      <c r="T339" s="54">
        <f t="shared" si="107"/>
        <v>0</v>
      </c>
      <c r="U339" s="53">
        <f t="shared" si="95"/>
        <v>6.0000000000000009</v>
      </c>
    </row>
    <row r="340" spans="1:21" ht="15" customHeight="1">
      <c r="A340" s="33" t="s">
        <v>332</v>
      </c>
      <c r="B340" s="51">
        <f>'Расчет субсидий'!AD340</f>
        <v>-6.2454545454545496</v>
      </c>
      <c r="C340" s="53">
        <f>'Расчет субсидий'!D340-1</f>
        <v>-1</v>
      </c>
      <c r="D340" s="53">
        <f>C340*'Расчет субсидий'!E340</f>
        <v>0</v>
      </c>
      <c r="E340" s="54">
        <f t="shared" si="104"/>
        <v>0</v>
      </c>
      <c r="F340" s="27" t="s">
        <v>367</v>
      </c>
      <c r="G340" s="27" t="s">
        <v>367</v>
      </c>
      <c r="H340" s="27" t="s">
        <v>367</v>
      </c>
      <c r="I340" s="27" t="s">
        <v>367</v>
      </c>
      <c r="J340" s="27" t="s">
        <v>367</v>
      </c>
      <c r="K340" s="27" t="s">
        <v>367</v>
      </c>
      <c r="L340" s="53">
        <f>'Расчет субсидий'!P340-1</f>
        <v>-0.2830573248407644</v>
      </c>
      <c r="M340" s="53">
        <f>L340*'Расчет субсидий'!Q340</f>
        <v>-5.661146496815288</v>
      </c>
      <c r="N340" s="54">
        <f t="shared" si="105"/>
        <v>-9.6572025052192103</v>
      </c>
      <c r="O340" s="53">
        <f>'Расчет субсидий'!T340-1</f>
        <v>0</v>
      </c>
      <c r="P340" s="53">
        <f>O340*'Расчет субсидий'!U340</f>
        <v>0</v>
      </c>
      <c r="Q340" s="54">
        <f t="shared" si="106"/>
        <v>0</v>
      </c>
      <c r="R340" s="53">
        <f>'Расчет субсидий'!X340-1</f>
        <v>6.6666666666666652E-2</v>
      </c>
      <c r="S340" s="53">
        <f>R340*'Расчет субсидий'!Y340</f>
        <v>1.9999999999999996</v>
      </c>
      <c r="T340" s="54">
        <f t="shared" si="107"/>
        <v>3.4117479597646607</v>
      </c>
      <c r="U340" s="53">
        <f t="shared" si="95"/>
        <v>-3.6611464968152885</v>
      </c>
    </row>
    <row r="341" spans="1:21" ht="15" customHeight="1">
      <c r="A341" s="33" t="s">
        <v>333</v>
      </c>
      <c r="B341" s="51">
        <f>'Расчет субсидий'!AD341</f>
        <v>-2.0909090909090935</v>
      </c>
      <c r="C341" s="53">
        <f>'Расчет субсидий'!D341-1</f>
        <v>-0.17500000000000004</v>
      </c>
      <c r="D341" s="53">
        <f>C341*'Расчет субсидий'!E341</f>
        <v>-1.7500000000000004</v>
      </c>
      <c r="E341" s="54">
        <f t="shared" si="104"/>
        <v>-1.1109529025191689</v>
      </c>
      <c r="F341" s="27" t="s">
        <v>367</v>
      </c>
      <c r="G341" s="27" t="s">
        <v>367</v>
      </c>
      <c r="H341" s="27" t="s">
        <v>367</v>
      </c>
      <c r="I341" s="27" t="s">
        <v>367</v>
      </c>
      <c r="J341" s="27" t="s">
        <v>367</v>
      </c>
      <c r="K341" s="27" t="s">
        <v>367</v>
      </c>
      <c r="L341" s="53">
        <f>'Расчет субсидий'!P341-1</f>
        <v>-3.9682539682539653E-2</v>
      </c>
      <c r="M341" s="53">
        <f>L341*'Расчет субсидий'!Q341</f>
        <v>-0.79365079365079305</v>
      </c>
      <c r="N341" s="54">
        <f t="shared" si="105"/>
        <v>-0.50383351588170877</v>
      </c>
      <c r="O341" s="53">
        <f>'Расчет субсидий'!T341-1</f>
        <v>-2.5000000000000022E-2</v>
      </c>
      <c r="P341" s="53">
        <f>O341*'Расчет субсидий'!U341</f>
        <v>-0.75000000000000067</v>
      </c>
      <c r="Q341" s="54">
        <f t="shared" si="106"/>
        <v>-0.47612267250821555</v>
      </c>
      <c r="R341" s="53">
        <f>'Расчет субсидий'!X341-1</f>
        <v>0</v>
      </c>
      <c r="S341" s="53">
        <f>R341*'Расчет субсидий'!Y341</f>
        <v>0</v>
      </c>
      <c r="T341" s="54">
        <f t="shared" si="107"/>
        <v>0</v>
      </c>
      <c r="U341" s="53">
        <f t="shared" si="95"/>
        <v>-3.2936507936507944</v>
      </c>
    </row>
    <row r="342" spans="1:21" ht="15" customHeight="1">
      <c r="A342" s="33" t="s">
        <v>334</v>
      </c>
      <c r="B342" s="51">
        <f>'Расчет субсидий'!AD342</f>
        <v>9.4909090909090992</v>
      </c>
      <c r="C342" s="53">
        <f>'Расчет субсидий'!D342-1</f>
        <v>-7.0540195661420779E-2</v>
      </c>
      <c r="D342" s="53">
        <f>C342*'Расчет субсидий'!E342</f>
        <v>-0.70540195661420779</v>
      </c>
      <c r="E342" s="54">
        <f t="shared" si="104"/>
        <v>-1.3873170227320875</v>
      </c>
      <c r="F342" s="27" t="s">
        <v>367</v>
      </c>
      <c r="G342" s="27" t="s">
        <v>367</v>
      </c>
      <c r="H342" s="27" t="s">
        <v>367</v>
      </c>
      <c r="I342" s="27" t="s">
        <v>367</v>
      </c>
      <c r="J342" s="27" t="s">
        <v>367</v>
      </c>
      <c r="K342" s="27" t="s">
        <v>367</v>
      </c>
      <c r="L342" s="53">
        <f>'Расчет субсидий'!P342-1</f>
        <v>0.19655978623914505</v>
      </c>
      <c r="M342" s="53">
        <f>L342*'Расчет субсидий'!Q342</f>
        <v>3.931195724782901</v>
      </c>
      <c r="N342" s="54">
        <f t="shared" si="105"/>
        <v>7.7314993211249003</v>
      </c>
      <c r="O342" s="53">
        <f>'Расчет субсидий'!T342-1</f>
        <v>-2.0000000000000018E-2</v>
      </c>
      <c r="P342" s="53">
        <f>O342*'Расчет субсидий'!U342</f>
        <v>-0.40000000000000036</v>
      </c>
      <c r="Q342" s="54">
        <f t="shared" si="106"/>
        <v>-0.78668169812907263</v>
      </c>
      <c r="R342" s="53">
        <f>'Расчет субсидий'!X342-1</f>
        <v>6.6666666666666652E-2</v>
      </c>
      <c r="S342" s="53">
        <f>R342*'Расчет субсидий'!Y342</f>
        <v>1.9999999999999996</v>
      </c>
      <c r="T342" s="54">
        <f t="shared" si="107"/>
        <v>3.933408490645359</v>
      </c>
      <c r="U342" s="53">
        <f t="shared" si="95"/>
        <v>4.8257937681686922</v>
      </c>
    </row>
    <row r="343" spans="1:21" ht="15" customHeight="1">
      <c r="A343" s="33" t="s">
        <v>335</v>
      </c>
      <c r="B343" s="51">
        <f>'Расчет субсидий'!AD343</f>
        <v>0.69090909090909491</v>
      </c>
      <c r="C343" s="53">
        <f>'Расчет субсидий'!D343-1</f>
        <v>-0.46153846153846156</v>
      </c>
      <c r="D343" s="53">
        <f>C343*'Расчет субсидий'!E343</f>
        <v>-4.6153846153846159</v>
      </c>
      <c r="E343" s="54">
        <f t="shared" si="104"/>
        <v>-2.9210956263492713</v>
      </c>
      <c r="F343" s="27" t="s">
        <v>367</v>
      </c>
      <c r="G343" s="27" t="s">
        <v>367</v>
      </c>
      <c r="H343" s="27" t="s">
        <v>367</v>
      </c>
      <c r="I343" s="27" t="s">
        <v>367</v>
      </c>
      <c r="J343" s="27" t="s">
        <v>367</v>
      </c>
      <c r="K343" s="27" t="s">
        <v>367</v>
      </c>
      <c r="L343" s="53">
        <f>'Расчет субсидий'!P343-1</f>
        <v>0.28535168195718663</v>
      </c>
      <c r="M343" s="53">
        <f>L343*'Расчет субсидий'!Q343</f>
        <v>5.7070336391437326</v>
      </c>
      <c r="N343" s="54">
        <f t="shared" si="105"/>
        <v>3.6120047172583662</v>
      </c>
      <c r="O343" s="53">
        <f>'Расчет субсидий'!T343-1</f>
        <v>0</v>
      </c>
      <c r="P343" s="53">
        <f>O343*'Расчет субсидий'!U343</f>
        <v>0</v>
      </c>
      <c r="Q343" s="54">
        <f t="shared" si="106"/>
        <v>0</v>
      </c>
      <c r="R343" s="53">
        <f>'Расчет субсидий'!X343-1</f>
        <v>0</v>
      </c>
      <c r="S343" s="53">
        <f>R343*'Расчет субсидий'!Y343</f>
        <v>0</v>
      </c>
      <c r="T343" s="54">
        <f t="shared" si="107"/>
        <v>0</v>
      </c>
      <c r="U343" s="53">
        <f t="shared" si="95"/>
        <v>1.0916490237591168</v>
      </c>
    </row>
    <row r="344" spans="1:21" ht="15" customHeight="1">
      <c r="A344" s="33" t="s">
        <v>336</v>
      </c>
      <c r="B344" s="51">
        <f>'Расчет субсидий'!AD344</f>
        <v>9.9363636363636516</v>
      </c>
      <c r="C344" s="53">
        <f>'Расчет субсидий'!D344-1</f>
        <v>0.20399999999999996</v>
      </c>
      <c r="D344" s="53">
        <f>C344*'Расчет субсидий'!E344</f>
        <v>2.0399999999999996</v>
      </c>
      <c r="E344" s="54">
        <f t="shared" si="104"/>
        <v>3.0903372376537379</v>
      </c>
      <c r="F344" s="27" t="s">
        <v>367</v>
      </c>
      <c r="G344" s="27" t="s">
        <v>367</v>
      </c>
      <c r="H344" s="27" t="s">
        <v>367</v>
      </c>
      <c r="I344" s="27" t="s">
        <v>367</v>
      </c>
      <c r="J344" s="27" t="s">
        <v>367</v>
      </c>
      <c r="K344" s="27" t="s">
        <v>367</v>
      </c>
      <c r="L344" s="53">
        <f>'Расчет субсидий'!P344-1</f>
        <v>0.20304400977995107</v>
      </c>
      <c r="M344" s="53">
        <f>L344*'Расчет субсидий'!Q344</f>
        <v>4.0608801955990215</v>
      </c>
      <c r="N344" s="54">
        <f t="shared" si="105"/>
        <v>6.1517104343677707</v>
      </c>
      <c r="O344" s="53">
        <f>'Расчет субсидий'!T344-1</f>
        <v>-1.5000000000000013E-2</v>
      </c>
      <c r="P344" s="53">
        <f>O344*'Расчет субсидий'!U344</f>
        <v>-0.37500000000000033</v>
      </c>
      <c r="Q344" s="54">
        <f t="shared" si="106"/>
        <v>-0.56807669809811412</v>
      </c>
      <c r="R344" s="53">
        <f>'Расчет субсидий'!X344-1</f>
        <v>3.3333333333333437E-2</v>
      </c>
      <c r="S344" s="53">
        <f>R344*'Расчет субсидий'!Y344</f>
        <v>0.83333333333333592</v>
      </c>
      <c r="T344" s="54">
        <f t="shared" si="107"/>
        <v>1.2623926624402564</v>
      </c>
      <c r="U344" s="53">
        <f t="shared" si="95"/>
        <v>6.5592135289323572</v>
      </c>
    </row>
    <row r="345" spans="1:21" ht="15" customHeight="1">
      <c r="A345" s="32" t="s">
        <v>337</v>
      </c>
      <c r="B345" s="55"/>
      <c r="C345" s="56"/>
      <c r="D345" s="56"/>
      <c r="E345" s="57"/>
      <c r="F345" s="56"/>
      <c r="G345" s="56"/>
      <c r="H345" s="57"/>
      <c r="I345" s="57"/>
      <c r="J345" s="57"/>
      <c r="K345" s="57"/>
      <c r="L345" s="56"/>
      <c r="M345" s="56"/>
      <c r="N345" s="57"/>
      <c r="O345" s="56"/>
      <c r="P345" s="56"/>
      <c r="Q345" s="57"/>
      <c r="R345" s="56"/>
      <c r="S345" s="56"/>
      <c r="T345" s="57"/>
      <c r="U345" s="57"/>
    </row>
    <row r="346" spans="1:21" ht="15" customHeight="1">
      <c r="A346" s="33" t="s">
        <v>338</v>
      </c>
      <c r="B346" s="51">
        <f>'Расчет субсидий'!AD346</f>
        <v>5.0909090909090935</v>
      </c>
      <c r="C346" s="53">
        <f>'Расчет субсидий'!D346-1</f>
        <v>1.5151515151515138E-2</v>
      </c>
      <c r="D346" s="53">
        <f>C346*'Расчет субсидий'!E346</f>
        <v>0.15151515151515138</v>
      </c>
      <c r="E346" s="54">
        <f t="shared" ref="E346:E355" si="108">$B346*D346/$U346</f>
        <v>0.13360171179396427</v>
      </c>
      <c r="F346" s="27" t="s">
        <v>367</v>
      </c>
      <c r="G346" s="27" t="s">
        <v>367</v>
      </c>
      <c r="H346" s="27" t="s">
        <v>367</v>
      </c>
      <c r="I346" s="27" t="s">
        <v>367</v>
      </c>
      <c r="J346" s="27" t="s">
        <v>367</v>
      </c>
      <c r="K346" s="27" t="s">
        <v>367</v>
      </c>
      <c r="L346" s="53">
        <f>'Расчет субсидий'!P346-1</f>
        <v>0.26443271767810028</v>
      </c>
      <c r="M346" s="53">
        <f>L346*'Расчет субсидий'!Q346</f>
        <v>5.2886543535620056</v>
      </c>
      <c r="N346" s="54">
        <f t="shared" ref="N346:N355" si="109">$B346*M346/$U346</f>
        <v>4.6633836131684081</v>
      </c>
      <c r="O346" s="53">
        <f>'Расчет субсидий'!T346-1</f>
        <v>2.2222222222222143E-2</v>
      </c>
      <c r="P346" s="53">
        <f>O346*'Расчет субсидий'!U346</f>
        <v>0.33333333333333215</v>
      </c>
      <c r="Q346" s="54">
        <f t="shared" ref="Q346:Q355" si="110">$B346*P346/$U346</f>
        <v>0.29392376594672065</v>
      </c>
      <c r="R346" s="53">
        <f>'Расчет субсидий'!X346-1</f>
        <v>0</v>
      </c>
      <c r="S346" s="53">
        <f>R346*'Расчет субсидий'!Y346</f>
        <v>0</v>
      </c>
      <c r="T346" s="54">
        <f t="shared" ref="T346:T355" si="111">$B346*S346/$U346</f>
        <v>0</v>
      </c>
      <c r="U346" s="53">
        <f t="shared" si="95"/>
        <v>5.7735028384104892</v>
      </c>
    </row>
    <row r="347" spans="1:21" ht="15" customHeight="1">
      <c r="A347" s="33" t="s">
        <v>53</v>
      </c>
      <c r="B347" s="51">
        <f>'Расчет субсидий'!AD347</f>
        <v>19.481818181818198</v>
      </c>
      <c r="C347" s="53">
        <f>'Расчет субсидий'!D347-1</f>
        <v>2.1739130434782705E-2</v>
      </c>
      <c r="D347" s="53">
        <f>C347*'Расчет субсидий'!E347</f>
        <v>0.21739130434782705</v>
      </c>
      <c r="E347" s="54">
        <f t="shared" si="108"/>
        <v>0.68118245390973009</v>
      </c>
      <c r="F347" s="27" t="s">
        <v>367</v>
      </c>
      <c r="G347" s="27" t="s">
        <v>367</v>
      </c>
      <c r="H347" s="27" t="s">
        <v>367</v>
      </c>
      <c r="I347" s="27" t="s">
        <v>367</v>
      </c>
      <c r="J347" s="27" t="s">
        <v>367</v>
      </c>
      <c r="K347" s="27" t="s">
        <v>367</v>
      </c>
      <c r="L347" s="53">
        <f>'Расчет субсидий'!P347-1</f>
        <v>0.30000000000000004</v>
      </c>
      <c r="M347" s="53">
        <f>L347*'Расчет субсидий'!Q347</f>
        <v>6.0000000000000009</v>
      </c>
      <c r="N347" s="54">
        <f t="shared" si="109"/>
        <v>18.800635727908467</v>
      </c>
      <c r="O347" s="53">
        <f>'Расчет субсидий'!T347-1</f>
        <v>0</v>
      </c>
      <c r="P347" s="53">
        <f>O347*'Расчет субсидий'!U347</f>
        <v>0</v>
      </c>
      <c r="Q347" s="54">
        <f t="shared" si="110"/>
        <v>0</v>
      </c>
      <c r="R347" s="53">
        <f>'Расчет субсидий'!X347-1</f>
        <v>0</v>
      </c>
      <c r="S347" s="53">
        <f>R347*'Расчет субсидий'!Y347</f>
        <v>0</v>
      </c>
      <c r="T347" s="54">
        <f t="shared" si="111"/>
        <v>0</v>
      </c>
      <c r="U347" s="53">
        <f t="shared" si="95"/>
        <v>6.2173913043478279</v>
      </c>
    </row>
    <row r="348" spans="1:21" ht="15" customHeight="1">
      <c r="A348" s="33" t="s">
        <v>339</v>
      </c>
      <c r="B348" s="51">
        <f>'Расчет субсидий'!AD348</f>
        <v>5.2818181818181813</v>
      </c>
      <c r="C348" s="53">
        <f>'Расчет субсидий'!D348-1</f>
        <v>0</v>
      </c>
      <c r="D348" s="53">
        <f>C348*'Расчет субсидий'!E348</f>
        <v>0</v>
      </c>
      <c r="E348" s="54">
        <f t="shared" si="108"/>
        <v>0</v>
      </c>
      <c r="F348" s="27" t="s">
        <v>367</v>
      </c>
      <c r="G348" s="27" t="s">
        <v>367</v>
      </c>
      <c r="H348" s="27" t="s">
        <v>367</v>
      </c>
      <c r="I348" s="27" t="s">
        <v>367</v>
      </c>
      <c r="J348" s="27" t="s">
        <v>367</v>
      </c>
      <c r="K348" s="27" t="s">
        <v>367</v>
      </c>
      <c r="L348" s="53">
        <f>'Расчет субсидий'!P348-1</f>
        <v>0.29834804539722581</v>
      </c>
      <c r="M348" s="53">
        <f>L348*'Расчет субсидий'!Q348</f>
        <v>5.9669609079445163</v>
      </c>
      <c r="N348" s="54">
        <f t="shared" si="109"/>
        <v>5.2818181818181813</v>
      </c>
      <c r="O348" s="53">
        <f>'Расчет субсидий'!T348-1</f>
        <v>0</v>
      </c>
      <c r="P348" s="53">
        <f>O348*'Расчет субсидий'!U348</f>
        <v>0</v>
      </c>
      <c r="Q348" s="54">
        <f t="shared" si="110"/>
        <v>0</v>
      </c>
      <c r="R348" s="53">
        <f>'Расчет субсидий'!X348-1</f>
        <v>0</v>
      </c>
      <c r="S348" s="53">
        <f>R348*'Расчет субсидий'!Y348</f>
        <v>0</v>
      </c>
      <c r="T348" s="54">
        <f t="shared" si="111"/>
        <v>0</v>
      </c>
      <c r="U348" s="53">
        <f t="shared" si="95"/>
        <v>5.9669609079445163</v>
      </c>
    </row>
    <row r="349" spans="1:21" ht="15" customHeight="1">
      <c r="A349" s="33" t="s">
        <v>340</v>
      </c>
      <c r="B349" s="51">
        <f>'Расчет субсидий'!AD349</f>
        <v>13.490909090909099</v>
      </c>
      <c r="C349" s="53">
        <f>'Расчет субсидий'!D349-1</f>
        <v>0.20495652173913048</v>
      </c>
      <c r="D349" s="53">
        <f>C349*'Расчет субсидий'!E349</f>
        <v>2.0495652173913048</v>
      </c>
      <c r="E349" s="54">
        <f t="shared" si="108"/>
        <v>2.4536162102754004</v>
      </c>
      <c r="F349" s="27" t="s">
        <v>367</v>
      </c>
      <c r="G349" s="27" t="s">
        <v>367</v>
      </c>
      <c r="H349" s="27" t="s">
        <v>367</v>
      </c>
      <c r="I349" s="27" t="s">
        <v>367</v>
      </c>
      <c r="J349" s="27" t="s">
        <v>367</v>
      </c>
      <c r="K349" s="27" t="s">
        <v>367</v>
      </c>
      <c r="L349" s="53">
        <f>'Расчет субсидий'!P349-1</f>
        <v>0.21937520338431504</v>
      </c>
      <c r="M349" s="53">
        <f>L349*'Расчет субсидий'!Q349</f>
        <v>4.3875040676863009</v>
      </c>
      <c r="N349" s="54">
        <f t="shared" si="109"/>
        <v>5.252455990069163</v>
      </c>
      <c r="O349" s="53">
        <f>'Расчет субсидий'!T349-1</f>
        <v>0.16107382550335569</v>
      </c>
      <c r="P349" s="53">
        <f>O349*'Расчет субсидий'!U349</f>
        <v>4.8322147651006713</v>
      </c>
      <c r="Q349" s="54">
        <f t="shared" si="110"/>
        <v>5.7848368905645362</v>
      </c>
      <c r="R349" s="53">
        <f>'Расчет субсидий'!X349-1</f>
        <v>0</v>
      </c>
      <c r="S349" s="53">
        <f>R349*'Расчет субсидий'!Y349</f>
        <v>0</v>
      </c>
      <c r="T349" s="54">
        <f t="shared" si="111"/>
        <v>0</v>
      </c>
      <c r="U349" s="53">
        <f t="shared" si="95"/>
        <v>11.269284050178277</v>
      </c>
    </row>
    <row r="350" spans="1:21" ht="15" customHeight="1">
      <c r="A350" s="33" t="s">
        <v>341</v>
      </c>
      <c r="B350" s="51">
        <f>'Расчет субсидий'!AD350</f>
        <v>-2.2181818181818187</v>
      </c>
      <c r="C350" s="53">
        <f>'Расчет субсидий'!D350-1</f>
        <v>-0.16730496453900712</v>
      </c>
      <c r="D350" s="53">
        <f>C350*'Расчет субсидий'!E350</f>
        <v>-1.6730496453900712</v>
      </c>
      <c r="E350" s="54">
        <f t="shared" si="108"/>
        <v>-1.068046639150624</v>
      </c>
      <c r="F350" s="27" t="s">
        <v>367</v>
      </c>
      <c r="G350" s="27" t="s">
        <v>367</v>
      </c>
      <c r="H350" s="27" t="s">
        <v>367</v>
      </c>
      <c r="I350" s="27" t="s">
        <v>367</v>
      </c>
      <c r="J350" s="27" t="s">
        <v>367</v>
      </c>
      <c r="K350" s="27" t="s">
        <v>367</v>
      </c>
      <c r="L350" s="53">
        <f>'Расчет субсидий'!P350-1</f>
        <v>-9.0081892629663374E-2</v>
      </c>
      <c r="M350" s="53">
        <f>L350*'Расчет субсидий'!Q350</f>
        <v>-1.8016378525932675</v>
      </c>
      <c r="N350" s="54">
        <f t="shared" si="109"/>
        <v>-1.1501351790311949</v>
      </c>
      <c r="O350" s="53">
        <f>'Расчет субсидий'!T350-1</f>
        <v>0</v>
      </c>
      <c r="P350" s="53">
        <f>O350*'Расчет субсидий'!U350</f>
        <v>0</v>
      </c>
      <c r="Q350" s="54">
        <f t="shared" si="110"/>
        <v>0</v>
      </c>
      <c r="R350" s="53">
        <f>'Расчет субсидий'!X350-1</f>
        <v>0</v>
      </c>
      <c r="S350" s="53">
        <f>R350*'Расчет субсидий'!Y350</f>
        <v>0</v>
      </c>
      <c r="T350" s="54">
        <f t="shared" si="111"/>
        <v>0</v>
      </c>
      <c r="U350" s="53">
        <f t="shared" si="95"/>
        <v>-3.4746874979833384</v>
      </c>
    </row>
    <row r="351" spans="1:21" ht="15" customHeight="1">
      <c r="A351" s="33" t="s">
        <v>342</v>
      </c>
      <c r="B351" s="51">
        <f>'Расчет субсидий'!AD351</f>
        <v>-4.1363636363636367</v>
      </c>
      <c r="C351" s="53">
        <f>'Расчет субсидий'!D351-1</f>
        <v>0</v>
      </c>
      <c r="D351" s="53">
        <f>C351*'Расчет субсидий'!E351</f>
        <v>0</v>
      </c>
      <c r="E351" s="54">
        <f t="shared" si="108"/>
        <v>0</v>
      </c>
      <c r="F351" s="27" t="s">
        <v>367</v>
      </c>
      <c r="G351" s="27" t="s">
        <v>367</v>
      </c>
      <c r="H351" s="27" t="s">
        <v>367</v>
      </c>
      <c r="I351" s="27" t="s">
        <v>367</v>
      </c>
      <c r="J351" s="27" t="s">
        <v>367</v>
      </c>
      <c r="K351" s="27" t="s">
        <v>367</v>
      </c>
      <c r="L351" s="53">
        <f>'Расчет субсидий'!P351-1</f>
        <v>-0.57724419525869952</v>
      </c>
      <c r="M351" s="53">
        <f>L351*'Расчет субсидий'!Q351</f>
        <v>-11.54488390517399</v>
      </c>
      <c r="N351" s="54">
        <f t="shared" si="109"/>
        <v>-3.5648548539880522</v>
      </c>
      <c r="O351" s="53">
        <f>'Расчет субсидий'!T351-1</f>
        <v>-0.10169491525423724</v>
      </c>
      <c r="P351" s="53">
        <f>O351*'Расчет субсидий'!U351</f>
        <v>-3.0508474576271172</v>
      </c>
      <c r="Q351" s="54">
        <f t="shared" si="110"/>
        <v>-0.94204744347623903</v>
      </c>
      <c r="R351" s="53">
        <f>'Расчет субсидий'!X351-1</f>
        <v>6.0000000000000053E-2</v>
      </c>
      <c r="S351" s="53">
        <f>R351*'Расчет субсидий'!Y351</f>
        <v>1.2000000000000011</v>
      </c>
      <c r="T351" s="54">
        <f t="shared" si="111"/>
        <v>0.37053866110065453</v>
      </c>
      <c r="U351" s="53">
        <f t="shared" si="95"/>
        <v>-13.395731362801106</v>
      </c>
    </row>
    <row r="352" spans="1:21" ht="15" customHeight="1">
      <c r="A352" s="33" t="s">
        <v>343</v>
      </c>
      <c r="B352" s="51">
        <f>'Расчет субсидий'!AD352</f>
        <v>14.172727272727272</v>
      </c>
      <c r="C352" s="53">
        <f>'Расчет субсидий'!D352-1</f>
        <v>0</v>
      </c>
      <c r="D352" s="53">
        <f>C352*'Расчет субсидий'!E352</f>
        <v>0</v>
      </c>
      <c r="E352" s="54">
        <f t="shared" si="108"/>
        <v>0</v>
      </c>
      <c r="F352" s="27" t="s">
        <v>367</v>
      </c>
      <c r="G352" s="27" t="s">
        <v>367</v>
      </c>
      <c r="H352" s="27" t="s">
        <v>367</v>
      </c>
      <c r="I352" s="27" t="s">
        <v>367</v>
      </c>
      <c r="J352" s="27" t="s">
        <v>367</v>
      </c>
      <c r="K352" s="27" t="s">
        <v>367</v>
      </c>
      <c r="L352" s="53">
        <f>'Расчет субсидий'!P352-1</f>
        <v>0.30000000000000004</v>
      </c>
      <c r="M352" s="53">
        <f>L352*'Расчет субсидий'!Q352</f>
        <v>6.0000000000000009</v>
      </c>
      <c r="N352" s="54">
        <f t="shared" si="109"/>
        <v>9.1110389610389593</v>
      </c>
      <c r="O352" s="53">
        <f>'Расчет субсидий'!T352-1</f>
        <v>0.16666666666666674</v>
      </c>
      <c r="P352" s="53">
        <f>O352*'Расчет субсидий'!U352</f>
        <v>3.3333333333333348</v>
      </c>
      <c r="Q352" s="54">
        <f t="shared" si="110"/>
        <v>5.0616883116883127</v>
      </c>
      <c r="R352" s="53">
        <f>'Расчет субсидий'!X352-1</f>
        <v>0</v>
      </c>
      <c r="S352" s="53">
        <f>R352*'Расчет субсидий'!Y352</f>
        <v>0</v>
      </c>
      <c r="T352" s="54">
        <f t="shared" si="111"/>
        <v>0</v>
      </c>
      <c r="U352" s="53">
        <f t="shared" si="95"/>
        <v>9.3333333333333357</v>
      </c>
    </row>
    <row r="353" spans="1:21" ht="15" customHeight="1">
      <c r="A353" s="33" t="s">
        <v>344</v>
      </c>
      <c r="B353" s="51">
        <f>'Расчет субсидий'!AD353</f>
        <v>5.0454545454545467</v>
      </c>
      <c r="C353" s="53">
        <f>'Расчет субсидий'!D353-1</f>
        <v>4.761904761904745E-3</v>
      </c>
      <c r="D353" s="53">
        <f>C353*'Расчет субсидий'!E353</f>
        <v>4.761904761904745E-2</v>
      </c>
      <c r="E353" s="54">
        <f t="shared" si="108"/>
        <v>5.4681875023683962E-2</v>
      </c>
      <c r="F353" s="27" t="s">
        <v>367</v>
      </c>
      <c r="G353" s="27" t="s">
        <v>367</v>
      </c>
      <c r="H353" s="27" t="s">
        <v>367</v>
      </c>
      <c r="I353" s="27" t="s">
        <v>367</v>
      </c>
      <c r="J353" s="27" t="s">
        <v>367</v>
      </c>
      <c r="K353" s="27" t="s">
        <v>367</v>
      </c>
      <c r="L353" s="53">
        <f>'Расчет субсидий'!P353-1</f>
        <v>0.2173076923076922</v>
      </c>
      <c r="M353" s="53">
        <f>L353*'Расчет субсидий'!Q353</f>
        <v>4.346153846153844</v>
      </c>
      <c r="N353" s="54">
        <f t="shared" si="109"/>
        <v>4.9907726704308626</v>
      </c>
      <c r="O353" s="53">
        <f>'Расчет субсидий'!T353-1</f>
        <v>0</v>
      </c>
      <c r="P353" s="53">
        <f>O353*'Расчет субсидий'!U353</f>
        <v>0</v>
      </c>
      <c r="Q353" s="54">
        <f t="shared" si="110"/>
        <v>0</v>
      </c>
      <c r="R353" s="53">
        <f>'Расчет субсидий'!X353-1</f>
        <v>0</v>
      </c>
      <c r="S353" s="53">
        <f>R353*'Расчет субсидий'!Y353</f>
        <v>0</v>
      </c>
      <c r="T353" s="54">
        <f t="shared" si="111"/>
        <v>0</v>
      </c>
      <c r="U353" s="53">
        <f t="shared" si="95"/>
        <v>4.3937728937728915</v>
      </c>
    </row>
    <row r="354" spans="1:21" ht="15" customHeight="1">
      <c r="A354" s="33" t="s">
        <v>345</v>
      </c>
      <c r="B354" s="51">
        <f>'Расчет субсидий'!AD354</f>
        <v>9.181818181818187</v>
      </c>
      <c r="C354" s="53">
        <f>'Расчет субсидий'!D354-1</f>
        <v>0</v>
      </c>
      <c r="D354" s="53">
        <f>C354*'Расчет субсидий'!E354</f>
        <v>0</v>
      </c>
      <c r="E354" s="54">
        <f t="shared" si="108"/>
        <v>0</v>
      </c>
      <c r="F354" s="27" t="s">
        <v>367</v>
      </c>
      <c r="G354" s="27" t="s">
        <v>367</v>
      </c>
      <c r="H354" s="27" t="s">
        <v>367</v>
      </c>
      <c r="I354" s="27" t="s">
        <v>367</v>
      </c>
      <c r="J354" s="27" t="s">
        <v>367</v>
      </c>
      <c r="K354" s="27" t="s">
        <v>367</v>
      </c>
      <c r="L354" s="53">
        <f>'Расчет субсидий'!P354-1</f>
        <v>0.30000000000000004</v>
      </c>
      <c r="M354" s="53">
        <f>L354*'Расчет субсидий'!Q354</f>
        <v>6.0000000000000009</v>
      </c>
      <c r="N354" s="54">
        <f t="shared" si="109"/>
        <v>5.5090909090909106</v>
      </c>
      <c r="O354" s="53">
        <f>'Расчет субсидий'!T354-1</f>
        <v>0</v>
      </c>
      <c r="P354" s="53">
        <f>O354*'Расчет субсидий'!U354</f>
        <v>0</v>
      </c>
      <c r="Q354" s="54">
        <f t="shared" si="110"/>
        <v>0</v>
      </c>
      <c r="R354" s="53">
        <f>'Расчет субсидий'!X354-1</f>
        <v>0.10000000000000009</v>
      </c>
      <c r="S354" s="53">
        <f>R354*'Расчет субсидий'!Y354</f>
        <v>4.0000000000000036</v>
      </c>
      <c r="T354" s="54">
        <f t="shared" si="111"/>
        <v>3.6727272727272768</v>
      </c>
      <c r="U354" s="53">
        <f t="shared" si="95"/>
        <v>10.000000000000004</v>
      </c>
    </row>
    <row r="355" spans="1:21" ht="15" customHeight="1">
      <c r="A355" s="33" t="s">
        <v>346</v>
      </c>
      <c r="B355" s="51">
        <f>'Расчет субсидий'!AD355</f>
        <v>-6.6999999999999886</v>
      </c>
      <c r="C355" s="53">
        <f>'Расчет субсидий'!D355-1</f>
        <v>0.20137706443358905</v>
      </c>
      <c r="D355" s="53">
        <f>C355*'Расчет субсидий'!E355</f>
        <v>2.0137706443358905</v>
      </c>
      <c r="E355" s="54">
        <f t="shared" si="108"/>
        <v>3.4805596481732137</v>
      </c>
      <c r="F355" s="27" t="s">
        <v>367</v>
      </c>
      <c r="G355" s="27" t="s">
        <v>367</v>
      </c>
      <c r="H355" s="27" t="s">
        <v>367</v>
      </c>
      <c r="I355" s="27" t="s">
        <v>367</v>
      </c>
      <c r="J355" s="27" t="s">
        <v>367</v>
      </c>
      <c r="K355" s="27" t="s">
        <v>367</v>
      </c>
      <c r="L355" s="53">
        <f>'Расчет субсидий'!P355-1</f>
        <v>-0.55701171987760523</v>
      </c>
      <c r="M355" s="53">
        <f>L355*'Расчет субсидий'!Q355</f>
        <v>-11.140234397552105</v>
      </c>
      <c r="N355" s="54">
        <f t="shared" si="109"/>
        <v>-19.254551368285643</v>
      </c>
      <c r="O355" s="53">
        <f>'Расчет субсидий'!T355-1</f>
        <v>0</v>
      </c>
      <c r="P355" s="53">
        <f>O355*'Расчет субсидий'!U355</f>
        <v>0</v>
      </c>
      <c r="Q355" s="54">
        <f t="shared" si="110"/>
        <v>0</v>
      </c>
      <c r="R355" s="53">
        <f>'Расчет субсидий'!X355-1</f>
        <v>0.20999999999999996</v>
      </c>
      <c r="S355" s="53">
        <f>R355*'Расчет субсидий'!Y355</f>
        <v>5.2499999999999991</v>
      </c>
      <c r="T355" s="54">
        <f t="shared" si="111"/>
        <v>9.073991720112442</v>
      </c>
      <c r="U355" s="53">
        <f t="shared" si="95"/>
        <v>-3.8764637532162149</v>
      </c>
    </row>
    <row r="356" spans="1:21" ht="15" customHeight="1">
      <c r="A356" s="32" t="s">
        <v>347</v>
      </c>
      <c r="B356" s="55"/>
      <c r="C356" s="56"/>
      <c r="D356" s="56"/>
      <c r="E356" s="57"/>
      <c r="F356" s="56"/>
      <c r="G356" s="56"/>
      <c r="H356" s="57"/>
      <c r="I356" s="57"/>
      <c r="J356" s="57"/>
      <c r="K356" s="57"/>
      <c r="L356" s="56"/>
      <c r="M356" s="56"/>
      <c r="N356" s="57"/>
      <c r="O356" s="56"/>
      <c r="P356" s="56"/>
      <c r="Q356" s="57"/>
      <c r="R356" s="56"/>
      <c r="S356" s="56"/>
      <c r="T356" s="57"/>
      <c r="U356" s="57"/>
    </row>
    <row r="357" spans="1:21" ht="15" customHeight="1">
      <c r="A357" s="33" t="s">
        <v>348</v>
      </c>
      <c r="B357" s="51">
        <f>'Расчет субсидий'!AD357</f>
        <v>-17.945454545454538</v>
      </c>
      <c r="C357" s="53">
        <f>'Расчет субсидий'!D357-1</f>
        <v>-2.6666666666666616E-2</v>
      </c>
      <c r="D357" s="53">
        <f>C357*'Расчет субсидий'!E357</f>
        <v>-0.26666666666666616</v>
      </c>
      <c r="E357" s="54">
        <f t="shared" ref="E357:E368" si="112">$B357*D357/$U357</f>
        <v>-0.55423811064380357</v>
      </c>
      <c r="F357" s="27" t="s">
        <v>367</v>
      </c>
      <c r="G357" s="27" t="s">
        <v>367</v>
      </c>
      <c r="H357" s="27" t="s">
        <v>367</v>
      </c>
      <c r="I357" s="27" t="s">
        <v>367</v>
      </c>
      <c r="J357" s="27" t="s">
        <v>367</v>
      </c>
      <c r="K357" s="27" t="s">
        <v>367</v>
      </c>
      <c r="L357" s="53">
        <f>'Расчет субсидий'!P357-1</f>
        <v>-0.41838134430727014</v>
      </c>
      <c r="M357" s="53">
        <f>L357*'Расчет субсидий'!Q357</f>
        <v>-8.367626886145402</v>
      </c>
      <c r="N357" s="54">
        <f t="shared" ref="N357:N368" si="113">$B357*M357/$U357</f>
        <v>-17.391216434810733</v>
      </c>
      <c r="O357" s="53">
        <f>'Расчет субсидий'!T357-1</f>
        <v>0</v>
      </c>
      <c r="P357" s="53">
        <f>O357*'Расчет субсидий'!U357</f>
        <v>0</v>
      </c>
      <c r="Q357" s="54">
        <f t="shared" ref="Q357:Q368" si="114">$B357*P357/$U357</f>
        <v>0</v>
      </c>
      <c r="R357" s="53">
        <f>'Расчет субсидий'!X357-1</f>
        <v>0</v>
      </c>
      <c r="S357" s="53">
        <f>R357*'Расчет субсидий'!Y357</f>
        <v>0</v>
      </c>
      <c r="T357" s="54">
        <f t="shared" ref="T357:T368" si="115">$B357*S357/$U357</f>
        <v>0</v>
      </c>
      <c r="U357" s="53">
        <f t="shared" si="95"/>
        <v>-8.6342935528120677</v>
      </c>
    </row>
    <row r="358" spans="1:21" ht="15" customHeight="1">
      <c r="A358" s="33" t="s">
        <v>349</v>
      </c>
      <c r="B358" s="51">
        <f>'Расчет субсидий'!AD358</f>
        <v>-15.61818181818181</v>
      </c>
      <c r="C358" s="53">
        <f>'Расчет субсидий'!D358-1</f>
        <v>-1</v>
      </c>
      <c r="D358" s="53">
        <f>C358*'Расчет субсидий'!E358</f>
        <v>0</v>
      </c>
      <c r="E358" s="54">
        <f t="shared" si="112"/>
        <v>0</v>
      </c>
      <c r="F358" s="27" t="s">
        <v>367</v>
      </c>
      <c r="G358" s="27" t="s">
        <v>367</v>
      </c>
      <c r="H358" s="27" t="s">
        <v>367</v>
      </c>
      <c r="I358" s="27" t="s">
        <v>367</v>
      </c>
      <c r="J358" s="27" t="s">
        <v>367</v>
      </c>
      <c r="K358" s="27" t="s">
        <v>367</v>
      </c>
      <c r="L358" s="53">
        <f>'Расчет субсидий'!P358-1</f>
        <v>-0.53733833959115551</v>
      </c>
      <c r="M358" s="53">
        <f>L358*'Расчет субсидий'!Q358</f>
        <v>-10.746766791823109</v>
      </c>
      <c r="N358" s="54">
        <f t="shared" si="113"/>
        <v>-20.352819710958066</v>
      </c>
      <c r="O358" s="53">
        <f>'Расчет субсидий'!T358-1</f>
        <v>0.10000000000000009</v>
      </c>
      <c r="P358" s="53">
        <f>O358*'Расчет субсидий'!U358</f>
        <v>2.5000000000000022</v>
      </c>
      <c r="Q358" s="54">
        <f t="shared" si="114"/>
        <v>4.7346378927762558</v>
      </c>
      <c r="R358" s="53">
        <f>'Расчет субсидий'!X358-1</f>
        <v>0</v>
      </c>
      <c r="S358" s="53">
        <f>R358*'Расчет субсидий'!Y358</f>
        <v>0</v>
      </c>
      <c r="T358" s="54">
        <f t="shared" si="115"/>
        <v>0</v>
      </c>
      <c r="U358" s="53">
        <f t="shared" si="95"/>
        <v>-8.2467667918231076</v>
      </c>
    </row>
    <row r="359" spans="1:21" ht="15" customHeight="1">
      <c r="A359" s="33" t="s">
        <v>350</v>
      </c>
      <c r="B359" s="51">
        <f>'Расчет субсидий'!AD359</f>
        <v>-0.36363636363636354</v>
      </c>
      <c r="C359" s="53">
        <f>'Расчет субсидий'!D359-1</f>
        <v>-0.52424242424242418</v>
      </c>
      <c r="D359" s="53">
        <f>C359*'Расчет субсидий'!E359</f>
        <v>-5.2424242424242422</v>
      </c>
      <c r="E359" s="54">
        <f t="shared" si="112"/>
        <v>-8.1206914782952555E-2</v>
      </c>
      <c r="F359" s="27" t="s">
        <v>367</v>
      </c>
      <c r="G359" s="27" t="s">
        <v>367</v>
      </c>
      <c r="H359" s="27" t="s">
        <v>367</v>
      </c>
      <c r="I359" s="27" t="s">
        <v>367</v>
      </c>
      <c r="J359" s="27" t="s">
        <v>367</v>
      </c>
      <c r="K359" s="27" t="s">
        <v>367</v>
      </c>
      <c r="L359" s="53">
        <f>'Расчет субсидий'!P359-1</f>
        <v>-0.91163110518419732</v>
      </c>
      <c r="M359" s="53">
        <f>L359*'Расчет субсидий'!Q359</f>
        <v>-18.232622103683948</v>
      </c>
      <c r="N359" s="54">
        <f t="shared" si="113"/>
        <v>-0.28242944885341098</v>
      </c>
      <c r="O359" s="53">
        <f>'Расчет субсидий'!T359-1</f>
        <v>0</v>
      </c>
      <c r="P359" s="53">
        <f>O359*'Расчет субсидий'!U359</f>
        <v>0</v>
      </c>
      <c r="Q359" s="54">
        <f t="shared" si="114"/>
        <v>0</v>
      </c>
      <c r="R359" s="53">
        <f>'Расчет субсидий'!X359-1</f>
        <v>0</v>
      </c>
      <c r="S359" s="53">
        <f>R359*'Расчет субсидий'!Y359</f>
        <v>0</v>
      </c>
      <c r="T359" s="54">
        <f t="shared" si="115"/>
        <v>0</v>
      </c>
      <c r="U359" s="53">
        <f t="shared" si="95"/>
        <v>-23.47504634610819</v>
      </c>
    </row>
    <row r="360" spans="1:21" ht="15" customHeight="1">
      <c r="A360" s="33" t="s">
        <v>351</v>
      </c>
      <c r="B360" s="51">
        <f>'Расчет субсидий'!AD360</f>
        <v>-2.1636363636363569</v>
      </c>
      <c r="C360" s="53">
        <f>'Расчет субсидий'!D360-1</f>
        <v>-1</v>
      </c>
      <c r="D360" s="53">
        <f>C360*'Расчет субсидий'!E360</f>
        <v>0</v>
      </c>
      <c r="E360" s="54">
        <f t="shared" si="112"/>
        <v>0</v>
      </c>
      <c r="F360" s="27" t="s">
        <v>367</v>
      </c>
      <c r="G360" s="27" t="s">
        <v>367</v>
      </c>
      <c r="H360" s="27" t="s">
        <v>367</v>
      </c>
      <c r="I360" s="27" t="s">
        <v>367</v>
      </c>
      <c r="J360" s="27" t="s">
        <v>367</v>
      </c>
      <c r="K360" s="27" t="s">
        <v>367</v>
      </c>
      <c r="L360" s="53">
        <f>'Расчет субсидий'!P360-1</f>
        <v>-8.6709310589907496E-2</v>
      </c>
      <c r="M360" s="53">
        <f>L360*'Расчет субсидий'!Q360</f>
        <v>-1.7341862117981499</v>
      </c>
      <c r="N360" s="54">
        <f t="shared" si="113"/>
        <v>-2.1636363636363569</v>
      </c>
      <c r="O360" s="53">
        <f>'Расчет субсидий'!T360-1</f>
        <v>0</v>
      </c>
      <c r="P360" s="53">
        <f>O360*'Расчет субсидий'!U360</f>
        <v>0</v>
      </c>
      <c r="Q360" s="54">
        <f t="shared" si="114"/>
        <v>0</v>
      </c>
      <c r="R360" s="53">
        <f>'Расчет субсидий'!X360-1</f>
        <v>0</v>
      </c>
      <c r="S360" s="53">
        <f>R360*'Расчет субсидий'!Y360</f>
        <v>0</v>
      </c>
      <c r="T360" s="54">
        <f t="shared" si="115"/>
        <v>0</v>
      </c>
      <c r="U360" s="53">
        <f t="shared" ref="U360:U368" si="116">D360+M360+P360+S360</f>
        <v>-1.7341862117981499</v>
      </c>
    </row>
    <row r="361" spans="1:21" ht="15" customHeight="1">
      <c r="A361" s="33" t="s">
        <v>352</v>
      </c>
      <c r="B361" s="51">
        <f>'Расчет субсидий'!AD361</f>
        <v>-37.590909090909093</v>
      </c>
      <c r="C361" s="53">
        <f>'Расчет субсидий'!D361-1</f>
        <v>-4.5208169677926069E-2</v>
      </c>
      <c r="D361" s="53">
        <f>C361*'Расчет субсидий'!E361</f>
        <v>-0.45208169677926069</v>
      </c>
      <c r="E361" s="54">
        <f t="shared" si="112"/>
        <v>-0.90021506750489211</v>
      </c>
      <c r="F361" s="27" t="s">
        <v>367</v>
      </c>
      <c r="G361" s="27" t="s">
        <v>367</v>
      </c>
      <c r="H361" s="27" t="s">
        <v>367</v>
      </c>
      <c r="I361" s="27" t="s">
        <v>367</v>
      </c>
      <c r="J361" s="27" t="s">
        <v>367</v>
      </c>
      <c r="K361" s="27" t="s">
        <v>367</v>
      </c>
      <c r="L361" s="53">
        <f>'Расчет субсидий'!P361-1</f>
        <v>-4.3165467625899345E-2</v>
      </c>
      <c r="M361" s="53">
        <f>L361*'Расчет субсидий'!Q361</f>
        <v>-0.86330935251798691</v>
      </c>
      <c r="N361" s="54">
        <f t="shared" si="113"/>
        <v>-1.7190788580720899</v>
      </c>
      <c r="O361" s="53">
        <f>'Расчет субсидий'!T361-1</f>
        <v>0.10000000000000009</v>
      </c>
      <c r="P361" s="53">
        <f>O361*'Расчет субсидий'!U361</f>
        <v>2.0000000000000018</v>
      </c>
      <c r="Q361" s="54">
        <f t="shared" si="114"/>
        <v>3.982532687867006</v>
      </c>
      <c r="R361" s="53">
        <f>'Расчет субсидий'!X361-1</f>
        <v>-0.65208333333333335</v>
      </c>
      <c r="S361" s="53">
        <f>R361*'Расчет субсидий'!Y361</f>
        <v>-19.5625</v>
      </c>
      <c r="T361" s="54">
        <f t="shared" si="115"/>
        <v>-38.95414785319911</v>
      </c>
      <c r="U361" s="53">
        <f t="shared" si="116"/>
        <v>-18.877891049297247</v>
      </c>
    </row>
    <row r="362" spans="1:21" ht="15" customHeight="1">
      <c r="A362" s="33" t="s">
        <v>353</v>
      </c>
      <c r="B362" s="51">
        <f>'Расчет субсидий'!AD362</f>
        <v>-6.1727272727272862</v>
      </c>
      <c r="C362" s="53">
        <f>'Расчет субсидий'!D362-1</f>
        <v>0.30000000000000004</v>
      </c>
      <c r="D362" s="53">
        <f>C362*'Расчет субсидий'!E362</f>
        <v>3.0000000000000004</v>
      </c>
      <c r="E362" s="54">
        <f t="shared" si="112"/>
        <v>8.6259906759906979</v>
      </c>
      <c r="F362" s="27" t="s">
        <v>367</v>
      </c>
      <c r="G362" s="27" t="s">
        <v>367</v>
      </c>
      <c r="H362" s="27" t="s">
        <v>367</v>
      </c>
      <c r="I362" s="27" t="s">
        <v>367</v>
      </c>
      <c r="J362" s="27" t="s">
        <v>367</v>
      </c>
      <c r="K362" s="27" t="s">
        <v>367</v>
      </c>
      <c r="L362" s="53">
        <f>'Расчет субсидий'!P362-1</f>
        <v>-0.2573394495412844</v>
      </c>
      <c r="M362" s="53">
        <f>L362*'Расчет субсидий'!Q362</f>
        <v>-5.1467889908256881</v>
      </c>
      <c r="N362" s="54">
        <f t="shared" si="113"/>
        <v>-14.798717948717984</v>
      </c>
      <c r="O362" s="53">
        <f>'Расчет субсидий'!T362-1</f>
        <v>0</v>
      </c>
      <c r="P362" s="53">
        <f>O362*'Расчет субсидий'!U362</f>
        <v>0</v>
      </c>
      <c r="Q362" s="54">
        <f t="shared" si="114"/>
        <v>0</v>
      </c>
      <c r="R362" s="53">
        <f>'Расчет субсидий'!X362-1</f>
        <v>0</v>
      </c>
      <c r="S362" s="53">
        <f>R362*'Расчет субсидий'!Y362</f>
        <v>0</v>
      </c>
      <c r="T362" s="54">
        <f t="shared" si="115"/>
        <v>0</v>
      </c>
      <c r="U362" s="53">
        <f t="shared" si="116"/>
        <v>-2.1467889908256876</v>
      </c>
    </row>
    <row r="363" spans="1:21" ht="15" customHeight="1">
      <c r="A363" s="33" t="s">
        <v>354</v>
      </c>
      <c r="B363" s="51">
        <f>'Расчет субсидий'!AD363</f>
        <v>-15.036363636363646</v>
      </c>
      <c r="C363" s="53">
        <f>'Расчет субсидий'!D363-1</f>
        <v>-1</v>
      </c>
      <c r="D363" s="53">
        <f>C363*'Расчет субсидий'!E363</f>
        <v>-10</v>
      </c>
      <c r="E363" s="54">
        <f t="shared" si="112"/>
        <v>-11.838042329845615</v>
      </c>
      <c r="F363" s="27" t="s">
        <v>367</v>
      </c>
      <c r="G363" s="27" t="s">
        <v>367</v>
      </c>
      <c r="H363" s="27" t="s">
        <v>367</v>
      </c>
      <c r="I363" s="27" t="s">
        <v>367</v>
      </c>
      <c r="J363" s="27" t="s">
        <v>367</v>
      </c>
      <c r="K363" s="27" t="s">
        <v>367</v>
      </c>
      <c r="L363" s="53">
        <f>'Расчет субсидий'!P363-1</f>
        <v>-0.48008658008658012</v>
      </c>
      <c r="M363" s="53">
        <f>L363*'Расчет субсидий'!Q363</f>
        <v>-9.6017316017316023</v>
      </c>
      <c r="N363" s="54">
        <f t="shared" si="113"/>
        <v>-11.366570514111505</v>
      </c>
      <c r="O363" s="53">
        <f>'Расчет субсидий'!T363-1</f>
        <v>0.22999999999999998</v>
      </c>
      <c r="P363" s="53">
        <f>O363*'Расчет субсидий'!U363</f>
        <v>6.8999999999999995</v>
      </c>
      <c r="Q363" s="54">
        <f t="shared" si="114"/>
        <v>8.1682492075934743</v>
      </c>
      <c r="R363" s="53">
        <f>'Расчет субсидий'!X363-1</f>
        <v>0</v>
      </c>
      <c r="S363" s="53">
        <f>R363*'Расчет субсидий'!Y363</f>
        <v>0</v>
      </c>
      <c r="T363" s="54">
        <f t="shared" si="115"/>
        <v>0</v>
      </c>
      <c r="U363" s="53">
        <f t="shared" si="116"/>
        <v>-12.701731601731602</v>
      </c>
    </row>
    <row r="364" spans="1:21" ht="15" customHeight="1">
      <c r="A364" s="33" t="s">
        <v>355</v>
      </c>
      <c r="B364" s="51">
        <f>'Расчет субсидий'!AD364</f>
        <v>-42.709090909090904</v>
      </c>
      <c r="C364" s="53">
        <f>'Расчет субсидий'!D364-1</f>
        <v>-1</v>
      </c>
      <c r="D364" s="53">
        <f>C364*'Расчет субсидий'!E364</f>
        <v>0</v>
      </c>
      <c r="E364" s="54">
        <f t="shared" si="112"/>
        <v>0</v>
      </c>
      <c r="F364" s="27" t="s">
        <v>367</v>
      </c>
      <c r="G364" s="27" t="s">
        <v>367</v>
      </c>
      <c r="H364" s="27" t="s">
        <v>367</v>
      </c>
      <c r="I364" s="27" t="s">
        <v>367</v>
      </c>
      <c r="J364" s="27" t="s">
        <v>367</v>
      </c>
      <c r="K364" s="27" t="s">
        <v>367</v>
      </c>
      <c r="L364" s="53">
        <f>'Расчет субсидий'!P364-1</f>
        <v>-5.0933786078098509E-2</v>
      </c>
      <c r="M364" s="53">
        <f>L364*'Расчет субсидий'!Q364</f>
        <v>-1.0186757215619702</v>
      </c>
      <c r="N364" s="54">
        <f t="shared" si="113"/>
        <v>-1.6721340649562519</v>
      </c>
      <c r="O364" s="53">
        <f>'Расчет субсидий'!T364-1</f>
        <v>-1</v>
      </c>
      <c r="P364" s="53">
        <f>O364*'Расчет субсидий'!U364</f>
        <v>-25</v>
      </c>
      <c r="Q364" s="54">
        <f t="shared" si="114"/>
        <v>-41.03695684413465</v>
      </c>
      <c r="R364" s="53">
        <f>'Расчет субсидий'!X364-1</f>
        <v>0</v>
      </c>
      <c r="S364" s="53">
        <f>R364*'Расчет субсидий'!Y364</f>
        <v>0</v>
      </c>
      <c r="T364" s="54">
        <f t="shared" si="115"/>
        <v>0</v>
      </c>
      <c r="U364" s="53">
        <f t="shared" si="116"/>
        <v>-26.018675721561969</v>
      </c>
    </row>
    <row r="365" spans="1:21" ht="15" customHeight="1">
      <c r="A365" s="33" t="s">
        <v>356</v>
      </c>
      <c r="B365" s="51">
        <f>'Расчет субсидий'!AD365</f>
        <v>-24.018181818181802</v>
      </c>
      <c r="C365" s="53">
        <f>'Расчет субсидий'!D365-1</f>
        <v>-1</v>
      </c>
      <c r="D365" s="53">
        <f>C365*'Расчет субсидий'!E365</f>
        <v>0</v>
      </c>
      <c r="E365" s="54">
        <f t="shared" si="112"/>
        <v>0</v>
      </c>
      <c r="F365" s="27" t="s">
        <v>367</v>
      </c>
      <c r="G365" s="27" t="s">
        <v>367</v>
      </c>
      <c r="H365" s="27" t="s">
        <v>367</v>
      </c>
      <c r="I365" s="27" t="s">
        <v>367</v>
      </c>
      <c r="J365" s="27" t="s">
        <v>367</v>
      </c>
      <c r="K365" s="27" t="s">
        <v>367</v>
      </c>
      <c r="L365" s="53">
        <f>'Расчет субсидий'!P365-1</f>
        <v>-0.48592010478061554</v>
      </c>
      <c r="M365" s="53">
        <f>L365*'Расчет субсидий'!Q365</f>
        <v>-9.7184020956123103</v>
      </c>
      <c r="N365" s="54">
        <f t="shared" si="113"/>
        <v>-24.018181818181802</v>
      </c>
      <c r="O365" s="53">
        <f>'Расчет субсидий'!T365-1</f>
        <v>0</v>
      </c>
      <c r="P365" s="53">
        <f>O365*'Расчет субсидий'!U365</f>
        <v>0</v>
      </c>
      <c r="Q365" s="54">
        <f t="shared" si="114"/>
        <v>0</v>
      </c>
      <c r="R365" s="53">
        <f>'Расчет субсидий'!X365-1</f>
        <v>0</v>
      </c>
      <c r="S365" s="53">
        <f>R365*'Расчет субсидий'!Y365</f>
        <v>0</v>
      </c>
      <c r="T365" s="54">
        <f t="shared" si="115"/>
        <v>0</v>
      </c>
      <c r="U365" s="53">
        <f t="shared" si="116"/>
        <v>-9.7184020956123103</v>
      </c>
    </row>
    <row r="366" spans="1:21" ht="15" customHeight="1">
      <c r="A366" s="33" t="s">
        <v>357</v>
      </c>
      <c r="B366" s="51">
        <f>'Расчет субсидий'!AD366</f>
        <v>8</v>
      </c>
      <c r="C366" s="53">
        <f>'Расчет субсидий'!D366-1</f>
        <v>-1</v>
      </c>
      <c r="D366" s="53">
        <f>C366*'Расчет субсидий'!E366</f>
        <v>0</v>
      </c>
      <c r="E366" s="54">
        <f t="shared" si="112"/>
        <v>0</v>
      </c>
      <c r="F366" s="27" t="s">
        <v>367</v>
      </c>
      <c r="G366" s="27" t="s">
        <v>367</v>
      </c>
      <c r="H366" s="27" t="s">
        <v>367</v>
      </c>
      <c r="I366" s="27" t="s">
        <v>367</v>
      </c>
      <c r="J366" s="27" t="s">
        <v>367</v>
      </c>
      <c r="K366" s="27" t="s">
        <v>367</v>
      </c>
      <c r="L366" s="53">
        <f>'Расчет субсидий'!P366-1</f>
        <v>0.11514683153013916</v>
      </c>
      <c r="M366" s="53">
        <f>L366*'Расчет субсидий'!Q366</f>
        <v>2.3029366306027832</v>
      </c>
      <c r="N366" s="54">
        <f t="shared" si="113"/>
        <v>4.8445437919122147</v>
      </c>
      <c r="O366" s="53">
        <f>'Расчет субсидий'!T366-1</f>
        <v>7.4999999999999956E-2</v>
      </c>
      <c r="P366" s="53">
        <f>O366*'Расчет субсидий'!U366</f>
        <v>1.4999999999999991</v>
      </c>
      <c r="Q366" s="54">
        <f t="shared" si="114"/>
        <v>3.1554562080877848</v>
      </c>
      <c r="R366" s="53">
        <f>'Расчет субсидий'!X366-1</f>
        <v>0</v>
      </c>
      <c r="S366" s="53">
        <f>R366*'Расчет субсидий'!Y366</f>
        <v>0</v>
      </c>
      <c r="T366" s="54">
        <f t="shared" si="115"/>
        <v>0</v>
      </c>
      <c r="U366" s="53">
        <f t="shared" si="116"/>
        <v>3.8029366306027823</v>
      </c>
    </row>
    <row r="367" spans="1:21" ht="15" customHeight="1">
      <c r="A367" s="33" t="s">
        <v>358</v>
      </c>
      <c r="B367" s="51">
        <f>'Расчет субсидий'!AD367</f>
        <v>-12.654545454545456</v>
      </c>
      <c r="C367" s="53">
        <f>'Расчет субсидий'!D367-1</f>
        <v>-0.29476190476190478</v>
      </c>
      <c r="D367" s="53">
        <f>C367*'Расчет субсидий'!E367</f>
        <v>-2.9476190476190478</v>
      </c>
      <c r="E367" s="54">
        <f t="shared" si="112"/>
        <v>-4.1683204128726548</v>
      </c>
      <c r="F367" s="27" t="s">
        <v>367</v>
      </c>
      <c r="G367" s="27" t="s">
        <v>367</v>
      </c>
      <c r="H367" s="27" t="s">
        <v>367</v>
      </c>
      <c r="I367" s="27" t="s">
        <v>367</v>
      </c>
      <c r="J367" s="27" t="s">
        <v>367</v>
      </c>
      <c r="K367" s="27" t="s">
        <v>367</v>
      </c>
      <c r="L367" s="53">
        <f>'Расчет субсидий'!P367-1</f>
        <v>-0.30005081300813008</v>
      </c>
      <c r="M367" s="53">
        <f>L367*'Расчет субсидий'!Q367</f>
        <v>-6.0010162601626016</v>
      </c>
      <c r="N367" s="54">
        <f t="shared" si="113"/>
        <v>-8.4862250416727996</v>
      </c>
      <c r="O367" s="53">
        <f>'Расчет субсидий'!T367-1</f>
        <v>0</v>
      </c>
      <c r="P367" s="53">
        <f>O367*'Расчет субсидий'!U367</f>
        <v>0</v>
      </c>
      <c r="Q367" s="54">
        <f t="shared" si="114"/>
        <v>0</v>
      </c>
      <c r="R367" s="53">
        <f>'Расчет субсидий'!X367-1</f>
        <v>0</v>
      </c>
      <c r="S367" s="53">
        <f>R367*'Расчет субсидий'!Y367</f>
        <v>0</v>
      </c>
      <c r="T367" s="54">
        <f t="shared" si="115"/>
        <v>0</v>
      </c>
      <c r="U367" s="53">
        <f t="shared" si="116"/>
        <v>-8.9486353077816503</v>
      </c>
    </row>
    <row r="368" spans="1:21" ht="15" customHeight="1">
      <c r="A368" s="33" t="s">
        <v>359</v>
      </c>
      <c r="B368" s="51">
        <f>'Расчет субсидий'!AD368</f>
        <v>-35.827272727272728</v>
      </c>
      <c r="C368" s="53">
        <f>'Расчет субсидий'!D368-1</f>
        <v>-0.16930275229357794</v>
      </c>
      <c r="D368" s="53">
        <f>C368*'Расчет субсидий'!E368</f>
        <v>-1.6930275229357794</v>
      </c>
      <c r="E368" s="54">
        <f t="shared" si="112"/>
        <v>-2.4927838094702599</v>
      </c>
      <c r="F368" s="27" t="s">
        <v>367</v>
      </c>
      <c r="G368" s="27" t="s">
        <v>367</v>
      </c>
      <c r="H368" s="27" t="s">
        <v>367</v>
      </c>
      <c r="I368" s="27" t="s">
        <v>367</v>
      </c>
      <c r="J368" s="27" t="s">
        <v>367</v>
      </c>
      <c r="K368" s="27" t="s">
        <v>367</v>
      </c>
      <c r="L368" s="53">
        <f>'Расчет субсидий'!P368-1</f>
        <v>-0.23199161087359843</v>
      </c>
      <c r="M368" s="53">
        <f>L368*'Расчет субсидий'!Q368</f>
        <v>-4.6398322174719686</v>
      </c>
      <c r="N368" s="54">
        <f t="shared" si="113"/>
        <v>-6.8316069725296176</v>
      </c>
      <c r="O368" s="53">
        <f>'Расчет субсидий'!T368-1</f>
        <v>0</v>
      </c>
      <c r="P368" s="53">
        <f>O368*'Расчет субсидий'!U368</f>
        <v>0</v>
      </c>
      <c r="Q368" s="54">
        <f t="shared" si="114"/>
        <v>0</v>
      </c>
      <c r="R368" s="53">
        <f>'Расчет субсидий'!X368-1</f>
        <v>-0.6</v>
      </c>
      <c r="S368" s="53">
        <f>R368*'Расчет субсидий'!Y368</f>
        <v>-18</v>
      </c>
      <c r="T368" s="54">
        <f t="shared" si="115"/>
        <v>-26.502881945272847</v>
      </c>
      <c r="U368" s="53">
        <f t="shared" si="116"/>
        <v>-24.332859740407748</v>
      </c>
    </row>
    <row r="369" spans="1:22" s="49" customFormat="1" ht="15" customHeight="1">
      <c r="A369" s="48" t="s">
        <v>369</v>
      </c>
      <c r="B369" s="52">
        <f>'Расчет субсидий'!AD369</f>
        <v>3201.6727272727153</v>
      </c>
      <c r="C369" s="52"/>
      <c r="D369" s="52"/>
      <c r="E369" s="52">
        <f>E6+E17+E45</f>
        <v>942.99029293645299</v>
      </c>
      <c r="F369" s="52"/>
      <c r="G369" s="52"/>
      <c r="H369" s="52">
        <f>H6+H17</f>
        <v>-994.07088718834575</v>
      </c>
      <c r="I369" s="52"/>
      <c r="J369" s="52"/>
      <c r="K369" s="52">
        <f>K6+K17</f>
        <v>5521.4052748912891</v>
      </c>
      <c r="L369" s="52"/>
      <c r="M369" s="52"/>
      <c r="N369" s="52">
        <f>N6+N17+N45</f>
        <v>-3271.9848479472212</v>
      </c>
      <c r="O369" s="52"/>
      <c r="P369" s="52"/>
      <c r="Q369" s="52">
        <f>Q17+Q45</f>
        <v>1480.9322125763715</v>
      </c>
      <c r="R369" s="52"/>
      <c r="S369" s="52"/>
      <c r="T369" s="52">
        <f>T17+T45</f>
        <v>-477.59931799582074</v>
      </c>
      <c r="U369" s="52"/>
      <c r="V369" s="23"/>
    </row>
  </sheetData>
  <mergeCells count="10">
    <mergeCell ref="A1:U1"/>
    <mergeCell ref="A3:A4"/>
    <mergeCell ref="B3:B4"/>
    <mergeCell ref="U3:U4"/>
    <mergeCell ref="C3:E3"/>
    <mergeCell ref="L3:N3"/>
    <mergeCell ref="I3:K3"/>
    <mergeCell ref="F3:H3"/>
    <mergeCell ref="O3:Q3"/>
    <mergeCell ref="R3:T3"/>
  </mergeCells>
  <printOptions horizontalCentered="1"/>
  <pageMargins left="0.19685039370078741" right="0.19685039370078741" top="0.31496062992125984" bottom="0.15748031496062992" header="0.15748031496062992" footer="0.15748031496062992"/>
  <pageSetup paperSize="8" scale="76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субсидий</vt:lpstr>
      <vt:lpstr>Плюсы и минусы</vt:lpstr>
      <vt:lpstr>'Плюсы и минусы'!Заголовки_для_печати</vt:lpstr>
      <vt:lpstr>'Расчет субсидий'!Заголовки_для_печати</vt:lpstr>
      <vt:lpstr>'Расчет субсидий'!Область_печати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kuderovaog</cp:lastModifiedBy>
  <cp:lastPrinted>2015-02-25T07:58:03Z</cp:lastPrinted>
  <dcterms:created xsi:type="dcterms:W3CDTF">2010-02-05T14:48:49Z</dcterms:created>
  <dcterms:modified xsi:type="dcterms:W3CDTF">2016-12-19T10:51:35Z</dcterms:modified>
</cp:coreProperties>
</file>