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 tabRatio="605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субсидий'!$A$1:$E$355</definedName>
    <definedName name="_xlnm.Print_Titles" localSheetId="1">'Плюсы и минусы'!$3:$4</definedName>
    <definedName name="_xlnm.Print_Titles" localSheetId="0">'Расчет субсидий'!$A:$A,'Расчет субсидий'!$3:$7</definedName>
  </definedNames>
  <calcPr calcId="125725"/>
</workbook>
</file>

<file path=xl/calcChain.xml><?xml version="1.0" encoding="utf-8"?>
<calcChain xmlns="http://schemas.openxmlformats.org/spreadsheetml/2006/main">
  <c r="R378" i="8"/>
  <c r="R377"/>
  <c r="R376"/>
  <c r="R375"/>
  <c r="R374"/>
  <c r="R373"/>
  <c r="R372"/>
  <c r="R371"/>
  <c r="R370"/>
  <c r="R369"/>
  <c r="R368"/>
  <c r="R367"/>
  <c r="R365"/>
  <c r="R364"/>
  <c r="R363"/>
  <c r="R362"/>
  <c r="R361"/>
  <c r="R360"/>
  <c r="R359"/>
  <c r="R358"/>
  <c r="R357"/>
  <c r="R356"/>
  <c r="R354"/>
  <c r="R353"/>
  <c r="R352"/>
  <c r="R351"/>
  <c r="R350"/>
  <c r="R349"/>
  <c r="R348"/>
  <c r="R347"/>
  <c r="R346"/>
  <c r="R345"/>
  <c r="R344"/>
  <c r="R342"/>
  <c r="R341"/>
  <c r="R340"/>
  <c r="R339"/>
  <c r="R338"/>
  <c r="R337"/>
  <c r="R336"/>
  <c r="R335"/>
  <c r="R334"/>
  <c r="R333"/>
  <c r="R332"/>
  <c r="R330"/>
  <c r="R329"/>
  <c r="R328"/>
  <c r="R327"/>
  <c r="R326"/>
  <c r="R325"/>
  <c r="R324"/>
  <c r="R323"/>
  <c r="R322"/>
  <c r="R321"/>
  <c r="R320"/>
  <c r="R319"/>
  <c r="R318"/>
  <c r="R317"/>
  <c r="R316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1"/>
  <c r="R270"/>
  <c r="R269"/>
  <c r="R268"/>
  <c r="R267"/>
  <c r="R266"/>
  <c r="R265"/>
  <c r="R263"/>
  <c r="R262"/>
  <c r="R261"/>
  <c r="R260"/>
  <c r="R259"/>
  <c r="R258"/>
  <c r="R257"/>
  <c r="R256"/>
  <c r="R255"/>
  <c r="R254"/>
  <c r="R253"/>
  <c r="R252"/>
  <c r="R251"/>
  <c r="R250"/>
  <c r="R249"/>
  <c r="R247"/>
  <c r="R246"/>
  <c r="R245"/>
  <c r="R244"/>
  <c r="R243"/>
  <c r="R242"/>
  <c r="R241"/>
  <c r="R240"/>
  <c r="R238"/>
  <c r="R237"/>
  <c r="R236"/>
  <c r="R235"/>
  <c r="R234"/>
  <c r="R233"/>
  <c r="R232"/>
  <c r="R231"/>
  <c r="R230"/>
  <c r="R228"/>
  <c r="R227"/>
  <c r="R226"/>
  <c r="R225"/>
  <c r="R224"/>
  <c r="R223"/>
  <c r="R222"/>
  <c r="R221"/>
  <c r="R220"/>
  <c r="R219"/>
  <c r="R218"/>
  <c r="R217"/>
  <c r="R216"/>
  <c r="R214"/>
  <c r="R213"/>
  <c r="R212"/>
  <c r="R211"/>
  <c r="R210"/>
  <c r="R209"/>
  <c r="R208"/>
  <c r="R207"/>
  <c r="R206"/>
  <c r="R205"/>
  <c r="R204"/>
  <c r="R203"/>
  <c r="R201"/>
  <c r="R200"/>
  <c r="R199"/>
  <c r="R198"/>
  <c r="R197"/>
  <c r="R196"/>
  <c r="R195"/>
  <c r="R194"/>
  <c r="R193"/>
  <c r="R192"/>
  <c r="R191"/>
  <c r="R190"/>
  <c r="R189"/>
  <c r="R187"/>
  <c r="R186"/>
  <c r="R185"/>
  <c r="R184"/>
  <c r="R183"/>
  <c r="R182"/>
  <c r="R180"/>
  <c r="R179"/>
  <c r="R178"/>
  <c r="R177"/>
  <c r="R176"/>
  <c r="R175"/>
  <c r="R174"/>
  <c r="R173"/>
  <c r="R172"/>
  <c r="R171"/>
  <c r="R170"/>
  <c r="R169"/>
  <c r="R168"/>
  <c r="R166"/>
  <c r="R165"/>
  <c r="R164"/>
  <c r="R163"/>
  <c r="R162"/>
  <c r="R161"/>
  <c r="R160"/>
  <c r="R159"/>
  <c r="R158"/>
  <c r="R157"/>
  <c r="R156"/>
  <c r="R155"/>
  <c r="R153"/>
  <c r="R152"/>
  <c r="R151"/>
  <c r="R150"/>
  <c r="R149"/>
  <c r="R148"/>
  <c r="R146"/>
  <c r="R145"/>
  <c r="R144"/>
  <c r="R143"/>
  <c r="R142"/>
  <c r="R141"/>
  <c r="R140"/>
  <c r="R139"/>
  <c r="R137"/>
  <c r="R136"/>
  <c r="R135"/>
  <c r="R134"/>
  <c r="R133"/>
  <c r="R132"/>
  <c r="R131"/>
  <c r="R129"/>
  <c r="R128"/>
  <c r="R127"/>
  <c r="R126"/>
  <c r="R125"/>
  <c r="R124"/>
  <c r="R123"/>
  <c r="R122"/>
  <c r="R121"/>
  <c r="R120"/>
  <c r="R119"/>
  <c r="R118"/>
  <c r="R117"/>
  <c r="R116"/>
  <c r="R115"/>
  <c r="R113"/>
  <c r="R112"/>
  <c r="R111"/>
  <c r="R110"/>
  <c r="R109"/>
  <c r="R108"/>
  <c r="R107"/>
  <c r="R106"/>
  <c r="R105"/>
  <c r="R104"/>
  <c r="R103"/>
  <c r="R102"/>
  <c r="R101"/>
  <c r="R99"/>
  <c r="R98"/>
  <c r="R97"/>
  <c r="R96"/>
  <c r="R95"/>
  <c r="R94"/>
  <c r="R93"/>
  <c r="R92"/>
  <c r="R91"/>
  <c r="R89"/>
  <c r="R88"/>
  <c r="R87"/>
  <c r="R86"/>
  <c r="R85"/>
  <c r="R84"/>
  <c r="R83"/>
  <c r="R82"/>
  <c r="R80"/>
  <c r="R79"/>
  <c r="R78"/>
  <c r="R77"/>
  <c r="R76"/>
  <c r="R74"/>
  <c r="R73"/>
  <c r="R72"/>
  <c r="R71"/>
  <c r="R70"/>
  <c r="R69"/>
  <c r="R68"/>
  <c r="R67"/>
  <c r="R66"/>
  <c r="R65"/>
  <c r="R64"/>
  <c r="R63"/>
  <c r="R61"/>
  <c r="R60"/>
  <c r="R59"/>
  <c r="R58"/>
  <c r="R57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6"/>
  <c r="R25"/>
  <c r="R24"/>
  <c r="R23"/>
  <c r="R22"/>
  <c r="R21"/>
  <c r="R20"/>
  <c r="R19"/>
  <c r="R18"/>
  <c r="R8"/>
  <c r="R9"/>
  <c r="R10"/>
  <c r="R11"/>
  <c r="R12"/>
  <c r="R13"/>
  <c r="R14"/>
  <c r="R15"/>
  <c r="R16"/>
  <c r="R7"/>
  <c r="AM18" i="7"/>
  <c r="AM380"/>
  <c r="AM379"/>
  <c r="AM378"/>
  <c r="AM377"/>
  <c r="AM376"/>
  <c r="AM375"/>
  <c r="AM374"/>
  <c r="AM373"/>
  <c r="AM372"/>
  <c r="AM371"/>
  <c r="AM370"/>
  <c r="AM369"/>
  <c r="AM367"/>
  <c r="AM366"/>
  <c r="AM365"/>
  <c r="AM364"/>
  <c r="AM363"/>
  <c r="AM362"/>
  <c r="AM361"/>
  <c r="AM360"/>
  <c r="AM359"/>
  <c r="AM358"/>
  <c r="AM356"/>
  <c r="AM355"/>
  <c r="AM354"/>
  <c r="AM353"/>
  <c r="AM352"/>
  <c r="AM351"/>
  <c r="AM350"/>
  <c r="AM349"/>
  <c r="AM348"/>
  <c r="AM347"/>
  <c r="AM346"/>
  <c r="AM344"/>
  <c r="AM343"/>
  <c r="AM342"/>
  <c r="AM341"/>
  <c r="AM340"/>
  <c r="AM339"/>
  <c r="AM338"/>
  <c r="AM337"/>
  <c r="AM336"/>
  <c r="AM335"/>
  <c r="AM334"/>
  <c r="AM332"/>
  <c r="AM331"/>
  <c r="AM330"/>
  <c r="AM329"/>
  <c r="AM328"/>
  <c r="AM327"/>
  <c r="AM326"/>
  <c r="AM325"/>
  <c r="AM324"/>
  <c r="AM323"/>
  <c r="AM322"/>
  <c r="AM321"/>
  <c r="AM320"/>
  <c r="AM319"/>
  <c r="AM318"/>
  <c r="AM316"/>
  <c r="AM315"/>
  <c r="AM314"/>
  <c r="AM313"/>
  <c r="AM312"/>
  <c r="AM311"/>
  <c r="AM310"/>
  <c r="AM309"/>
  <c r="AM308"/>
  <c r="AM307"/>
  <c r="AM306"/>
  <c r="AM305"/>
  <c r="AM304"/>
  <c r="AM303"/>
  <c r="AM302"/>
  <c r="AM301"/>
  <c r="AM300"/>
  <c r="AM299"/>
  <c r="AM298"/>
  <c r="AM297"/>
  <c r="AM296"/>
  <c r="AM295"/>
  <c r="AM294"/>
  <c r="AM293"/>
  <c r="AM291"/>
  <c r="AM290"/>
  <c r="AM289"/>
  <c r="AM288"/>
  <c r="AM287"/>
  <c r="AM286"/>
  <c r="AM285"/>
  <c r="AM284"/>
  <c r="AM283"/>
  <c r="AM282"/>
  <c r="AM281"/>
  <c r="AM280"/>
  <c r="AM279"/>
  <c r="AM278"/>
  <c r="AM277"/>
  <c r="AM276"/>
  <c r="AM275"/>
  <c r="AM273"/>
  <c r="AM272"/>
  <c r="AM271"/>
  <c r="AM270"/>
  <c r="AM269"/>
  <c r="AM268"/>
  <c r="AM267"/>
  <c r="AM265"/>
  <c r="AM264"/>
  <c r="AM263"/>
  <c r="AM262"/>
  <c r="AM261"/>
  <c r="AM260"/>
  <c r="AM259"/>
  <c r="AM258"/>
  <c r="AM257"/>
  <c r="AM256"/>
  <c r="AM255"/>
  <c r="AM254"/>
  <c r="AM253"/>
  <c r="AM252"/>
  <c r="AM251"/>
  <c r="AM249"/>
  <c r="AM248"/>
  <c r="AM247"/>
  <c r="AM246"/>
  <c r="AM245"/>
  <c r="AM244"/>
  <c r="AM243"/>
  <c r="AM242"/>
  <c r="AM240"/>
  <c r="AM239"/>
  <c r="AM238"/>
  <c r="AM237"/>
  <c r="AM236"/>
  <c r="AM235"/>
  <c r="AM234"/>
  <c r="AM233"/>
  <c r="AM232"/>
  <c r="AM230"/>
  <c r="AM229"/>
  <c r="AM228"/>
  <c r="AM227"/>
  <c r="AM226"/>
  <c r="AM225"/>
  <c r="AM224"/>
  <c r="AM223"/>
  <c r="AM222"/>
  <c r="AM221"/>
  <c r="AM220"/>
  <c r="AM219"/>
  <c r="AM218"/>
  <c r="AM216"/>
  <c r="AM215"/>
  <c r="AM214"/>
  <c r="AM213"/>
  <c r="AM212"/>
  <c r="AM211"/>
  <c r="AM210"/>
  <c r="AM209"/>
  <c r="AM208"/>
  <c r="AM207"/>
  <c r="AM206"/>
  <c r="AM205"/>
  <c r="AM203"/>
  <c r="AM202"/>
  <c r="AM201"/>
  <c r="AM200"/>
  <c r="AM199"/>
  <c r="AM198"/>
  <c r="AM197"/>
  <c r="AM196"/>
  <c r="AM195"/>
  <c r="AM194"/>
  <c r="AM193"/>
  <c r="AM192"/>
  <c r="AM191"/>
  <c r="AM189"/>
  <c r="AM188"/>
  <c r="AM187"/>
  <c r="AM186"/>
  <c r="AM185"/>
  <c r="AM184"/>
  <c r="AM182"/>
  <c r="AM181"/>
  <c r="AM180"/>
  <c r="AM179"/>
  <c r="AM178"/>
  <c r="AM177"/>
  <c r="AM176"/>
  <c r="AM175"/>
  <c r="AM174"/>
  <c r="AM173"/>
  <c r="AM172"/>
  <c r="AM171"/>
  <c r="AM170"/>
  <c r="AM168"/>
  <c r="AM167"/>
  <c r="AM166"/>
  <c r="AM165"/>
  <c r="AM164"/>
  <c r="AM163"/>
  <c r="AM162"/>
  <c r="AM161"/>
  <c r="AM160"/>
  <c r="AM159"/>
  <c r="AM158"/>
  <c r="AM157"/>
  <c r="AM155"/>
  <c r="AM154"/>
  <c r="AM153"/>
  <c r="AM152"/>
  <c r="AM151"/>
  <c r="AM150"/>
  <c r="AM148"/>
  <c r="AM147"/>
  <c r="AM146"/>
  <c r="AM145"/>
  <c r="AM144"/>
  <c r="AM143"/>
  <c r="AM142"/>
  <c r="AM141"/>
  <c r="AM139"/>
  <c r="AM138"/>
  <c r="AM137"/>
  <c r="AM136"/>
  <c r="AM135"/>
  <c r="AM134"/>
  <c r="AM133"/>
  <c r="AM131"/>
  <c r="AM130"/>
  <c r="AM129"/>
  <c r="AM128"/>
  <c r="AM127"/>
  <c r="AM126"/>
  <c r="AM125"/>
  <c r="AM124"/>
  <c r="AM123"/>
  <c r="AM122"/>
  <c r="AM121"/>
  <c r="AM120"/>
  <c r="AM119"/>
  <c r="AM118"/>
  <c r="AM117"/>
  <c r="AM115"/>
  <c r="AM114"/>
  <c r="AM113"/>
  <c r="AM112"/>
  <c r="AM111"/>
  <c r="AM110"/>
  <c r="AM109"/>
  <c r="AM108"/>
  <c r="AM107"/>
  <c r="AM106"/>
  <c r="AM105"/>
  <c r="AM104"/>
  <c r="AM103"/>
  <c r="AM101"/>
  <c r="AM100"/>
  <c r="AM99"/>
  <c r="AM98"/>
  <c r="AM97"/>
  <c r="AM96"/>
  <c r="AM95"/>
  <c r="AM94"/>
  <c r="AM93"/>
  <c r="AM91"/>
  <c r="AM90"/>
  <c r="AM89"/>
  <c r="AM88"/>
  <c r="AM87"/>
  <c r="AM86"/>
  <c r="AM85"/>
  <c r="AM84"/>
  <c r="AM82"/>
  <c r="AM81"/>
  <c r="AM80"/>
  <c r="AM79"/>
  <c r="AM78"/>
  <c r="AM76"/>
  <c r="AM75"/>
  <c r="AM74"/>
  <c r="AM73"/>
  <c r="AM72"/>
  <c r="AM71"/>
  <c r="AM70"/>
  <c r="AM69"/>
  <c r="AM68"/>
  <c r="AM67"/>
  <c r="AM66"/>
  <c r="AM65"/>
  <c r="AM63"/>
  <c r="AM62"/>
  <c r="AM61"/>
  <c r="AM60"/>
  <c r="AM59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8"/>
  <c r="AM27"/>
  <c r="AM26"/>
  <c r="AM25"/>
  <c r="AM24"/>
  <c r="AM23"/>
  <c r="AM22"/>
  <c r="AM21"/>
  <c r="AM20"/>
  <c r="AM10"/>
  <c r="AM11"/>
  <c r="AM12"/>
  <c r="AM13"/>
  <c r="AM14"/>
  <c r="AM15"/>
  <c r="AM16"/>
  <c r="AM17"/>
  <c r="AM9"/>
  <c r="AG380"/>
  <c r="AG18"/>
  <c r="AG379"/>
  <c r="AG378"/>
  <c r="AG377"/>
  <c r="AG376"/>
  <c r="AG375"/>
  <c r="AG374"/>
  <c r="AG373"/>
  <c r="AG372"/>
  <c r="AG371"/>
  <c r="AG370"/>
  <c r="AG369"/>
  <c r="AG367"/>
  <c r="AG366"/>
  <c r="AG365"/>
  <c r="AG364"/>
  <c r="AG363"/>
  <c r="AG362"/>
  <c r="AG361"/>
  <c r="AG360"/>
  <c r="AG359"/>
  <c r="AG358"/>
  <c r="AG356"/>
  <c r="AG355"/>
  <c r="AG354"/>
  <c r="AG353"/>
  <c r="AG352"/>
  <c r="AG351"/>
  <c r="AG350"/>
  <c r="AG349"/>
  <c r="AG348"/>
  <c r="AG347"/>
  <c r="AG346"/>
  <c r="AG344"/>
  <c r="AG343"/>
  <c r="AG342"/>
  <c r="AG341"/>
  <c r="AG340"/>
  <c r="AG339"/>
  <c r="AG338"/>
  <c r="AG337"/>
  <c r="AG336"/>
  <c r="AG335"/>
  <c r="AG334"/>
  <c r="AG332"/>
  <c r="AG331"/>
  <c r="AG330"/>
  <c r="AG329"/>
  <c r="AG328"/>
  <c r="AG327"/>
  <c r="AG326"/>
  <c r="AG325"/>
  <c r="AG324"/>
  <c r="AG323"/>
  <c r="AG322"/>
  <c r="AG321"/>
  <c r="AG320"/>
  <c r="AG319"/>
  <c r="AG318"/>
  <c r="AG316"/>
  <c r="AG315"/>
  <c r="AG314"/>
  <c r="AG313"/>
  <c r="AG312"/>
  <c r="AG311"/>
  <c r="AG310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1"/>
  <c r="AG290"/>
  <c r="AG289"/>
  <c r="AG288"/>
  <c r="AG287"/>
  <c r="AG286"/>
  <c r="AG285"/>
  <c r="AG284"/>
  <c r="AG283"/>
  <c r="AG282"/>
  <c r="AG281"/>
  <c r="AG280"/>
  <c r="AG279"/>
  <c r="AG278"/>
  <c r="AG277"/>
  <c r="AG276"/>
  <c r="AG275"/>
  <c r="AG273"/>
  <c r="AG272"/>
  <c r="AG271"/>
  <c r="AG270"/>
  <c r="AG269"/>
  <c r="AG268"/>
  <c r="AG267"/>
  <c r="AG265"/>
  <c r="AG264"/>
  <c r="AG263"/>
  <c r="AG262"/>
  <c r="AG261"/>
  <c r="AG260"/>
  <c r="AG259"/>
  <c r="AG258"/>
  <c r="AG257"/>
  <c r="AG256"/>
  <c r="AG255"/>
  <c r="AG254"/>
  <c r="AG253"/>
  <c r="AG252"/>
  <c r="AG251"/>
  <c r="AG249"/>
  <c r="AG248"/>
  <c r="AG247"/>
  <c r="AG246"/>
  <c r="AG245"/>
  <c r="AG244"/>
  <c r="AG243"/>
  <c r="AG242"/>
  <c r="AG240"/>
  <c r="AG239"/>
  <c r="AG238"/>
  <c r="AG237"/>
  <c r="AG236"/>
  <c r="AG235"/>
  <c r="AG234"/>
  <c r="AG233"/>
  <c r="AG232"/>
  <c r="AG230"/>
  <c r="AG229"/>
  <c r="AG228"/>
  <c r="AG227"/>
  <c r="AG226"/>
  <c r="AG225"/>
  <c r="AG224"/>
  <c r="AG223"/>
  <c r="AG222"/>
  <c r="AG221"/>
  <c r="AG220"/>
  <c r="AG219"/>
  <c r="AG218"/>
  <c r="AG216"/>
  <c r="AG215"/>
  <c r="AG214"/>
  <c r="AG213"/>
  <c r="AG212"/>
  <c r="AG211"/>
  <c r="AG210"/>
  <c r="AG209"/>
  <c r="AG208"/>
  <c r="AG207"/>
  <c r="AG206"/>
  <c r="AG205"/>
  <c r="AG203"/>
  <c r="AG202"/>
  <c r="AG201"/>
  <c r="AG200"/>
  <c r="AG199"/>
  <c r="AG198"/>
  <c r="AG197"/>
  <c r="AG196"/>
  <c r="AG195"/>
  <c r="AG194"/>
  <c r="AG193"/>
  <c r="AG192"/>
  <c r="AG191"/>
  <c r="AG189"/>
  <c r="AG188"/>
  <c r="AG187"/>
  <c r="AG186"/>
  <c r="AG185"/>
  <c r="AG184"/>
  <c r="AG182"/>
  <c r="AG181"/>
  <c r="AG180"/>
  <c r="AG179"/>
  <c r="AG178"/>
  <c r="AG177"/>
  <c r="AG176"/>
  <c r="AG175"/>
  <c r="AG174"/>
  <c r="AG173"/>
  <c r="AG172"/>
  <c r="AG171"/>
  <c r="AG170"/>
  <c r="AG168"/>
  <c r="AG167"/>
  <c r="AG166"/>
  <c r="AG165"/>
  <c r="AG164"/>
  <c r="AG163"/>
  <c r="AG162"/>
  <c r="AG161"/>
  <c r="AG160"/>
  <c r="AG159"/>
  <c r="AG158"/>
  <c r="AG157"/>
  <c r="AG155"/>
  <c r="AG154"/>
  <c r="AG153"/>
  <c r="AG152"/>
  <c r="AG151"/>
  <c r="AG150"/>
  <c r="AG148"/>
  <c r="AG147"/>
  <c r="AG146"/>
  <c r="AG145"/>
  <c r="AG144"/>
  <c r="AG143"/>
  <c r="AG142"/>
  <c r="AG141"/>
  <c r="AG139"/>
  <c r="AG138"/>
  <c r="AG137"/>
  <c r="AG136"/>
  <c r="AG135"/>
  <c r="AG134"/>
  <c r="AG133"/>
  <c r="AG131"/>
  <c r="AG130"/>
  <c r="AG129"/>
  <c r="AG128"/>
  <c r="AG127"/>
  <c r="AG126"/>
  <c r="AG125"/>
  <c r="AG124"/>
  <c r="AG123"/>
  <c r="AG122"/>
  <c r="AG121"/>
  <c r="AG120"/>
  <c r="AG119"/>
  <c r="AG118"/>
  <c r="AG117"/>
  <c r="AG115"/>
  <c r="AG114"/>
  <c r="AG113"/>
  <c r="AG112"/>
  <c r="AG111"/>
  <c r="AG110"/>
  <c r="AG109"/>
  <c r="AG108"/>
  <c r="AG107"/>
  <c r="AG106"/>
  <c r="AG105"/>
  <c r="AG104"/>
  <c r="AG103"/>
  <c r="AG101"/>
  <c r="AG100"/>
  <c r="AG99"/>
  <c r="AG98"/>
  <c r="AG97"/>
  <c r="AG96"/>
  <c r="AG95"/>
  <c r="AG94"/>
  <c r="AG93"/>
  <c r="AG91"/>
  <c r="AG90"/>
  <c r="AG89"/>
  <c r="AG88"/>
  <c r="AG87"/>
  <c r="AG86"/>
  <c r="AG85"/>
  <c r="AG84"/>
  <c r="AG82"/>
  <c r="AG81"/>
  <c r="AG80"/>
  <c r="AG79"/>
  <c r="AG78"/>
  <c r="AG76"/>
  <c r="AG75"/>
  <c r="AG74"/>
  <c r="AG73"/>
  <c r="AG72"/>
  <c r="AG71"/>
  <c r="AG70"/>
  <c r="AG69"/>
  <c r="AG68"/>
  <c r="AG67"/>
  <c r="AG66"/>
  <c r="AG65"/>
  <c r="AG63"/>
  <c r="AG62"/>
  <c r="AG61"/>
  <c r="AG60"/>
  <c r="AG59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8"/>
  <c r="AG27"/>
  <c r="AG26"/>
  <c r="AG25"/>
  <c r="AG24"/>
  <c r="AG23"/>
  <c r="AG22"/>
  <c r="AG21"/>
  <c r="AG20"/>
  <c r="AG10"/>
  <c r="AG11"/>
  <c r="AG12"/>
  <c r="AG13"/>
  <c r="AG14"/>
  <c r="AG15"/>
  <c r="AG16"/>
  <c r="AG17"/>
  <c r="AG9"/>
  <c r="W380" l="1"/>
  <c r="X380"/>
  <c r="W379"/>
  <c r="X379" s="1"/>
  <c r="X378"/>
  <c r="W378"/>
  <c r="W377"/>
  <c r="X377" s="1"/>
  <c r="X376"/>
  <c r="W376"/>
  <c r="W375"/>
  <c r="X375" s="1"/>
  <c r="X374"/>
  <c r="W374"/>
  <c r="W373"/>
  <c r="X373" s="1"/>
  <c r="X372"/>
  <c r="W372"/>
  <c r="W371"/>
  <c r="X371" s="1"/>
  <c r="X370"/>
  <c r="W370"/>
  <c r="W369"/>
  <c r="X369" s="1"/>
  <c r="W367"/>
  <c r="X367" s="1"/>
  <c r="X366"/>
  <c r="W366"/>
  <c r="W365"/>
  <c r="X365" s="1"/>
  <c r="X364"/>
  <c r="W364"/>
  <c r="W363"/>
  <c r="X363" s="1"/>
  <c r="X362"/>
  <c r="W362"/>
  <c r="W361"/>
  <c r="X361" s="1"/>
  <c r="X360"/>
  <c r="W360"/>
  <c r="W359"/>
  <c r="X359" s="1"/>
  <c r="X358"/>
  <c r="W358"/>
  <c r="X356"/>
  <c r="W356"/>
  <c r="W355"/>
  <c r="X355" s="1"/>
  <c r="X354"/>
  <c r="W354"/>
  <c r="W353"/>
  <c r="X353" s="1"/>
  <c r="X352"/>
  <c r="W352"/>
  <c r="W351"/>
  <c r="X351" s="1"/>
  <c r="X350"/>
  <c r="W350"/>
  <c r="W349"/>
  <c r="X349" s="1"/>
  <c r="X348"/>
  <c r="W348"/>
  <c r="W347"/>
  <c r="X347" s="1"/>
  <c r="X346"/>
  <c r="W346"/>
  <c r="X344"/>
  <c r="W344"/>
  <c r="W343"/>
  <c r="X343" s="1"/>
  <c r="X342"/>
  <c r="W342"/>
  <c r="W341"/>
  <c r="X341" s="1"/>
  <c r="X340"/>
  <c r="W340"/>
  <c r="W339"/>
  <c r="X339" s="1"/>
  <c r="X338"/>
  <c r="W338"/>
  <c r="W337"/>
  <c r="X337" s="1"/>
  <c r="X336"/>
  <c r="W336"/>
  <c r="W335"/>
  <c r="X335" s="1"/>
  <c r="X334"/>
  <c r="W334"/>
  <c r="X332"/>
  <c r="W332"/>
  <c r="W331"/>
  <c r="X331" s="1"/>
  <c r="X330"/>
  <c r="W330"/>
  <c r="W329"/>
  <c r="X329" s="1"/>
  <c r="X328"/>
  <c r="W328"/>
  <c r="W327"/>
  <c r="X327" s="1"/>
  <c r="X326"/>
  <c r="W326"/>
  <c r="W325"/>
  <c r="X325" s="1"/>
  <c r="X324"/>
  <c r="W324"/>
  <c r="W323"/>
  <c r="X323" s="1"/>
  <c r="X322"/>
  <c r="W322"/>
  <c r="W321"/>
  <c r="X321" s="1"/>
  <c r="X320"/>
  <c r="W320"/>
  <c r="W319"/>
  <c r="X319" s="1"/>
  <c r="X318"/>
  <c r="W318"/>
  <c r="X316"/>
  <c r="W316"/>
  <c r="W315"/>
  <c r="X315" s="1"/>
  <c r="X314"/>
  <c r="W314"/>
  <c r="W313"/>
  <c r="X313" s="1"/>
  <c r="X312"/>
  <c r="W312"/>
  <c r="W311"/>
  <c r="X311" s="1"/>
  <c r="X310"/>
  <c r="W310"/>
  <c r="W309"/>
  <c r="X309" s="1"/>
  <c r="X308"/>
  <c r="W308"/>
  <c r="W307"/>
  <c r="X307" s="1"/>
  <c r="X306"/>
  <c r="W306"/>
  <c r="W305"/>
  <c r="X305" s="1"/>
  <c r="X304"/>
  <c r="W304"/>
  <c r="W303"/>
  <c r="X303" s="1"/>
  <c r="X302"/>
  <c r="W302"/>
  <c r="W301"/>
  <c r="X301" s="1"/>
  <c r="X300"/>
  <c r="W300"/>
  <c r="W299"/>
  <c r="X299" s="1"/>
  <c r="X298"/>
  <c r="W298"/>
  <c r="W297"/>
  <c r="X297" s="1"/>
  <c r="X296"/>
  <c r="W296"/>
  <c r="W295"/>
  <c r="X295" s="1"/>
  <c r="X294"/>
  <c r="W294"/>
  <c r="W293"/>
  <c r="X293" s="1"/>
  <c r="W291"/>
  <c r="X291" s="1"/>
  <c r="X290"/>
  <c r="W290"/>
  <c r="W289"/>
  <c r="X289" s="1"/>
  <c r="X288"/>
  <c r="W288"/>
  <c r="W287"/>
  <c r="X287" s="1"/>
  <c r="X286"/>
  <c r="W286"/>
  <c r="W285"/>
  <c r="X285" s="1"/>
  <c r="X284"/>
  <c r="W284"/>
  <c r="W283"/>
  <c r="X283" s="1"/>
  <c r="X282"/>
  <c r="W282"/>
  <c r="W281"/>
  <c r="X281" s="1"/>
  <c r="X280"/>
  <c r="W280"/>
  <c r="W279"/>
  <c r="X279" s="1"/>
  <c r="X278"/>
  <c r="W278"/>
  <c r="W277"/>
  <c r="X277" s="1"/>
  <c r="X276"/>
  <c r="W276"/>
  <c r="W275"/>
  <c r="X275" s="1"/>
  <c r="W273"/>
  <c r="X273" s="1"/>
  <c r="X272"/>
  <c r="W272"/>
  <c r="W271"/>
  <c r="X271" s="1"/>
  <c r="X270"/>
  <c r="W270"/>
  <c r="W269"/>
  <c r="X269" s="1"/>
  <c r="X268"/>
  <c r="W268"/>
  <c r="W267"/>
  <c r="X267" s="1"/>
  <c r="W265"/>
  <c r="X265" s="1"/>
  <c r="X264"/>
  <c r="W264"/>
  <c r="W263"/>
  <c r="X263" s="1"/>
  <c r="X262"/>
  <c r="W262"/>
  <c r="W261"/>
  <c r="X261" s="1"/>
  <c r="X260"/>
  <c r="W260"/>
  <c r="W259"/>
  <c r="X259" s="1"/>
  <c r="X258"/>
  <c r="W258"/>
  <c r="W257"/>
  <c r="X257" s="1"/>
  <c r="X256"/>
  <c r="W256"/>
  <c r="W255"/>
  <c r="X255" s="1"/>
  <c r="X254"/>
  <c r="W254"/>
  <c r="W253"/>
  <c r="X253" s="1"/>
  <c r="X252"/>
  <c r="W252"/>
  <c r="W251"/>
  <c r="X251" s="1"/>
  <c r="W249"/>
  <c r="X249" s="1"/>
  <c r="X248"/>
  <c r="W248"/>
  <c r="W247"/>
  <c r="X247" s="1"/>
  <c r="X246"/>
  <c r="W246"/>
  <c r="W245"/>
  <c r="X245" s="1"/>
  <c r="X244"/>
  <c r="W244"/>
  <c r="W243"/>
  <c r="X243" s="1"/>
  <c r="X242"/>
  <c r="W242"/>
  <c r="X240"/>
  <c r="W240"/>
  <c r="W239"/>
  <c r="X239" s="1"/>
  <c r="X238"/>
  <c r="W238"/>
  <c r="W237"/>
  <c r="X237" s="1"/>
  <c r="X236"/>
  <c r="W236"/>
  <c r="W235"/>
  <c r="X235" s="1"/>
  <c r="X234"/>
  <c r="W234"/>
  <c r="W233"/>
  <c r="X233" s="1"/>
  <c r="X232"/>
  <c r="W232"/>
  <c r="X230"/>
  <c r="W230"/>
  <c r="W229"/>
  <c r="X229" s="1"/>
  <c r="X228"/>
  <c r="W228"/>
  <c r="W227"/>
  <c r="X227" s="1"/>
  <c r="X226"/>
  <c r="W226"/>
  <c r="W225"/>
  <c r="X225" s="1"/>
  <c r="X224"/>
  <c r="W224"/>
  <c r="W223"/>
  <c r="X223" s="1"/>
  <c r="X222"/>
  <c r="W222"/>
  <c r="W221"/>
  <c r="X221" s="1"/>
  <c r="X220"/>
  <c r="W220"/>
  <c r="W219"/>
  <c r="X219" s="1"/>
  <c r="X218"/>
  <c r="W218"/>
  <c r="X216"/>
  <c r="W216"/>
  <c r="W215"/>
  <c r="X215" s="1"/>
  <c r="X214"/>
  <c r="W214"/>
  <c r="W213"/>
  <c r="X213" s="1"/>
  <c r="X212"/>
  <c r="W212"/>
  <c r="W211"/>
  <c r="X211" s="1"/>
  <c r="X210"/>
  <c r="W210"/>
  <c r="W209"/>
  <c r="X209" s="1"/>
  <c r="X208"/>
  <c r="W208"/>
  <c r="W207"/>
  <c r="X207" s="1"/>
  <c r="X206"/>
  <c r="W206"/>
  <c r="W205"/>
  <c r="X205" s="1"/>
  <c r="W203"/>
  <c r="X203" s="1"/>
  <c r="X202"/>
  <c r="W202"/>
  <c r="W201"/>
  <c r="X201" s="1"/>
  <c r="X200"/>
  <c r="W200"/>
  <c r="W199"/>
  <c r="X199" s="1"/>
  <c r="X198"/>
  <c r="W198"/>
  <c r="W197"/>
  <c r="X197" s="1"/>
  <c r="X196"/>
  <c r="W196"/>
  <c r="W195"/>
  <c r="X195" s="1"/>
  <c r="X194"/>
  <c r="W194"/>
  <c r="W193"/>
  <c r="X193" s="1"/>
  <c r="X192"/>
  <c r="W192"/>
  <c r="W191"/>
  <c r="X191" s="1"/>
  <c r="W189"/>
  <c r="X189" s="1"/>
  <c r="X188"/>
  <c r="W188"/>
  <c r="W187"/>
  <c r="X187" s="1"/>
  <c r="X186"/>
  <c r="W186"/>
  <c r="W185"/>
  <c r="X185" s="1"/>
  <c r="X184"/>
  <c r="W184"/>
  <c r="X182"/>
  <c r="W182"/>
  <c r="W181"/>
  <c r="X181" s="1"/>
  <c r="X180"/>
  <c r="W180"/>
  <c r="W179"/>
  <c r="X179" s="1"/>
  <c r="X178"/>
  <c r="W178"/>
  <c r="W177"/>
  <c r="X177" s="1"/>
  <c r="X176"/>
  <c r="W176"/>
  <c r="W175"/>
  <c r="X175" s="1"/>
  <c r="X174"/>
  <c r="W174"/>
  <c r="W173"/>
  <c r="X173" s="1"/>
  <c r="X172"/>
  <c r="W172"/>
  <c r="W171"/>
  <c r="X171" s="1"/>
  <c r="X170"/>
  <c r="W170"/>
  <c r="X168"/>
  <c r="W168"/>
  <c r="W167"/>
  <c r="X167" s="1"/>
  <c r="X166"/>
  <c r="W166"/>
  <c r="W165"/>
  <c r="X165" s="1"/>
  <c r="X164"/>
  <c r="W164"/>
  <c r="W163"/>
  <c r="X163" s="1"/>
  <c r="X162"/>
  <c r="W162"/>
  <c r="W161"/>
  <c r="X161" s="1"/>
  <c r="X160"/>
  <c r="W160"/>
  <c r="W159"/>
  <c r="X159" s="1"/>
  <c r="X158"/>
  <c r="W158"/>
  <c r="W157"/>
  <c r="X157" s="1"/>
  <c r="W155"/>
  <c r="X155" s="1"/>
  <c r="X154"/>
  <c r="W154"/>
  <c r="W153"/>
  <c r="X153" s="1"/>
  <c r="X152"/>
  <c r="W152"/>
  <c r="W151"/>
  <c r="X151" s="1"/>
  <c r="X150"/>
  <c r="W150"/>
  <c r="X148"/>
  <c r="W148"/>
  <c r="W147"/>
  <c r="X147" s="1"/>
  <c r="X146"/>
  <c r="W146"/>
  <c r="W145"/>
  <c r="X145" s="1"/>
  <c r="X144"/>
  <c r="W144"/>
  <c r="W143"/>
  <c r="X143" s="1"/>
  <c r="X142"/>
  <c r="W142"/>
  <c r="W141"/>
  <c r="X141" s="1"/>
  <c r="W139"/>
  <c r="X139" s="1"/>
  <c r="X138"/>
  <c r="W138"/>
  <c r="W137"/>
  <c r="X137" s="1"/>
  <c r="X136"/>
  <c r="W136"/>
  <c r="W135"/>
  <c r="X135" s="1"/>
  <c r="X134"/>
  <c r="W134"/>
  <c r="W133"/>
  <c r="X133" s="1"/>
  <c r="W131"/>
  <c r="X131" s="1"/>
  <c r="X130"/>
  <c r="W130"/>
  <c r="W129"/>
  <c r="X129" s="1"/>
  <c r="X128"/>
  <c r="W128"/>
  <c r="W127"/>
  <c r="X127" s="1"/>
  <c r="X126"/>
  <c r="W126"/>
  <c r="W125"/>
  <c r="X125" s="1"/>
  <c r="X124"/>
  <c r="W124"/>
  <c r="W123"/>
  <c r="X123" s="1"/>
  <c r="X122"/>
  <c r="W122"/>
  <c r="W121"/>
  <c r="X121" s="1"/>
  <c r="X120"/>
  <c r="W120"/>
  <c r="W119"/>
  <c r="X119" s="1"/>
  <c r="X118"/>
  <c r="W118"/>
  <c r="W117"/>
  <c r="X117" s="1"/>
  <c r="W115"/>
  <c r="X115" s="1"/>
  <c r="X114"/>
  <c r="W114"/>
  <c r="W113"/>
  <c r="X113" s="1"/>
  <c r="X112"/>
  <c r="W112"/>
  <c r="W111"/>
  <c r="X111" s="1"/>
  <c r="X110"/>
  <c r="W110"/>
  <c r="W109"/>
  <c r="X109" s="1"/>
  <c r="X108"/>
  <c r="W108"/>
  <c r="W107"/>
  <c r="X107" s="1"/>
  <c r="X106"/>
  <c r="W106"/>
  <c r="W105"/>
  <c r="X105" s="1"/>
  <c r="X104"/>
  <c r="W104"/>
  <c r="W103"/>
  <c r="X103" s="1"/>
  <c r="W101"/>
  <c r="X101" s="1"/>
  <c r="X100"/>
  <c r="W100"/>
  <c r="W99"/>
  <c r="X99" s="1"/>
  <c r="X98"/>
  <c r="W98"/>
  <c r="W97"/>
  <c r="X97" s="1"/>
  <c r="X96"/>
  <c r="W96"/>
  <c r="W95"/>
  <c r="X95" s="1"/>
  <c r="X94"/>
  <c r="W94"/>
  <c r="W93"/>
  <c r="X93" s="1"/>
  <c r="W91"/>
  <c r="X91" s="1"/>
  <c r="X90"/>
  <c r="W90"/>
  <c r="W89"/>
  <c r="X89" s="1"/>
  <c r="X88"/>
  <c r="W88"/>
  <c r="W87"/>
  <c r="X87" s="1"/>
  <c r="X86"/>
  <c r="W86"/>
  <c r="W85"/>
  <c r="X85" s="1"/>
  <c r="X84"/>
  <c r="W84"/>
  <c r="X82"/>
  <c r="W82"/>
  <c r="W81"/>
  <c r="X81" s="1"/>
  <c r="X80"/>
  <c r="W80"/>
  <c r="W79"/>
  <c r="X79" s="1"/>
  <c r="X78"/>
  <c r="W78"/>
  <c r="X76"/>
  <c r="W76"/>
  <c r="W75"/>
  <c r="X75" s="1"/>
  <c r="X74"/>
  <c r="W74"/>
  <c r="W73"/>
  <c r="X73" s="1"/>
  <c r="X72"/>
  <c r="W72"/>
  <c r="W71"/>
  <c r="X71" s="1"/>
  <c r="X70"/>
  <c r="W70"/>
  <c r="W69"/>
  <c r="X69" s="1"/>
  <c r="X68"/>
  <c r="W68"/>
  <c r="W67"/>
  <c r="X67" s="1"/>
  <c r="X66"/>
  <c r="W66"/>
  <c r="W65"/>
  <c r="X65" s="1"/>
  <c r="W63"/>
  <c r="X63" s="1"/>
  <c r="X62"/>
  <c r="W62"/>
  <c r="W61"/>
  <c r="X61" s="1"/>
  <c r="X60"/>
  <c r="W60"/>
  <c r="W59"/>
  <c r="X59" s="1"/>
  <c r="X56"/>
  <c r="W56"/>
  <c r="W55"/>
  <c r="X55" s="1"/>
  <c r="X54"/>
  <c r="W54"/>
  <c r="W53"/>
  <c r="X53" s="1"/>
  <c r="X52"/>
  <c r="W52"/>
  <c r="W51"/>
  <c r="X51" s="1"/>
  <c r="X50"/>
  <c r="W50"/>
  <c r="W49"/>
  <c r="X49" s="1"/>
  <c r="X48"/>
  <c r="W48"/>
  <c r="W47"/>
  <c r="X47" s="1"/>
  <c r="X46"/>
  <c r="W46"/>
  <c r="W45"/>
  <c r="X45" s="1"/>
  <c r="X44"/>
  <c r="W44"/>
  <c r="W43"/>
  <c r="X43" s="1"/>
  <c r="X42"/>
  <c r="W42"/>
  <c r="W41"/>
  <c r="X41" s="1"/>
  <c r="X40"/>
  <c r="W40"/>
  <c r="W39"/>
  <c r="X39" s="1"/>
  <c r="X38"/>
  <c r="W38"/>
  <c r="W37"/>
  <c r="X37" s="1"/>
  <c r="X36"/>
  <c r="W36"/>
  <c r="W35"/>
  <c r="X35" s="1"/>
  <c r="X34"/>
  <c r="W34"/>
  <c r="W33"/>
  <c r="X33" s="1"/>
  <c r="X32"/>
  <c r="W32"/>
  <c r="W31"/>
  <c r="X31" s="1"/>
  <c r="X30"/>
  <c r="W30"/>
  <c r="W28"/>
  <c r="X28" s="1"/>
  <c r="X27"/>
  <c r="W27"/>
  <c r="W26"/>
  <c r="X26" s="1"/>
  <c r="X25"/>
  <c r="W25"/>
  <c r="W24"/>
  <c r="X24" s="1"/>
  <c r="X23"/>
  <c r="W23"/>
  <c r="W22"/>
  <c r="X22" s="1"/>
  <c r="X21"/>
  <c r="W21"/>
  <c r="W20"/>
  <c r="X20" s="1"/>
  <c r="X18"/>
  <c r="X10"/>
  <c r="X11"/>
  <c r="X12"/>
  <c r="X13"/>
  <c r="X14"/>
  <c r="X15"/>
  <c r="X16"/>
  <c r="X17"/>
  <c r="X9"/>
  <c r="W10"/>
  <c r="W11"/>
  <c r="W12"/>
  <c r="W13"/>
  <c r="W14"/>
  <c r="W15"/>
  <c r="W16"/>
  <c r="W17"/>
  <c r="W18"/>
  <c r="W9"/>
  <c r="V380" l="1"/>
  <c r="V379"/>
  <c r="V378"/>
  <c r="V377"/>
  <c r="V376"/>
  <c r="V375"/>
  <c r="V374"/>
  <c r="V373"/>
  <c r="V372"/>
  <c r="V371"/>
  <c r="V370"/>
  <c r="V369"/>
  <c r="V367"/>
  <c r="V366"/>
  <c r="V365"/>
  <c r="V364"/>
  <c r="V363"/>
  <c r="V362"/>
  <c r="V361"/>
  <c r="V360"/>
  <c r="V359"/>
  <c r="V358"/>
  <c r="V356"/>
  <c r="V355"/>
  <c r="V354"/>
  <c r="V353"/>
  <c r="V352"/>
  <c r="V351"/>
  <c r="V350"/>
  <c r="V349"/>
  <c r="V348"/>
  <c r="V347"/>
  <c r="V346"/>
  <c r="V344"/>
  <c r="V343"/>
  <c r="V342"/>
  <c r="V341"/>
  <c r="V340"/>
  <c r="V339"/>
  <c r="V338"/>
  <c r="V337"/>
  <c r="V336"/>
  <c r="V335"/>
  <c r="V334"/>
  <c r="V332"/>
  <c r="V331"/>
  <c r="V330"/>
  <c r="V329"/>
  <c r="V328"/>
  <c r="V327"/>
  <c r="V326"/>
  <c r="V325"/>
  <c r="V324"/>
  <c r="V323"/>
  <c r="V322"/>
  <c r="V321"/>
  <c r="V320"/>
  <c r="V319"/>
  <c r="V318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3"/>
  <c r="V272"/>
  <c r="V271"/>
  <c r="V270"/>
  <c r="V269"/>
  <c r="V268"/>
  <c r="V267"/>
  <c r="V265"/>
  <c r="V264"/>
  <c r="V263"/>
  <c r="V262"/>
  <c r="V261"/>
  <c r="V260"/>
  <c r="V259"/>
  <c r="V258"/>
  <c r="V257"/>
  <c r="V256"/>
  <c r="V255"/>
  <c r="V254"/>
  <c r="V253"/>
  <c r="V252"/>
  <c r="V251"/>
  <c r="V249"/>
  <c r="V248"/>
  <c r="V247"/>
  <c r="V246"/>
  <c r="V245"/>
  <c r="V244"/>
  <c r="V243"/>
  <c r="V242"/>
  <c r="V240"/>
  <c r="V239"/>
  <c r="V238"/>
  <c r="V237"/>
  <c r="V236"/>
  <c r="V235"/>
  <c r="V234"/>
  <c r="V233"/>
  <c r="V232"/>
  <c r="V230"/>
  <c r="V229"/>
  <c r="V228"/>
  <c r="V227"/>
  <c r="V226"/>
  <c r="V225"/>
  <c r="V224"/>
  <c r="V223"/>
  <c r="V222"/>
  <c r="V221"/>
  <c r="V220"/>
  <c r="V219"/>
  <c r="V218"/>
  <c r="V216"/>
  <c r="V215"/>
  <c r="V214"/>
  <c r="V213"/>
  <c r="V212"/>
  <c r="V211"/>
  <c r="V210"/>
  <c r="V209"/>
  <c r="V208"/>
  <c r="V207"/>
  <c r="V206"/>
  <c r="V205"/>
  <c r="V203"/>
  <c r="V202"/>
  <c r="V201"/>
  <c r="V200"/>
  <c r="V199"/>
  <c r="V198"/>
  <c r="V197"/>
  <c r="V196"/>
  <c r="V195"/>
  <c r="V194"/>
  <c r="V193"/>
  <c r="V192"/>
  <c r="V191"/>
  <c r="V189"/>
  <c r="V188"/>
  <c r="V187"/>
  <c r="V186"/>
  <c r="V185"/>
  <c r="V184"/>
  <c r="V182"/>
  <c r="V181"/>
  <c r="V180"/>
  <c r="V179"/>
  <c r="V178"/>
  <c r="V177"/>
  <c r="V176"/>
  <c r="V175"/>
  <c r="V174"/>
  <c r="V173"/>
  <c r="V172"/>
  <c r="V171"/>
  <c r="V170"/>
  <c r="V168"/>
  <c r="V167"/>
  <c r="V166"/>
  <c r="V165"/>
  <c r="V164"/>
  <c r="V163"/>
  <c r="V162"/>
  <c r="V161"/>
  <c r="V160"/>
  <c r="V159"/>
  <c r="V158"/>
  <c r="V157"/>
  <c r="V155"/>
  <c r="V154"/>
  <c r="V153"/>
  <c r="V152"/>
  <c r="V151"/>
  <c r="V150"/>
  <c r="V148"/>
  <c r="V147"/>
  <c r="V146"/>
  <c r="V145"/>
  <c r="V144"/>
  <c r="V143"/>
  <c r="V142"/>
  <c r="V141"/>
  <c r="V139"/>
  <c r="V138"/>
  <c r="V137"/>
  <c r="V136"/>
  <c r="V135"/>
  <c r="V134"/>
  <c r="V133"/>
  <c r="V131"/>
  <c r="V130"/>
  <c r="V129"/>
  <c r="V128"/>
  <c r="V127"/>
  <c r="V126"/>
  <c r="V125"/>
  <c r="V124"/>
  <c r="V123"/>
  <c r="V122"/>
  <c r="V121"/>
  <c r="V120"/>
  <c r="V119"/>
  <c r="V118"/>
  <c r="V117"/>
  <c r="V115"/>
  <c r="V114"/>
  <c r="V113"/>
  <c r="V112"/>
  <c r="V111"/>
  <c r="V110"/>
  <c r="V109"/>
  <c r="V108"/>
  <c r="V107"/>
  <c r="V106"/>
  <c r="V105"/>
  <c r="V104"/>
  <c r="V103"/>
  <c r="V101"/>
  <c r="V100"/>
  <c r="V99"/>
  <c r="V98"/>
  <c r="V97"/>
  <c r="V96"/>
  <c r="V95"/>
  <c r="V94"/>
  <c r="V93"/>
  <c r="V91"/>
  <c r="V90"/>
  <c r="V89"/>
  <c r="V88"/>
  <c r="V87"/>
  <c r="V86"/>
  <c r="V85"/>
  <c r="V84"/>
  <c r="V82"/>
  <c r="V81"/>
  <c r="V80"/>
  <c r="V79"/>
  <c r="V78"/>
  <c r="V76"/>
  <c r="V75"/>
  <c r="V74"/>
  <c r="V73"/>
  <c r="V72"/>
  <c r="V71"/>
  <c r="V70"/>
  <c r="V69"/>
  <c r="V68"/>
  <c r="V67"/>
  <c r="V66"/>
  <c r="V65"/>
  <c r="V63"/>
  <c r="V62"/>
  <c r="V61"/>
  <c r="V60"/>
  <c r="V59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8"/>
  <c r="V27"/>
  <c r="V26"/>
  <c r="V25"/>
  <c r="V24"/>
  <c r="V23"/>
  <c r="V22"/>
  <c r="V21"/>
  <c r="V20"/>
  <c r="V10"/>
  <c r="V11"/>
  <c r="V12"/>
  <c r="V13"/>
  <c r="V14"/>
  <c r="V15"/>
  <c r="V16"/>
  <c r="V17"/>
  <c r="V18"/>
  <c r="V9"/>
  <c r="T379" l="1"/>
  <c r="T380"/>
  <c r="T378"/>
  <c r="T377"/>
  <c r="T376"/>
  <c r="T375"/>
  <c r="T374"/>
  <c r="T373"/>
  <c r="T372"/>
  <c r="T371"/>
  <c r="T370"/>
  <c r="T369"/>
  <c r="T367"/>
  <c r="T366"/>
  <c r="T365"/>
  <c r="T364"/>
  <c r="T363"/>
  <c r="T362"/>
  <c r="T361"/>
  <c r="T360"/>
  <c r="T359"/>
  <c r="T358"/>
  <c r="T356"/>
  <c r="T355"/>
  <c r="T354"/>
  <c r="T353"/>
  <c r="T352"/>
  <c r="T351"/>
  <c r="T350"/>
  <c r="T349"/>
  <c r="T348"/>
  <c r="T347"/>
  <c r="T346"/>
  <c r="T344"/>
  <c r="T343"/>
  <c r="T342"/>
  <c r="T341"/>
  <c r="T340"/>
  <c r="T339"/>
  <c r="T338"/>
  <c r="T337"/>
  <c r="T336"/>
  <c r="T335"/>
  <c r="T334"/>
  <c r="T332"/>
  <c r="T331"/>
  <c r="T330"/>
  <c r="T329"/>
  <c r="T328"/>
  <c r="T327"/>
  <c r="T326"/>
  <c r="T325"/>
  <c r="T324"/>
  <c r="T323"/>
  <c r="T322"/>
  <c r="T321"/>
  <c r="T320"/>
  <c r="T319"/>
  <c r="T318"/>
  <c r="T316"/>
  <c r="T315"/>
  <c r="T314"/>
  <c r="T313"/>
  <c r="T312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1"/>
  <c r="T290"/>
  <c r="T289"/>
  <c r="T288"/>
  <c r="T287"/>
  <c r="T286"/>
  <c r="T285"/>
  <c r="T284"/>
  <c r="T283"/>
  <c r="T282"/>
  <c r="T281"/>
  <c r="T280"/>
  <c r="T279"/>
  <c r="T278"/>
  <c r="T277"/>
  <c r="T276"/>
  <c r="T275"/>
  <c r="T273"/>
  <c r="T272"/>
  <c r="T271"/>
  <c r="T270"/>
  <c r="T269"/>
  <c r="T268"/>
  <c r="T267"/>
  <c r="T265"/>
  <c r="T264"/>
  <c r="T263"/>
  <c r="T262"/>
  <c r="T261"/>
  <c r="T260"/>
  <c r="T259"/>
  <c r="T258"/>
  <c r="T257"/>
  <c r="T256"/>
  <c r="T255"/>
  <c r="T254"/>
  <c r="T253"/>
  <c r="T252"/>
  <c r="T251"/>
  <c r="T249"/>
  <c r="T248"/>
  <c r="T247"/>
  <c r="T246"/>
  <c r="T245"/>
  <c r="T244"/>
  <c r="T243"/>
  <c r="T242"/>
  <c r="T240"/>
  <c r="T239"/>
  <c r="T238"/>
  <c r="T237"/>
  <c r="T236"/>
  <c r="T235"/>
  <c r="T234"/>
  <c r="T233"/>
  <c r="T232"/>
  <c r="T230"/>
  <c r="T229"/>
  <c r="T228"/>
  <c r="T227"/>
  <c r="T226"/>
  <c r="T225"/>
  <c r="T224"/>
  <c r="T223"/>
  <c r="T222"/>
  <c r="T221"/>
  <c r="T220"/>
  <c r="T219"/>
  <c r="T218"/>
  <c r="T216"/>
  <c r="T215"/>
  <c r="T214"/>
  <c r="T213"/>
  <c r="T212"/>
  <c r="T211"/>
  <c r="T210"/>
  <c r="T209"/>
  <c r="T208"/>
  <c r="T207"/>
  <c r="T206"/>
  <c r="T205"/>
  <c r="T203"/>
  <c r="T202"/>
  <c r="T201"/>
  <c r="T200"/>
  <c r="T199"/>
  <c r="T198"/>
  <c r="T197"/>
  <c r="T196"/>
  <c r="T195"/>
  <c r="T194"/>
  <c r="T193"/>
  <c r="T192"/>
  <c r="T191"/>
  <c r="T189"/>
  <c r="T188"/>
  <c r="T187"/>
  <c r="T186"/>
  <c r="T185"/>
  <c r="T184"/>
  <c r="T182"/>
  <c r="T181"/>
  <c r="T180"/>
  <c r="T179"/>
  <c r="T178"/>
  <c r="T177"/>
  <c r="T176"/>
  <c r="T175"/>
  <c r="T174"/>
  <c r="T173"/>
  <c r="T172"/>
  <c r="T171"/>
  <c r="T170"/>
  <c r="T168"/>
  <c r="T167"/>
  <c r="T166"/>
  <c r="T165"/>
  <c r="T164"/>
  <c r="T163"/>
  <c r="T162"/>
  <c r="T161"/>
  <c r="T160"/>
  <c r="T159"/>
  <c r="T158"/>
  <c r="T157"/>
  <c r="T155"/>
  <c r="T154"/>
  <c r="T153"/>
  <c r="T152"/>
  <c r="T151"/>
  <c r="T150"/>
  <c r="T148"/>
  <c r="T147"/>
  <c r="T146"/>
  <c r="T145"/>
  <c r="T144"/>
  <c r="T143"/>
  <c r="T142"/>
  <c r="T141"/>
  <c r="T139"/>
  <c r="T138"/>
  <c r="T137"/>
  <c r="T136"/>
  <c r="T135"/>
  <c r="T134"/>
  <c r="T133"/>
  <c r="T131"/>
  <c r="T130"/>
  <c r="T129"/>
  <c r="T128"/>
  <c r="T127"/>
  <c r="T126"/>
  <c r="T125"/>
  <c r="T124"/>
  <c r="T123"/>
  <c r="T122"/>
  <c r="T121"/>
  <c r="T120"/>
  <c r="T119"/>
  <c r="T118"/>
  <c r="T117"/>
  <c r="T115"/>
  <c r="T114"/>
  <c r="T113"/>
  <c r="T112"/>
  <c r="T111"/>
  <c r="T110"/>
  <c r="T109"/>
  <c r="T108"/>
  <c r="T107"/>
  <c r="T106"/>
  <c r="T105"/>
  <c r="T104"/>
  <c r="T103"/>
  <c r="T101"/>
  <c r="T100"/>
  <c r="T99"/>
  <c r="T98"/>
  <c r="T97"/>
  <c r="T96"/>
  <c r="T95"/>
  <c r="T94"/>
  <c r="T93"/>
  <c r="T91"/>
  <c r="T90"/>
  <c r="T89"/>
  <c r="T88"/>
  <c r="T87"/>
  <c r="T86"/>
  <c r="T85"/>
  <c r="T84"/>
  <c r="T82"/>
  <c r="T81"/>
  <c r="T80"/>
  <c r="T79"/>
  <c r="T78"/>
  <c r="T76"/>
  <c r="T75"/>
  <c r="T74"/>
  <c r="T73"/>
  <c r="T72"/>
  <c r="T71"/>
  <c r="T70"/>
  <c r="T69"/>
  <c r="T68"/>
  <c r="T67"/>
  <c r="T66"/>
  <c r="T65"/>
  <c r="T63"/>
  <c r="T62"/>
  <c r="T61"/>
  <c r="T60"/>
  <c r="T59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8"/>
  <c r="T27"/>
  <c r="T26"/>
  <c r="T25"/>
  <c r="T24"/>
  <c r="T23"/>
  <c r="T22"/>
  <c r="T21"/>
  <c r="T20"/>
  <c r="T10"/>
  <c r="T11"/>
  <c r="T12"/>
  <c r="T13"/>
  <c r="T14"/>
  <c r="T15"/>
  <c r="T16"/>
  <c r="T17"/>
  <c r="T18"/>
  <c r="T9"/>
  <c r="D380" l="1"/>
  <c r="D379"/>
  <c r="D378"/>
  <c r="D377"/>
  <c r="D376"/>
  <c r="D375"/>
  <c r="D374"/>
  <c r="D373"/>
  <c r="D372"/>
  <c r="D371"/>
  <c r="D370"/>
  <c r="D369"/>
  <c r="D367"/>
  <c r="D366"/>
  <c r="D365"/>
  <c r="D364"/>
  <c r="D363"/>
  <c r="D362"/>
  <c r="D361"/>
  <c r="D360"/>
  <c r="D359"/>
  <c r="D358"/>
  <c r="D356"/>
  <c r="D355"/>
  <c r="D354"/>
  <c r="D353"/>
  <c r="D352"/>
  <c r="D351"/>
  <c r="D350"/>
  <c r="D349"/>
  <c r="D348"/>
  <c r="D347"/>
  <c r="D346"/>
  <c r="D344"/>
  <c r="D343"/>
  <c r="D342"/>
  <c r="D341"/>
  <c r="D340"/>
  <c r="D339"/>
  <c r="D338"/>
  <c r="D337"/>
  <c r="D336"/>
  <c r="D335"/>
  <c r="D334"/>
  <c r="D332"/>
  <c r="D331"/>
  <c r="D330"/>
  <c r="D329"/>
  <c r="D328"/>
  <c r="D327"/>
  <c r="D326"/>
  <c r="D325"/>
  <c r="D324"/>
  <c r="D323"/>
  <c r="D322"/>
  <c r="D321"/>
  <c r="D320"/>
  <c r="D319"/>
  <c r="D318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3"/>
  <c r="D272"/>
  <c r="D271"/>
  <c r="D270"/>
  <c r="D269"/>
  <c r="D268"/>
  <c r="D267"/>
  <c r="D265"/>
  <c r="D264"/>
  <c r="D263"/>
  <c r="D262"/>
  <c r="D261"/>
  <c r="D260"/>
  <c r="D259"/>
  <c r="D258"/>
  <c r="D257"/>
  <c r="D256"/>
  <c r="D255"/>
  <c r="D254"/>
  <c r="D253"/>
  <c r="D252"/>
  <c r="D251"/>
  <c r="D249"/>
  <c r="D248"/>
  <c r="D247"/>
  <c r="D246"/>
  <c r="D245"/>
  <c r="D244"/>
  <c r="D243"/>
  <c r="D242"/>
  <c r="D240"/>
  <c r="D239"/>
  <c r="D238"/>
  <c r="D237"/>
  <c r="D236"/>
  <c r="D235"/>
  <c r="D234"/>
  <c r="D233"/>
  <c r="D232"/>
  <c r="D230"/>
  <c r="D229"/>
  <c r="D228"/>
  <c r="D227"/>
  <c r="D226"/>
  <c r="D225"/>
  <c r="D224"/>
  <c r="D223"/>
  <c r="D222"/>
  <c r="D221"/>
  <c r="D220"/>
  <c r="D219"/>
  <c r="D218"/>
  <c r="D216"/>
  <c r="D215"/>
  <c r="D214"/>
  <c r="D213"/>
  <c r="D212"/>
  <c r="D211"/>
  <c r="D210"/>
  <c r="D209"/>
  <c r="D208"/>
  <c r="D207"/>
  <c r="D206"/>
  <c r="D205"/>
  <c r="D203"/>
  <c r="D202"/>
  <c r="D201"/>
  <c r="D200"/>
  <c r="D199"/>
  <c r="D198"/>
  <c r="D197"/>
  <c r="D196"/>
  <c r="D195"/>
  <c r="D194"/>
  <c r="D193"/>
  <c r="D192"/>
  <c r="D191"/>
  <c r="D189"/>
  <c r="D188"/>
  <c r="D187"/>
  <c r="D186"/>
  <c r="D185"/>
  <c r="D184"/>
  <c r="D182"/>
  <c r="D181"/>
  <c r="D180"/>
  <c r="D179"/>
  <c r="D178"/>
  <c r="D177"/>
  <c r="D176"/>
  <c r="D175"/>
  <c r="D174"/>
  <c r="D173"/>
  <c r="D172"/>
  <c r="D171"/>
  <c r="D170"/>
  <c r="D168"/>
  <c r="D167"/>
  <c r="D166"/>
  <c r="D165"/>
  <c r="D164"/>
  <c r="D163"/>
  <c r="D162"/>
  <c r="D161"/>
  <c r="D160"/>
  <c r="D159"/>
  <c r="D158"/>
  <c r="D157"/>
  <c r="D155"/>
  <c r="D154"/>
  <c r="D153"/>
  <c r="D152"/>
  <c r="D151"/>
  <c r="D150"/>
  <c r="D148"/>
  <c r="D147"/>
  <c r="D146"/>
  <c r="D145"/>
  <c r="D144"/>
  <c r="D143"/>
  <c r="D142"/>
  <c r="D141"/>
  <c r="D139"/>
  <c r="D138"/>
  <c r="D137"/>
  <c r="D136"/>
  <c r="D135"/>
  <c r="D134"/>
  <c r="D133"/>
  <c r="D131"/>
  <c r="D130"/>
  <c r="D129"/>
  <c r="D128"/>
  <c r="D127"/>
  <c r="D126"/>
  <c r="D125"/>
  <c r="D124"/>
  <c r="D123"/>
  <c r="D122"/>
  <c r="D121"/>
  <c r="D120"/>
  <c r="D119"/>
  <c r="D118"/>
  <c r="D117"/>
  <c r="D115"/>
  <c r="D114"/>
  <c r="D113"/>
  <c r="D112"/>
  <c r="D111"/>
  <c r="D110"/>
  <c r="D109"/>
  <c r="D108"/>
  <c r="D107"/>
  <c r="D106"/>
  <c r="D105"/>
  <c r="D104"/>
  <c r="D103"/>
  <c r="D101"/>
  <c r="D100"/>
  <c r="D99"/>
  <c r="D98"/>
  <c r="D97"/>
  <c r="D96"/>
  <c r="D95"/>
  <c r="D94"/>
  <c r="D93"/>
  <c r="D91"/>
  <c r="D90"/>
  <c r="D89"/>
  <c r="D88"/>
  <c r="D87"/>
  <c r="D86"/>
  <c r="D85"/>
  <c r="D84"/>
  <c r="D82"/>
  <c r="D81"/>
  <c r="D80"/>
  <c r="D79"/>
  <c r="D78"/>
  <c r="D76"/>
  <c r="D75"/>
  <c r="D74"/>
  <c r="D73"/>
  <c r="D72"/>
  <c r="D71"/>
  <c r="D70"/>
  <c r="D69"/>
  <c r="D68"/>
  <c r="D67"/>
  <c r="D66"/>
  <c r="D65"/>
  <c r="D63"/>
  <c r="D62"/>
  <c r="D61"/>
  <c r="D60"/>
  <c r="D59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8"/>
  <c r="D27"/>
  <c r="D26"/>
  <c r="D25"/>
  <c r="D24"/>
  <c r="D23"/>
  <c r="D22"/>
  <c r="D21"/>
  <c r="D20"/>
  <c r="D10"/>
  <c r="D11"/>
  <c r="D12"/>
  <c r="D13"/>
  <c r="D14"/>
  <c r="D15"/>
  <c r="D16"/>
  <c r="D17"/>
  <c r="D18"/>
  <c r="D9"/>
  <c r="AF57"/>
  <c r="AF29"/>
  <c r="AF19"/>
  <c r="AF8"/>
  <c r="AF381" l="1"/>
  <c r="AB57"/>
  <c r="AC57"/>
  <c r="AD57"/>
  <c r="AE57"/>
  <c r="AB29"/>
  <c r="AC29"/>
  <c r="AD29"/>
  <c r="AE29"/>
  <c r="AB19"/>
  <c r="AC19"/>
  <c r="AD19"/>
  <c r="AE19"/>
  <c r="AB8"/>
  <c r="AC8"/>
  <c r="AD8"/>
  <c r="AE8"/>
  <c r="AC381" l="1"/>
  <c r="AE381"/>
  <c r="AB381"/>
  <c r="AD381"/>
  <c r="J31" l="1"/>
  <c r="J56"/>
  <c r="I54" i="8" s="1"/>
  <c r="J54" s="1"/>
  <c r="J55" i="7"/>
  <c r="I53" i="8" s="1"/>
  <c r="J53" s="1"/>
  <c r="J54" i="7"/>
  <c r="I52" i="8" s="1"/>
  <c r="J52" s="1"/>
  <c r="J53" i="7"/>
  <c r="I51" i="8" s="1"/>
  <c r="J51" s="1"/>
  <c r="J52" i="7"/>
  <c r="I50" i="8" s="1"/>
  <c r="J50" s="1"/>
  <c r="J51" i="7"/>
  <c r="I49" i="8" s="1"/>
  <c r="J49" s="1"/>
  <c r="J50" i="7"/>
  <c r="I48" i="8" s="1"/>
  <c r="J48" s="1"/>
  <c r="J49" i="7"/>
  <c r="I47" i="8" s="1"/>
  <c r="J47" s="1"/>
  <c r="J48" i="7"/>
  <c r="I46" i="8" s="1"/>
  <c r="J46" s="1"/>
  <c r="J47" i="7"/>
  <c r="I45" i="8" s="1"/>
  <c r="J45" s="1"/>
  <c r="J46" i="7"/>
  <c r="I44" i="8" s="1"/>
  <c r="J44" s="1"/>
  <c r="J45" i="7"/>
  <c r="I43" i="8" s="1"/>
  <c r="J43" s="1"/>
  <c r="J44" i="7"/>
  <c r="I42" i="8" s="1"/>
  <c r="J42" s="1"/>
  <c r="J43" i="7"/>
  <c r="I41" i="8" s="1"/>
  <c r="J41" s="1"/>
  <c r="J42" i="7"/>
  <c r="I40" i="8" s="1"/>
  <c r="J40" s="1"/>
  <c r="J41" i="7"/>
  <c r="I39" i="8" s="1"/>
  <c r="J39" s="1"/>
  <c r="J40" i="7"/>
  <c r="I38" i="8" s="1"/>
  <c r="J38" s="1"/>
  <c r="J39" i="7"/>
  <c r="I37" i="8" s="1"/>
  <c r="J37" s="1"/>
  <c r="J38" i="7"/>
  <c r="I36" i="8" s="1"/>
  <c r="J36" s="1"/>
  <c r="J37" i="7"/>
  <c r="I35" i="8" s="1"/>
  <c r="J35" s="1"/>
  <c r="J36" i="7"/>
  <c r="I34" i="8" s="1"/>
  <c r="J34" s="1"/>
  <c r="J35" i="7"/>
  <c r="I33" i="8" s="1"/>
  <c r="J33" s="1"/>
  <c r="J34" i="7"/>
  <c r="I32" i="8" s="1"/>
  <c r="J32" s="1"/>
  <c r="J33" i="7"/>
  <c r="I31" i="8" s="1"/>
  <c r="J31" s="1"/>
  <c r="J32" i="7"/>
  <c r="I30" i="8" s="1"/>
  <c r="J30" s="1"/>
  <c r="J30" i="7"/>
  <c r="J10"/>
  <c r="I8" i="8" s="1"/>
  <c r="J8" s="1"/>
  <c r="J11" i="7"/>
  <c r="I9" i="8" s="1"/>
  <c r="J9" s="1"/>
  <c r="J12" i="7"/>
  <c r="I10" i="8" s="1"/>
  <c r="J10" s="1"/>
  <c r="J13" i="7"/>
  <c r="I11" i="8" s="1"/>
  <c r="J11" s="1"/>
  <c r="J14" i="7"/>
  <c r="I12" i="8" s="1"/>
  <c r="J12" s="1"/>
  <c r="J15" i="7"/>
  <c r="I13" i="8" s="1"/>
  <c r="J13" s="1"/>
  <c r="J16" i="7"/>
  <c r="I14" i="8" s="1"/>
  <c r="J14" s="1"/>
  <c r="J17" i="7"/>
  <c r="I15" i="8" s="1"/>
  <c r="J15" s="1"/>
  <c r="J18" i="7"/>
  <c r="I16" i="8" s="1"/>
  <c r="J16" s="1"/>
  <c r="J9" i="7"/>
  <c r="I7" i="8" s="1"/>
  <c r="J7" s="1"/>
  <c r="F115"/>
  <c r="G115" s="1"/>
  <c r="J65" i="7" l="1"/>
  <c r="I29" i="8"/>
  <c r="J29" s="1"/>
  <c r="J59" i="7"/>
  <c r="I28" i="8"/>
  <c r="J28" s="1"/>
  <c r="AO39" i="7"/>
  <c r="AO43"/>
  <c r="AO51"/>
  <c r="AO35"/>
  <c r="AO47"/>
  <c r="AO55"/>
  <c r="AO12" l="1"/>
  <c r="AO10"/>
  <c r="AO14"/>
  <c r="AO16"/>
  <c r="AO50"/>
  <c r="AO31"/>
  <c r="AO37"/>
  <c r="AO40"/>
  <c r="AO54"/>
  <c r="AO11"/>
  <c r="AO41"/>
  <c r="AO17"/>
  <c r="AO42"/>
  <c r="AO15"/>
  <c r="AO18"/>
  <c r="AO45"/>
  <c r="AO48"/>
  <c r="AO32"/>
  <c r="AO34"/>
  <c r="AO53"/>
  <c r="AO56"/>
  <c r="AO38"/>
  <c r="AO9"/>
  <c r="AO44"/>
  <c r="AO46"/>
  <c r="AO30"/>
  <c r="AO13"/>
  <c r="AO49"/>
  <c r="AO33"/>
  <c r="AO52"/>
  <c r="AO36"/>
  <c r="F249" i="8" l="1"/>
  <c r="G249" s="1"/>
  <c r="C115" l="1"/>
  <c r="D115" s="1"/>
  <c r="AO59" i="7" l="1"/>
  <c r="C249" i="8"/>
  <c r="D249" s="1"/>
  <c r="AH381" i="7"/>
  <c r="AI381"/>
  <c r="AL381"/>
  <c r="AK381"/>
  <c r="AJ381"/>
  <c r="Y57" l="1"/>
  <c r="Y29"/>
  <c r="Y19"/>
  <c r="Y8"/>
  <c r="AO65" l="1"/>
  <c r="Y381"/>
  <c r="H8"/>
  <c r="H29"/>
  <c r="J142" l="1"/>
  <c r="F54" i="8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7"/>
  <c r="G7" s="1"/>
  <c r="AO142" i="7" l="1"/>
  <c r="X29" l="1"/>
  <c r="AN8" l="1"/>
  <c r="AN29"/>
  <c r="C25" i="8" l="1"/>
  <c r="D25" s="1"/>
  <c r="C24"/>
  <c r="D24" s="1"/>
  <c r="C23"/>
  <c r="D23" s="1"/>
  <c r="C22"/>
  <c r="D22" s="1"/>
  <c r="C21"/>
  <c r="D21" s="1"/>
  <c r="C20"/>
  <c r="D20" s="1"/>
  <c r="C19"/>
  <c r="D19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28" l="1"/>
  <c r="D28" s="1"/>
  <c r="C36"/>
  <c r="D36" s="1"/>
  <c r="C44"/>
  <c r="D44" s="1"/>
  <c r="C52"/>
  <c r="D52" s="1"/>
  <c r="C63"/>
  <c r="D63" s="1"/>
  <c r="C71"/>
  <c r="D71" s="1"/>
  <c r="C80"/>
  <c r="D80" s="1"/>
  <c r="C89"/>
  <c r="D89" s="1"/>
  <c r="C98"/>
  <c r="D98" s="1"/>
  <c r="C107"/>
  <c r="D107" s="1"/>
  <c r="C116"/>
  <c r="D116" s="1"/>
  <c r="C124"/>
  <c r="D124" s="1"/>
  <c r="C133"/>
  <c r="D133" s="1"/>
  <c r="C142"/>
  <c r="D142" s="1"/>
  <c r="C151"/>
  <c r="D151" s="1"/>
  <c r="C160"/>
  <c r="D160" s="1"/>
  <c r="C169"/>
  <c r="D169" s="1"/>
  <c r="C177"/>
  <c r="D177" s="1"/>
  <c r="C186"/>
  <c r="D186" s="1"/>
  <c r="C195"/>
  <c r="D195" s="1"/>
  <c r="C204"/>
  <c r="D204" s="1"/>
  <c r="C212"/>
  <c r="D212" s="1"/>
  <c r="C221"/>
  <c r="D221" s="1"/>
  <c r="C230"/>
  <c r="D230" s="1"/>
  <c r="C238"/>
  <c r="D238" s="1"/>
  <c r="C247"/>
  <c r="D247" s="1"/>
  <c r="C256"/>
  <c r="D256" s="1"/>
  <c r="C265"/>
  <c r="D265" s="1"/>
  <c r="C274"/>
  <c r="D274" s="1"/>
  <c r="C282"/>
  <c r="D282" s="1"/>
  <c r="C291"/>
  <c r="D291" s="1"/>
  <c r="C299"/>
  <c r="D299" s="1"/>
  <c r="C307"/>
  <c r="D307" s="1"/>
  <c r="C316"/>
  <c r="D316" s="1"/>
  <c r="C328"/>
  <c r="D328" s="1"/>
  <c r="C337"/>
  <c r="D337" s="1"/>
  <c r="C341"/>
  <c r="D341" s="1"/>
  <c r="C350"/>
  <c r="D350" s="1"/>
  <c r="C359"/>
  <c r="D359" s="1"/>
  <c r="C369"/>
  <c r="D369" s="1"/>
  <c r="C18"/>
  <c r="D18" s="1"/>
  <c r="C26"/>
  <c r="D26" s="1"/>
  <c r="C35"/>
  <c r="D35" s="1"/>
  <c r="C43"/>
  <c r="D43" s="1"/>
  <c r="C51"/>
  <c r="D51" s="1"/>
  <c r="C61"/>
  <c r="D61" s="1"/>
  <c r="C74"/>
  <c r="D74" s="1"/>
  <c r="C84"/>
  <c r="D84" s="1"/>
  <c r="C88"/>
  <c r="D88" s="1"/>
  <c r="C97"/>
  <c r="D97" s="1"/>
  <c r="C110"/>
  <c r="D110" s="1"/>
  <c r="C119"/>
  <c r="D119" s="1"/>
  <c r="C123"/>
  <c r="D123" s="1"/>
  <c r="C132"/>
  <c r="D132" s="1"/>
  <c r="C141"/>
  <c r="D141" s="1"/>
  <c r="C155"/>
  <c r="D155" s="1"/>
  <c r="C159"/>
  <c r="D159" s="1"/>
  <c r="C168"/>
  <c r="D168" s="1"/>
  <c r="C176"/>
  <c r="D176" s="1"/>
  <c r="C185"/>
  <c r="D185" s="1"/>
  <c r="C194"/>
  <c r="D194" s="1"/>
  <c r="C203"/>
  <c r="D203" s="1"/>
  <c r="C211"/>
  <c r="D211" s="1"/>
  <c r="C220"/>
  <c r="D220" s="1"/>
  <c r="C233"/>
  <c r="D233" s="1"/>
  <c r="C237"/>
  <c r="D237" s="1"/>
  <c r="C246"/>
  <c r="D246" s="1"/>
  <c r="C259"/>
  <c r="D259" s="1"/>
  <c r="C263"/>
  <c r="D263" s="1"/>
  <c r="C277"/>
  <c r="D277" s="1"/>
  <c r="C285"/>
  <c r="D285" s="1"/>
  <c r="C294"/>
  <c r="D294" s="1"/>
  <c r="C302"/>
  <c r="D302" s="1"/>
  <c r="C310"/>
  <c r="D310" s="1"/>
  <c r="C319"/>
  <c r="D319" s="1"/>
  <c r="C327"/>
  <c r="D327" s="1"/>
  <c r="C336"/>
  <c r="D336" s="1"/>
  <c r="C345"/>
  <c r="D345" s="1"/>
  <c r="C353"/>
  <c r="D353" s="1"/>
  <c r="C362"/>
  <c r="D362" s="1"/>
  <c r="C372"/>
  <c r="D372" s="1"/>
  <c r="C16"/>
  <c r="D16" s="1"/>
  <c r="C30"/>
  <c r="D30" s="1"/>
  <c r="C34"/>
  <c r="D34" s="1"/>
  <c r="C38"/>
  <c r="D38" s="1"/>
  <c r="C42"/>
  <c r="D42" s="1"/>
  <c r="C46"/>
  <c r="D46" s="1"/>
  <c r="C50"/>
  <c r="D50" s="1"/>
  <c r="C54"/>
  <c r="D54" s="1"/>
  <c r="C60"/>
  <c r="D60" s="1"/>
  <c r="C65"/>
  <c r="D65" s="1"/>
  <c r="C69"/>
  <c r="D69" s="1"/>
  <c r="C73"/>
  <c r="D73" s="1"/>
  <c r="C78"/>
  <c r="D78" s="1"/>
  <c r="C83"/>
  <c r="D83" s="1"/>
  <c r="C87"/>
  <c r="D87" s="1"/>
  <c r="C92"/>
  <c r="D92" s="1"/>
  <c r="C96"/>
  <c r="D96" s="1"/>
  <c r="C101"/>
  <c r="D101" s="1"/>
  <c r="C105"/>
  <c r="D105" s="1"/>
  <c r="C109"/>
  <c r="D109" s="1"/>
  <c r="C113"/>
  <c r="D113" s="1"/>
  <c r="C118"/>
  <c r="D118" s="1"/>
  <c r="C122"/>
  <c r="D122" s="1"/>
  <c r="C126"/>
  <c r="D126" s="1"/>
  <c r="C131"/>
  <c r="D131" s="1"/>
  <c r="C135"/>
  <c r="D135" s="1"/>
  <c r="C140"/>
  <c r="D140" s="1"/>
  <c r="C144"/>
  <c r="D144" s="1"/>
  <c r="C149"/>
  <c r="D149" s="1"/>
  <c r="C153"/>
  <c r="D153" s="1"/>
  <c r="C158"/>
  <c r="D158" s="1"/>
  <c r="C162"/>
  <c r="D162" s="1"/>
  <c r="C166"/>
  <c r="D166" s="1"/>
  <c r="C171"/>
  <c r="D171" s="1"/>
  <c r="C175"/>
  <c r="D175" s="1"/>
  <c r="C179"/>
  <c r="D179" s="1"/>
  <c r="C184"/>
  <c r="D184" s="1"/>
  <c r="C189"/>
  <c r="D189" s="1"/>
  <c r="C193"/>
  <c r="D193" s="1"/>
  <c r="C197"/>
  <c r="D197" s="1"/>
  <c r="C201"/>
  <c r="D201" s="1"/>
  <c r="C206"/>
  <c r="D206" s="1"/>
  <c r="C210"/>
  <c r="D210" s="1"/>
  <c r="C214"/>
  <c r="D214" s="1"/>
  <c r="C219"/>
  <c r="D219" s="1"/>
  <c r="C223"/>
  <c r="D223" s="1"/>
  <c r="C227"/>
  <c r="D227" s="1"/>
  <c r="C232"/>
  <c r="D232" s="1"/>
  <c r="C236"/>
  <c r="D236" s="1"/>
  <c r="C241"/>
  <c r="D241" s="1"/>
  <c r="C245"/>
  <c r="D245" s="1"/>
  <c r="C250"/>
  <c r="D250" s="1"/>
  <c r="C254"/>
  <c r="D254" s="1"/>
  <c r="C258"/>
  <c r="D258" s="1"/>
  <c r="C262"/>
  <c r="D262" s="1"/>
  <c r="C267"/>
  <c r="D267" s="1"/>
  <c r="C271"/>
  <c r="D271" s="1"/>
  <c r="C276"/>
  <c r="D276" s="1"/>
  <c r="C280"/>
  <c r="D280" s="1"/>
  <c r="C284"/>
  <c r="D284" s="1"/>
  <c r="C288"/>
  <c r="D288" s="1"/>
  <c r="C293"/>
  <c r="D293" s="1"/>
  <c r="C297"/>
  <c r="D297" s="1"/>
  <c r="C301"/>
  <c r="D301" s="1"/>
  <c r="C305"/>
  <c r="D305" s="1"/>
  <c r="C309"/>
  <c r="D309" s="1"/>
  <c r="C313"/>
  <c r="D313" s="1"/>
  <c r="C318"/>
  <c r="D318" s="1"/>
  <c r="C322"/>
  <c r="D322" s="1"/>
  <c r="C326"/>
  <c r="D326" s="1"/>
  <c r="C330"/>
  <c r="D330" s="1"/>
  <c r="C335"/>
  <c r="D335" s="1"/>
  <c r="C339"/>
  <c r="D339" s="1"/>
  <c r="C344"/>
  <c r="D344" s="1"/>
  <c r="C348"/>
  <c r="D348" s="1"/>
  <c r="C352"/>
  <c r="D352" s="1"/>
  <c r="C357"/>
  <c r="D357" s="1"/>
  <c r="C361"/>
  <c r="D361" s="1"/>
  <c r="C365"/>
  <c r="D365" s="1"/>
  <c r="C371"/>
  <c r="D371" s="1"/>
  <c r="C375"/>
  <c r="D375" s="1"/>
  <c r="C367"/>
  <c r="D367" s="1"/>
  <c r="C32"/>
  <c r="D32" s="1"/>
  <c r="C40"/>
  <c r="D40" s="1"/>
  <c r="C48"/>
  <c r="D48" s="1"/>
  <c r="C58"/>
  <c r="D58" s="1"/>
  <c r="C67"/>
  <c r="D67" s="1"/>
  <c r="C76"/>
  <c r="D76" s="1"/>
  <c r="C85"/>
  <c r="D85" s="1"/>
  <c r="C94"/>
  <c r="D94" s="1"/>
  <c r="C103"/>
  <c r="D103" s="1"/>
  <c r="C111"/>
  <c r="D111" s="1"/>
  <c r="C120"/>
  <c r="D120" s="1"/>
  <c r="C128"/>
  <c r="D128" s="1"/>
  <c r="C137"/>
  <c r="D137" s="1"/>
  <c r="C146"/>
  <c r="D146" s="1"/>
  <c r="C156"/>
  <c r="D156" s="1"/>
  <c r="C164"/>
  <c r="D164" s="1"/>
  <c r="C173"/>
  <c r="D173" s="1"/>
  <c r="C182"/>
  <c r="D182" s="1"/>
  <c r="C191"/>
  <c r="D191" s="1"/>
  <c r="C199"/>
  <c r="D199" s="1"/>
  <c r="C208"/>
  <c r="D208" s="1"/>
  <c r="C217"/>
  <c r="D217" s="1"/>
  <c r="C225"/>
  <c r="D225" s="1"/>
  <c r="C234"/>
  <c r="D234" s="1"/>
  <c r="C243"/>
  <c r="D243" s="1"/>
  <c r="C252"/>
  <c r="D252" s="1"/>
  <c r="C260"/>
  <c r="D260" s="1"/>
  <c r="C269"/>
  <c r="D269" s="1"/>
  <c r="C278"/>
  <c r="D278" s="1"/>
  <c r="C286"/>
  <c r="D286" s="1"/>
  <c r="C295"/>
  <c r="D295" s="1"/>
  <c r="C303"/>
  <c r="D303" s="1"/>
  <c r="C311"/>
  <c r="D311" s="1"/>
  <c r="C320"/>
  <c r="D320" s="1"/>
  <c r="C324"/>
  <c r="D324" s="1"/>
  <c r="C333"/>
  <c r="D333" s="1"/>
  <c r="C346"/>
  <c r="D346" s="1"/>
  <c r="C354"/>
  <c r="D354" s="1"/>
  <c r="C363"/>
  <c r="D363" s="1"/>
  <c r="C373"/>
  <c r="D373" s="1"/>
  <c r="C377"/>
  <c r="D377" s="1"/>
  <c r="C31"/>
  <c r="D31" s="1"/>
  <c r="C39"/>
  <c r="D39" s="1"/>
  <c r="C47"/>
  <c r="D47" s="1"/>
  <c r="C57"/>
  <c r="D57" s="1"/>
  <c r="C66"/>
  <c r="D66" s="1"/>
  <c r="C70"/>
  <c r="D70" s="1"/>
  <c r="C79"/>
  <c r="D79" s="1"/>
  <c r="C93"/>
  <c r="D93" s="1"/>
  <c r="C102"/>
  <c r="D102" s="1"/>
  <c r="C106"/>
  <c r="D106" s="1"/>
  <c r="C127"/>
  <c r="D127" s="1"/>
  <c r="C136"/>
  <c r="D136" s="1"/>
  <c r="C145"/>
  <c r="D145" s="1"/>
  <c r="C150"/>
  <c r="D150" s="1"/>
  <c r="C163"/>
  <c r="D163" s="1"/>
  <c r="C172"/>
  <c r="D172" s="1"/>
  <c r="C180"/>
  <c r="D180" s="1"/>
  <c r="C190"/>
  <c r="D190" s="1"/>
  <c r="C198"/>
  <c r="D198" s="1"/>
  <c r="C207"/>
  <c r="D207" s="1"/>
  <c r="C216"/>
  <c r="D216" s="1"/>
  <c r="C224"/>
  <c r="D224" s="1"/>
  <c r="C228"/>
  <c r="D228" s="1"/>
  <c r="C242"/>
  <c r="D242" s="1"/>
  <c r="C251"/>
  <c r="D251" s="1"/>
  <c r="C255"/>
  <c r="D255" s="1"/>
  <c r="C268"/>
  <c r="D268" s="1"/>
  <c r="C273"/>
  <c r="D273" s="1"/>
  <c r="C281"/>
  <c r="D281" s="1"/>
  <c r="C289"/>
  <c r="D289" s="1"/>
  <c r="C298"/>
  <c r="D298" s="1"/>
  <c r="C306"/>
  <c r="D306" s="1"/>
  <c r="C314"/>
  <c r="D314" s="1"/>
  <c r="C323"/>
  <c r="D323" s="1"/>
  <c r="C332"/>
  <c r="D332" s="1"/>
  <c r="C340"/>
  <c r="D340" s="1"/>
  <c r="C349"/>
  <c r="D349" s="1"/>
  <c r="C358"/>
  <c r="D358" s="1"/>
  <c r="C368"/>
  <c r="D368" s="1"/>
  <c r="C376"/>
  <c r="D376" s="1"/>
  <c r="C7"/>
  <c r="D7" s="1"/>
  <c r="C29"/>
  <c r="D29" s="1"/>
  <c r="C33"/>
  <c r="D33" s="1"/>
  <c r="C37"/>
  <c r="D37" s="1"/>
  <c r="C41"/>
  <c r="D41" s="1"/>
  <c r="C45"/>
  <c r="D45" s="1"/>
  <c r="C49"/>
  <c r="D49" s="1"/>
  <c r="C53"/>
  <c r="D53" s="1"/>
  <c r="C59"/>
  <c r="D59" s="1"/>
  <c r="C64"/>
  <c r="D64" s="1"/>
  <c r="C68"/>
  <c r="D68" s="1"/>
  <c r="C72"/>
  <c r="D72" s="1"/>
  <c r="C77"/>
  <c r="D77" s="1"/>
  <c r="C82"/>
  <c r="D82" s="1"/>
  <c r="C86"/>
  <c r="D86" s="1"/>
  <c r="C91"/>
  <c r="D91" s="1"/>
  <c r="C95"/>
  <c r="D95" s="1"/>
  <c r="C99"/>
  <c r="D99" s="1"/>
  <c r="C104"/>
  <c r="D104" s="1"/>
  <c r="C108"/>
  <c r="D108" s="1"/>
  <c r="C112"/>
  <c r="D112" s="1"/>
  <c r="C117"/>
  <c r="D117" s="1"/>
  <c r="C121"/>
  <c r="D121" s="1"/>
  <c r="C125"/>
  <c r="D125" s="1"/>
  <c r="C129"/>
  <c r="D129" s="1"/>
  <c r="C134"/>
  <c r="D134" s="1"/>
  <c r="C139"/>
  <c r="D139" s="1"/>
  <c r="C143"/>
  <c r="D143" s="1"/>
  <c r="C148"/>
  <c r="D148" s="1"/>
  <c r="C152"/>
  <c r="D152" s="1"/>
  <c r="C157"/>
  <c r="D157" s="1"/>
  <c r="C161"/>
  <c r="D161" s="1"/>
  <c r="C165"/>
  <c r="D165" s="1"/>
  <c r="C170"/>
  <c r="D170" s="1"/>
  <c r="C174"/>
  <c r="D174" s="1"/>
  <c r="C178"/>
  <c r="D178" s="1"/>
  <c r="C183"/>
  <c r="D183" s="1"/>
  <c r="C187"/>
  <c r="D187" s="1"/>
  <c r="C192"/>
  <c r="D192" s="1"/>
  <c r="C196"/>
  <c r="D196" s="1"/>
  <c r="C200"/>
  <c r="D200" s="1"/>
  <c r="C205"/>
  <c r="D205" s="1"/>
  <c r="C209"/>
  <c r="D209" s="1"/>
  <c r="C213"/>
  <c r="D213" s="1"/>
  <c r="C218"/>
  <c r="D218" s="1"/>
  <c r="C222"/>
  <c r="D222" s="1"/>
  <c r="C226"/>
  <c r="D226" s="1"/>
  <c r="C231"/>
  <c r="D231" s="1"/>
  <c r="C235"/>
  <c r="D235" s="1"/>
  <c r="C240"/>
  <c r="D240" s="1"/>
  <c r="C244"/>
  <c r="D244" s="1"/>
  <c r="C253"/>
  <c r="D253" s="1"/>
  <c r="C257"/>
  <c r="D257" s="1"/>
  <c r="C261"/>
  <c r="D261" s="1"/>
  <c r="C266"/>
  <c r="D266" s="1"/>
  <c r="C270"/>
  <c r="D270" s="1"/>
  <c r="C275"/>
  <c r="D275" s="1"/>
  <c r="C279"/>
  <c r="D279" s="1"/>
  <c r="C283"/>
  <c r="D283" s="1"/>
  <c r="C287"/>
  <c r="D287" s="1"/>
  <c r="C292"/>
  <c r="D292" s="1"/>
  <c r="C296"/>
  <c r="D296" s="1"/>
  <c r="C300"/>
  <c r="D300" s="1"/>
  <c r="C304"/>
  <c r="D304" s="1"/>
  <c r="C308"/>
  <c r="D308" s="1"/>
  <c r="C312"/>
  <c r="D312" s="1"/>
  <c r="C317"/>
  <c r="D317" s="1"/>
  <c r="C321"/>
  <c r="D321" s="1"/>
  <c r="C325"/>
  <c r="D325" s="1"/>
  <c r="C329"/>
  <c r="D329" s="1"/>
  <c r="C334"/>
  <c r="D334" s="1"/>
  <c r="C338"/>
  <c r="D338" s="1"/>
  <c r="C342"/>
  <c r="D342" s="1"/>
  <c r="C347"/>
  <c r="D347" s="1"/>
  <c r="C351"/>
  <c r="D351" s="1"/>
  <c r="C356"/>
  <c r="D356" s="1"/>
  <c r="C360"/>
  <c r="D360" s="1"/>
  <c r="C364"/>
  <c r="D364" s="1"/>
  <c r="C370"/>
  <c r="D370" s="1"/>
  <c r="C374"/>
  <c r="D374" s="1"/>
  <c r="C378"/>
  <c r="D378" s="1"/>
  <c r="AA57" i="7" l="1"/>
  <c r="AA29"/>
  <c r="AA19"/>
  <c r="Z57"/>
  <c r="Z29"/>
  <c r="Z19"/>
  <c r="AA8"/>
  <c r="Z8"/>
  <c r="I29"/>
  <c r="J375"/>
  <c r="J103"/>
  <c r="J380"/>
  <c r="J216"/>
  <c r="J101"/>
  <c r="J93"/>
  <c r="J379"/>
  <c r="J378"/>
  <c r="J377"/>
  <c r="J376"/>
  <c r="J374"/>
  <c r="J373"/>
  <c r="J372"/>
  <c r="J371"/>
  <c r="J370"/>
  <c r="J369"/>
  <c r="J367"/>
  <c r="J366"/>
  <c r="J365"/>
  <c r="J364"/>
  <c r="J363"/>
  <c r="J362"/>
  <c r="J361"/>
  <c r="J360"/>
  <c r="J359"/>
  <c r="J358"/>
  <c r="J356"/>
  <c r="J355"/>
  <c r="J354"/>
  <c r="J353"/>
  <c r="J352"/>
  <c r="J351"/>
  <c r="J350"/>
  <c r="J349"/>
  <c r="J348"/>
  <c r="J347"/>
  <c r="J346"/>
  <c r="J344"/>
  <c r="J343"/>
  <c r="J342"/>
  <c r="J341"/>
  <c r="J340"/>
  <c r="J339"/>
  <c r="J338"/>
  <c r="J337"/>
  <c r="J336"/>
  <c r="J335"/>
  <c r="J334"/>
  <c r="J332"/>
  <c r="J331"/>
  <c r="J330"/>
  <c r="J329"/>
  <c r="J328"/>
  <c r="J327"/>
  <c r="J326"/>
  <c r="J325"/>
  <c r="J324"/>
  <c r="J323"/>
  <c r="J322"/>
  <c r="J321"/>
  <c r="J320"/>
  <c r="J319"/>
  <c r="J318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3"/>
  <c r="J272"/>
  <c r="J271"/>
  <c r="J270"/>
  <c r="J269"/>
  <c r="J268"/>
  <c r="J267"/>
  <c r="J265"/>
  <c r="J264"/>
  <c r="J263"/>
  <c r="J262"/>
  <c r="J261"/>
  <c r="J260"/>
  <c r="J259"/>
  <c r="J258"/>
  <c r="J257"/>
  <c r="J256"/>
  <c r="J255"/>
  <c r="J254"/>
  <c r="J253"/>
  <c r="J252"/>
  <c r="J251"/>
  <c r="J249"/>
  <c r="J248"/>
  <c r="J247"/>
  <c r="J246"/>
  <c r="J245"/>
  <c r="J244"/>
  <c r="J243"/>
  <c r="J242"/>
  <c r="J240"/>
  <c r="J239"/>
  <c r="J238"/>
  <c r="J237"/>
  <c r="J236"/>
  <c r="J235"/>
  <c r="J234"/>
  <c r="J233"/>
  <c r="J232"/>
  <c r="J230"/>
  <c r="J229"/>
  <c r="J228"/>
  <c r="J227"/>
  <c r="J226"/>
  <c r="J225"/>
  <c r="J224"/>
  <c r="J223"/>
  <c r="J222"/>
  <c r="J221"/>
  <c r="J220"/>
  <c r="J219"/>
  <c r="J218"/>
  <c r="J215"/>
  <c r="J214"/>
  <c r="J213"/>
  <c r="J212"/>
  <c r="J211"/>
  <c r="J210"/>
  <c r="J209"/>
  <c r="J208"/>
  <c r="J207"/>
  <c r="J206"/>
  <c r="J205"/>
  <c r="J203"/>
  <c r="J202"/>
  <c r="J201"/>
  <c r="J200"/>
  <c r="J199"/>
  <c r="J198"/>
  <c r="J197"/>
  <c r="J196"/>
  <c r="J195"/>
  <c r="J194"/>
  <c r="J193"/>
  <c r="J192"/>
  <c r="J191"/>
  <c r="J189"/>
  <c r="J188"/>
  <c r="J187"/>
  <c r="J186"/>
  <c r="J185"/>
  <c r="J184"/>
  <c r="J182"/>
  <c r="J181"/>
  <c r="J180"/>
  <c r="J179"/>
  <c r="J178"/>
  <c r="J177"/>
  <c r="J176"/>
  <c r="J175"/>
  <c r="J174"/>
  <c r="J173"/>
  <c r="J172"/>
  <c r="J171"/>
  <c r="J170"/>
  <c r="J168"/>
  <c r="J167"/>
  <c r="J166"/>
  <c r="J165"/>
  <c r="J164"/>
  <c r="J163"/>
  <c r="J162"/>
  <c r="J161"/>
  <c r="J160"/>
  <c r="J159"/>
  <c r="J158"/>
  <c r="J157"/>
  <c r="J155"/>
  <c r="J154"/>
  <c r="J153"/>
  <c r="J152"/>
  <c r="J151"/>
  <c r="J150"/>
  <c r="J148"/>
  <c r="J147"/>
  <c r="J146"/>
  <c r="J145"/>
  <c r="J144"/>
  <c r="J143"/>
  <c r="I140" i="8"/>
  <c r="J140" s="1"/>
  <c r="J141" i="7"/>
  <c r="J139"/>
  <c r="J138"/>
  <c r="J137"/>
  <c r="J136"/>
  <c r="J135"/>
  <c r="J134"/>
  <c r="J133"/>
  <c r="J131"/>
  <c r="J130"/>
  <c r="J129"/>
  <c r="J128"/>
  <c r="J127"/>
  <c r="J126"/>
  <c r="J125"/>
  <c r="J124"/>
  <c r="J123"/>
  <c r="J122"/>
  <c r="J121"/>
  <c r="J120"/>
  <c r="J119"/>
  <c r="J118"/>
  <c r="J117"/>
  <c r="J115"/>
  <c r="J114"/>
  <c r="J113"/>
  <c r="J112"/>
  <c r="J111"/>
  <c r="J110"/>
  <c r="J109"/>
  <c r="J108"/>
  <c r="J107"/>
  <c r="J106"/>
  <c r="J105"/>
  <c r="J104"/>
  <c r="J100"/>
  <c r="J99"/>
  <c r="J98"/>
  <c r="J97"/>
  <c r="J96"/>
  <c r="J95"/>
  <c r="J94"/>
  <c r="J91"/>
  <c r="J90"/>
  <c r="J89"/>
  <c r="J88"/>
  <c r="J87"/>
  <c r="J86"/>
  <c r="J85"/>
  <c r="J84"/>
  <c r="J82"/>
  <c r="J81"/>
  <c r="J80"/>
  <c r="J79"/>
  <c r="J78"/>
  <c r="J76"/>
  <c r="J75"/>
  <c r="J74"/>
  <c r="J73"/>
  <c r="J72"/>
  <c r="J71"/>
  <c r="J70"/>
  <c r="J69"/>
  <c r="J68"/>
  <c r="J67"/>
  <c r="J66"/>
  <c r="J63"/>
  <c r="J62"/>
  <c r="J61"/>
  <c r="J60"/>
  <c r="I57" i="8"/>
  <c r="J57" s="1"/>
  <c r="J28" i="7"/>
  <c r="I26" i="8" s="1"/>
  <c r="J26" s="1"/>
  <c r="J21" i="7"/>
  <c r="I19" i="8" s="1"/>
  <c r="J19" s="1"/>
  <c r="J22" i="7"/>
  <c r="I20" i="8" s="1"/>
  <c r="J20" s="1"/>
  <c r="J23" i="7"/>
  <c r="I21" i="8" s="1"/>
  <c r="J21" s="1"/>
  <c r="J24" i="7"/>
  <c r="I22" i="8" s="1"/>
  <c r="J22" s="1"/>
  <c r="J25" i="7"/>
  <c r="I23" i="8" s="1"/>
  <c r="J23" s="1"/>
  <c r="J26" i="7"/>
  <c r="I24" i="8" s="1"/>
  <c r="J24" s="1"/>
  <c r="J27" i="7"/>
  <c r="I25" i="8" s="1"/>
  <c r="J25" s="1"/>
  <c r="J20" i="7"/>
  <c r="I18" i="8" s="1"/>
  <c r="J18" s="1"/>
  <c r="F20" i="7"/>
  <c r="I8"/>
  <c r="B8"/>
  <c r="AO69" l="1"/>
  <c r="AO78"/>
  <c r="AO87"/>
  <c r="AO97"/>
  <c r="AO108"/>
  <c r="AO121"/>
  <c r="AO129"/>
  <c r="AO138"/>
  <c r="AO147"/>
  <c r="AO157"/>
  <c r="AO165"/>
  <c r="AO174"/>
  <c r="AO182"/>
  <c r="AO192"/>
  <c r="AO196"/>
  <c r="AO205"/>
  <c r="AO213"/>
  <c r="AO223"/>
  <c r="AO232"/>
  <c r="AO240"/>
  <c r="AO249"/>
  <c r="AO258"/>
  <c r="AO267"/>
  <c r="AO276"/>
  <c r="AO284"/>
  <c r="AO293"/>
  <c r="AO301"/>
  <c r="AO309"/>
  <c r="AO326"/>
  <c r="AO335"/>
  <c r="AO343"/>
  <c r="AO352"/>
  <c r="AO356"/>
  <c r="AO361"/>
  <c r="AO365"/>
  <c r="AO370"/>
  <c r="AO374"/>
  <c r="AO379"/>
  <c r="AO380"/>
  <c r="AO68"/>
  <c r="AO76"/>
  <c r="AO86"/>
  <c r="AO96"/>
  <c r="AO107"/>
  <c r="AO120"/>
  <c r="AO128"/>
  <c r="AO137"/>
  <c r="AO146"/>
  <c r="AO155"/>
  <c r="AO164"/>
  <c r="AO173"/>
  <c r="AO181"/>
  <c r="AO191"/>
  <c r="AO199"/>
  <c r="AO208"/>
  <c r="AO218"/>
  <c r="AO226"/>
  <c r="AO235"/>
  <c r="AO244"/>
  <c r="AO253"/>
  <c r="AO261"/>
  <c r="AO270"/>
  <c r="AO279"/>
  <c r="AO283"/>
  <c r="AO291"/>
  <c r="AO300"/>
  <c r="AO308"/>
  <c r="AO316"/>
  <c r="AO325"/>
  <c r="AO338"/>
  <c r="AO347"/>
  <c r="AO355"/>
  <c r="AO364"/>
  <c r="AO61"/>
  <c r="AO67"/>
  <c r="AO71"/>
  <c r="AO75"/>
  <c r="AO80"/>
  <c r="AO85"/>
  <c r="AO89"/>
  <c r="AO95"/>
  <c r="AO99"/>
  <c r="AO106"/>
  <c r="AO110"/>
  <c r="AO114"/>
  <c r="AO119"/>
  <c r="AO123"/>
  <c r="AO127"/>
  <c r="AO131"/>
  <c r="AO136"/>
  <c r="AO141"/>
  <c r="AO145"/>
  <c r="AO150"/>
  <c r="AO154"/>
  <c r="AO159"/>
  <c r="AO163"/>
  <c r="AO167"/>
  <c r="AO172"/>
  <c r="AO176"/>
  <c r="AO180"/>
  <c r="AO185"/>
  <c r="AO189"/>
  <c r="AO194"/>
  <c r="AO198"/>
  <c r="AO202"/>
  <c r="AO207"/>
  <c r="AO211"/>
  <c r="AO215"/>
  <c r="AO221"/>
  <c r="AO225"/>
  <c r="AO229"/>
  <c r="AO234"/>
  <c r="AO238"/>
  <c r="AO247"/>
  <c r="AO252"/>
  <c r="AO256"/>
  <c r="AO260"/>
  <c r="AO264"/>
  <c r="AO269"/>
  <c r="AO278"/>
  <c r="AO282"/>
  <c r="AO286"/>
  <c r="AO290"/>
  <c r="AO295"/>
  <c r="AO299"/>
  <c r="AO303"/>
  <c r="AO307"/>
  <c r="AO311"/>
  <c r="AO315"/>
  <c r="AO324"/>
  <c r="AO328"/>
  <c r="AO332"/>
  <c r="AO337"/>
  <c r="AO341"/>
  <c r="AO346"/>
  <c r="AO350"/>
  <c r="AO354"/>
  <c r="AO359"/>
  <c r="AO367"/>
  <c r="AO372"/>
  <c r="AO377"/>
  <c r="AO101"/>
  <c r="AO375"/>
  <c r="AO63"/>
  <c r="AO73"/>
  <c r="AO82"/>
  <c r="AO91"/>
  <c r="AO104"/>
  <c r="AO112"/>
  <c r="AO125"/>
  <c r="AO134"/>
  <c r="AO143"/>
  <c r="AO152"/>
  <c r="AO161"/>
  <c r="AO170"/>
  <c r="AO178"/>
  <c r="AO187"/>
  <c r="AO200"/>
  <c r="AO209"/>
  <c r="AO219"/>
  <c r="AO227"/>
  <c r="AO236"/>
  <c r="AO245"/>
  <c r="AO254"/>
  <c r="AO262"/>
  <c r="AO271"/>
  <c r="AO280"/>
  <c r="AO288"/>
  <c r="AO297"/>
  <c r="AO305"/>
  <c r="AO313"/>
  <c r="AO322"/>
  <c r="AO330"/>
  <c r="AO339"/>
  <c r="AO348"/>
  <c r="AO62"/>
  <c r="AO72"/>
  <c r="AO81"/>
  <c r="AO90"/>
  <c r="AO100"/>
  <c r="AO111"/>
  <c r="AO115"/>
  <c r="AO124"/>
  <c r="AO133"/>
  <c r="AO151"/>
  <c r="AO160"/>
  <c r="AO168"/>
  <c r="AO177"/>
  <c r="AO186"/>
  <c r="AO195"/>
  <c r="AO203"/>
  <c r="AO212"/>
  <c r="AO222"/>
  <c r="AO230"/>
  <c r="AO239"/>
  <c r="AO248"/>
  <c r="AO257"/>
  <c r="AO265"/>
  <c r="AO275"/>
  <c r="AO287"/>
  <c r="AO296"/>
  <c r="AO304"/>
  <c r="AO312"/>
  <c r="AO321"/>
  <c r="AO329"/>
  <c r="AO334"/>
  <c r="AO342"/>
  <c r="AO351"/>
  <c r="AO360"/>
  <c r="AO369"/>
  <c r="AO373"/>
  <c r="AO378"/>
  <c r="AO216"/>
  <c r="AO60"/>
  <c r="AO66"/>
  <c r="AO70"/>
  <c r="AO74"/>
  <c r="AO79"/>
  <c r="AO84"/>
  <c r="AO88"/>
  <c r="AO94"/>
  <c r="AO98"/>
  <c r="AO105"/>
  <c r="AO109"/>
  <c r="AO113"/>
  <c r="AO118"/>
  <c r="AO122"/>
  <c r="AO126"/>
  <c r="AO130"/>
  <c r="AO135"/>
  <c r="AO139"/>
  <c r="AO144"/>
  <c r="AO148"/>
  <c r="AO153"/>
  <c r="AO158"/>
  <c r="AO162"/>
  <c r="AO166"/>
  <c r="AO171"/>
  <c r="AO175"/>
  <c r="AO179"/>
  <c r="AO184"/>
  <c r="AO188"/>
  <c r="AO193"/>
  <c r="AO197"/>
  <c r="AO201"/>
  <c r="AO206"/>
  <c r="AO210"/>
  <c r="AO214"/>
  <c r="AO220"/>
  <c r="AO224"/>
  <c r="AO228"/>
  <c r="AO233"/>
  <c r="AO237"/>
  <c r="AO242"/>
  <c r="AO246"/>
  <c r="AO251"/>
  <c r="AO255"/>
  <c r="AO259"/>
  <c r="AO263"/>
  <c r="AO268"/>
  <c r="AO277"/>
  <c r="AO281"/>
  <c r="AO285"/>
  <c r="AO289"/>
  <c r="AO294"/>
  <c r="AO298"/>
  <c r="AO302"/>
  <c r="AO306"/>
  <c r="AO310"/>
  <c r="AO314"/>
  <c r="AO319"/>
  <c r="AO323"/>
  <c r="AO327"/>
  <c r="AO331"/>
  <c r="AO340"/>
  <c r="AO344"/>
  <c r="AO349"/>
  <c r="AO353"/>
  <c r="AO358"/>
  <c r="AO362"/>
  <c r="AO366"/>
  <c r="AO371"/>
  <c r="AO376"/>
  <c r="AO93"/>
  <c r="AO103"/>
  <c r="I115" i="8"/>
  <c r="J115" s="1"/>
  <c r="I150"/>
  <c r="J150" s="1"/>
  <c r="I61"/>
  <c r="J61" s="1"/>
  <c r="I66"/>
  <c r="J66" s="1"/>
  <c r="I70"/>
  <c r="J70" s="1"/>
  <c r="I74"/>
  <c r="J74" s="1"/>
  <c r="I79"/>
  <c r="J79" s="1"/>
  <c r="I84"/>
  <c r="J84" s="1"/>
  <c r="I88"/>
  <c r="J88" s="1"/>
  <c r="I94"/>
  <c r="J94" s="1"/>
  <c r="I98"/>
  <c r="J98" s="1"/>
  <c r="I105"/>
  <c r="J105" s="1"/>
  <c r="I109"/>
  <c r="J109" s="1"/>
  <c r="I113"/>
  <c r="J113" s="1"/>
  <c r="I118"/>
  <c r="J118" s="1"/>
  <c r="I122"/>
  <c r="J122" s="1"/>
  <c r="I126"/>
  <c r="J126" s="1"/>
  <c r="I131"/>
  <c r="J131" s="1"/>
  <c r="I144"/>
  <c r="J144" s="1"/>
  <c r="I149"/>
  <c r="J149" s="1"/>
  <c r="I153"/>
  <c r="J153" s="1"/>
  <c r="I158"/>
  <c r="J158" s="1"/>
  <c r="I162"/>
  <c r="J162" s="1"/>
  <c r="I166"/>
  <c r="J166" s="1"/>
  <c r="I171"/>
  <c r="J171" s="1"/>
  <c r="I175"/>
  <c r="J175" s="1"/>
  <c r="I179"/>
  <c r="J179" s="1"/>
  <c r="I184"/>
  <c r="J184" s="1"/>
  <c r="I189"/>
  <c r="J189" s="1"/>
  <c r="I193"/>
  <c r="J193" s="1"/>
  <c r="I197"/>
  <c r="J197" s="1"/>
  <c r="I201"/>
  <c r="J201" s="1"/>
  <c r="I206"/>
  <c r="J206" s="1"/>
  <c r="I210"/>
  <c r="J210" s="1"/>
  <c r="I216"/>
  <c r="J216" s="1"/>
  <c r="I220"/>
  <c r="J220" s="1"/>
  <c r="I224"/>
  <c r="J224" s="1"/>
  <c r="I228"/>
  <c r="J228" s="1"/>
  <c r="I233"/>
  <c r="J233" s="1"/>
  <c r="I237"/>
  <c r="J237" s="1"/>
  <c r="I242"/>
  <c r="J242" s="1"/>
  <c r="I246"/>
  <c r="J246" s="1"/>
  <c r="I251"/>
  <c r="J251" s="1"/>
  <c r="I255"/>
  <c r="J255" s="1"/>
  <c r="I259"/>
  <c r="J259" s="1"/>
  <c r="I263"/>
  <c r="J263" s="1"/>
  <c r="I268"/>
  <c r="J268" s="1"/>
  <c r="I273"/>
  <c r="J273" s="1"/>
  <c r="I277"/>
  <c r="J277" s="1"/>
  <c r="I281"/>
  <c r="J281" s="1"/>
  <c r="I285"/>
  <c r="J285" s="1"/>
  <c r="I289"/>
  <c r="J289" s="1"/>
  <c r="I294"/>
  <c r="J294" s="1"/>
  <c r="I298"/>
  <c r="J298" s="1"/>
  <c r="I302"/>
  <c r="J302" s="1"/>
  <c r="I306"/>
  <c r="J306" s="1"/>
  <c r="I310"/>
  <c r="J310" s="1"/>
  <c r="I314"/>
  <c r="J314" s="1"/>
  <c r="I319"/>
  <c r="J319" s="1"/>
  <c r="I323"/>
  <c r="J323" s="1"/>
  <c r="I327"/>
  <c r="J327" s="1"/>
  <c r="I332"/>
  <c r="J332" s="1"/>
  <c r="I336"/>
  <c r="J336" s="1"/>
  <c r="I340"/>
  <c r="J340" s="1"/>
  <c r="I345"/>
  <c r="J345" s="1"/>
  <c r="I349"/>
  <c r="J349" s="1"/>
  <c r="I353"/>
  <c r="J353" s="1"/>
  <c r="I358"/>
  <c r="J358" s="1"/>
  <c r="I362"/>
  <c r="J362" s="1"/>
  <c r="I367"/>
  <c r="J367" s="1"/>
  <c r="I371"/>
  <c r="J371" s="1"/>
  <c r="I376"/>
  <c r="J376" s="1"/>
  <c r="I214"/>
  <c r="J214" s="1"/>
  <c r="I65"/>
  <c r="J65" s="1"/>
  <c r="I78"/>
  <c r="J78" s="1"/>
  <c r="I87"/>
  <c r="J87" s="1"/>
  <c r="I104"/>
  <c r="J104" s="1"/>
  <c r="I108"/>
  <c r="J108" s="1"/>
  <c r="I117"/>
  <c r="J117" s="1"/>
  <c r="I121"/>
  <c r="J121" s="1"/>
  <c r="I125"/>
  <c r="J125" s="1"/>
  <c r="I129"/>
  <c r="J129" s="1"/>
  <c r="I134"/>
  <c r="J134" s="1"/>
  <c r="I139"/>
  <c r="J139" s="1"/>
  <c r="I143"/>
  <c r="J143" s="1"/>
  <c r="I148"/>
  <c r="J148" s="1"/>
  <c r="I152"/>
  <c r="J152" s="1"/>
  <c r="I157"/>
  <c r="J157" s="1"/>
  <c r="I161"/>
  <c r="J161" s="1"/>
  <c r="I165"/>
  <c r="J165" s="1"/>
  <c r="I170"/>
  <c r="J170" s="1"/>
  <c r="I174"/>
  <c r="J174" s="1"/>
  <c r="I178"/>
  <c r="J178" s="1"/>
  <c r="I183"/>
  <c r="J183" s="1"/>
  <c r="I187"/>
  <c r="J187" s="1"/>
  <c r="I192"/>
  <c r="J192" s="1"/>
  <c r="I196"/>
  <c r="J196" s="1"/>
  <c r="I200"/>
  <c r="J200" s="1"/>
  <c r="I205"/>
  <c r="J205" s="1"/>
  <c r="I209"/>
  <c r="J209" s="1"/>
  <c r="I213"/>
  <c r="J213" s="1"/>
  <c r="I219"/>
  <c r="J219" s="1"/>
  <c r="I223"/>
  <c r="J223" s="1"/>
  <c r="I227"/>
  <c r="J227" s="1"/>
  <c r="I232"/>
  <c r="J232" s="1"/>
  <c r="I236"/>
  <c r="J236" s="1"/>
  <c r="I241"/>
  <c r="J241" s="1"/>
  <c r="I245"/>
  <c r="J245" s="1"/>
  <c r="I250"/>
  <c r="J250" s="1"/>
  <c r="I254"/>
  <c r="J254" s="1"/>
  <c r="I258"/>
  <c r="J258" s="1"/>
  <c r="I262"/>
  <c r="J262" s="1"/>
  <c r="I267"/>
  <c r="J267" s="1"/>
  <c r="I271"/>
  <c r="J271" s="1"/>
  <c r="I276"/>
  <c r="J276" s="1"/>
  <c r="I280"/>
  <c r="J280" s="1"/>
  <c r="I284"/>
  <c r="J284" s="1"/>
  <c r="I288"/>
  <c r="J288" s="1"/>
  <c r="I293"/>
  <c r="J293" s="1"/>
  <c r="I297"/>
  <c r="J297" s="1"/>
  <c r="I301"/>
  <c r="J301" s="1"/>
  <c r="I305"/>
  <c r="J305" s="1"/>
  <c r="I309"/>
  <c r="J309" s="1"/>
  <c r="I313"/>
  <c r="J313" s="1"/>
  <c r="I318"/>
  <c r="J318" s="1"/>
  <c r="I322"/>
  <c r="J322" s="1"/>
  <c r="I326"/>
  <c r="J326" s="1"/>
  <c r="I330"/>
  <c r="J330" s="1"/>
  <c r="I335"/>
  <c r="J335" s="1"/>
  <c r="I339"/>
  <c r="J339" s="1"/>
  <c r="I344"/>
  <c r="J344" s="1"/>
  <c r="I348"/>
  <c r="J348" s="1"/>
  <c r="I352"/>
  <c r="J352" s="1"/>
  <c r="I357"/>
  <c r="J357" s="1"/>
  <c r="I361"/>
  <c r="J361" s="1"/>
  <c r="I365"/>
  <c r="J365" s="1"/>
  <c r="I370"/>
  <c r="J370" s="1"/>
  <c r="I375"/>
  <c r="J375" s="1"/>
  <c r="I99"/>
  <c r="J99" s="1"/>
  <c r="I373"/>
  <c r="J373" s="1"/>
  <c r="I58"/>
  <c r="J58" s="1"/>
  <c r="I63"/>
  <c r="J63" s="1"/>
  <c r="I67"/>
  <c r="J67" s="1"/>
  <c r="I71"/>
  <c r="J71" s="1"/>
  <c r="I76"/>
  <c r="J76" s="1"/>
  <c r="I80"/>
  <c r="J80" s="1"/>
  <c r="I85"/>
  <c r="J85" s="1"/>
  <c r="I89"/>
  <c r="J89" s="1"/>
  <c r="I95"/>
  <c r="J95" s="1"/>
  <c r="I102"/>
  <c r="J102" s="1"/>
  <c r="I106"/>
  <c r="J106" s="1"/>
  <c r="I110"/>
  <c r="J110" s="1"/>
  <c r="I119"/>
  <c r="J119" s="1"/>
  <c r="I123"/>
  <c r="J123" s="1"/>
  <c r="I127"/>
  <c r="J127" s="1"/>
  <c r="I132"/>
  <c r="J132" s="1"/>
  <c r="I136"/>
  <c r="J136" s="1"/>
  <c r="I141"/>
  <c r="J141" s="1"/>
  <c r="I145"/>
  <c r="J145" s="1"/>
  <c r="I155"/>
  <c r="J155" s="1"/>
  <c r="I159"/>
  <c r="J159" s="1"/>
  <c r="I163"/>
  <c r="J163" s="1"/>
  <c r="I168"/>
  <c r="J168" s="1"/>
  <c r="I172"/>
  <c r="J172" s="1"/>
  <c r="I176"/>
  <c r="J176" s="1"/>
  <c r="I180"/>
  <c r="J180" s="1"/>
  <c r="I185"/>
  <c r="J185" s="1"/>
  <c r="I190"/>
  <c r="J190" s="1"/>
  <c r="I194"/>
  <c r="J194" s="1"/>
  <c r="I198"/>
  <c r="J198" s="1"/>
  <c r="I203"/>
  <c r="J203" s="1"/>
  <c r="I207"/>
  <c r="J207" s="1"/>
  <c r="I211"/>
  <c r="J211" s="1"/>
  <c r="I217"/>
  <c r="J217" s="1"/>
  <c r="I221"/>
  <c r="J221" s="1"/>
  <c r="I225"/>
  <c r="J225" s="1"/>
  <c r="I230"/>
  <c r="J230" s="1"/>
  <c r="I234"/>
  <c r="J234" s="1"/>
  <c r="I238"/>
  <c r="J238" s="1"/>
  <c r="I243"/>
  <c r="J243" s="1"/>
  <c r="I247"/>
  <c r="J247" s="1"/>
  <c r="I252"/>
  <c r="J252" s="1"/>
  <c r="I256"/>
  <c r="J256" s="1"/>
  <c r="I260"/>
  <c r="J260" s="1"/>
  <c r="I265"/>
  <c r="J265" s="1"/>
  <c r="I269"/>
  <c r="J269" s="1"/>
  <c r="I274"/>
  <c r="J274" s="1"/>
  <c r="I278"/>
  <c r="J278" s="1"/>
  <c r="I282"/>
  <c r="J282" s="1"/>
  <c r="I286"/>
  <c r="J286" s="1"/>
  <c r="I291"/>
  <c r="J291" s="1"/>
  <c r="I295"/>
  <c r="J295" s="1"/>
  <c r="I299"/>
  <c r="J299" s="1"/>
  <c r="I303"/>
  <c r="J303" s="1"/>
  <c r="I307"/>
  <c r="J307" s="1"/>
  <c r="I311"/>
  <c r="J311" s="1"/>
  <c r="I316"/>
  <c r="J316" s="1"/>
  <c r="I320"/>
  <c r="J320" s="1"/>
  <c r="I324"/>
  <c r="J324" s="1"/>
  <c r="I328"/>
  <c r="J328" s="1"/>
  <c r="I333"/>
  <c r="J333" s="1"/>
  <c r="I337"/>
  <c r="J337" s="1"/>
  <c r="I341"/>
  <c r="J341" s="1"/>
  <c r="I346"/>
  <c r="J346" s="1"/>
  <c r="I350"/>
  <c r="J350" s="1"/>
  <c r="I354"/>
  <c r="J354" s="1"/>
  <c r="I359"/>
  <c r="J359" s="1"/>
  <c r="I363"/>
  <c r="J363" s="1"/>
  <c r="I368"/>
  <c r="J368" s="1"/>
  <c r="I372"/>
  <c r="J372" s="1"/>
  <c r="I377"/>
  <c r="J377" s="1"/>
  <c r="I378"/>
  <c r="J378" s="1"/>
  <c r="I135"/>
  <c r="J135" s="1"/>
  <c r="I60"/>
  <c r="J60" s="1"/>
  <c r="I69"/>
  <c r="J69" s="1"/>
  <c r="I73"/>
  <c r="J73" s="1"/>
  <c r="I83"/>
  <c r="J83" s="1"/>
  <c r="I93"/>
  <c r="J93" s="1"/>
  <c r="I97"/>
  <c r="J97" s="1"/>
  <c r="I112"/>
  <c r="J112" s="1"/>
  <c r="I59"/>
  <c r="J59" s="1"/>
  <c r="I64"/>
  <c r="J64" s="1"/>
  <c r="I68"/>
  <c r="J68" s="1"/>
  <c r="I72"/>
  <c r="J72" s="1"/>
  <c r="I77"/>
  <c r="J77" s="1"/>
  <c r="I82"/>
  <c r="J82" s="1"/>
  <c r="I86"/>
  <c r="J86" s="1"/>
  <c r="I92"/>
  <c r="J92" s="1"/>
  <c r="I96"/>
  <c r="J96" s="1"/>
  <c r="I103"/>
  <c r="J103" s="1"/>
  <c r="I107"/>
  <c r="J107" s="1"/>
  <c r="I111"/>
  <c r="J111" s="1"/>
  <c r="I116"/>
  <c r="J116" s="1"/>
  <c r="I120"/>
  <c r="J120" s="1"/>
  <c r="I124"/>
  <c r="J124" s="1"/>
  <c r="I128"/>
  <c r="J128" s="1"/>
  <c r="I133"/>
  <c r="J133" s="1"/>
  <c r="I137"/>
  <c r="J137" s="1"/>
  <c r="I142"/>
  <c r="J142" s="1"/>
  <c r="I146"/>
  <c r="J146" s="1"/>
  <c r="I151"/>
  <c r="J151" s="1"/>
  <c r="I156"/>
  <c r="J156" s="1"/>
  <c r="I160"/>
  <c r="J160" s="1"/>
  <c r="I164"/>
  <c r="J164" s="1"/>
  <c r="I169"/>
  <c r="J169" s="1"/>
  <c r="I173"/>
  <c r="J173" s="1"/>
  <c r="I177"/>
  <c r="J177" s="1"/>
  <c r="I182"/>
  <c r="J182" s="1"/>
  <c r="I186"/>
  <c r="J186" s="1"/>
  <c r="I191"/>
  <c r="J191" s="1"/>
  <c r="I195"/>
  <c r="J195" s="1"/>
  <c r="I199"/>
  <c r="J199" s="1"/>
  <c r="I204"/>
  <c r="J204" s="1"/>
  <c r="I208"/>
  <c r="J208" s="1"/>
  <c r="I212"/>
  <c r="J212" s="1"/>
  <c r="I218"/>
  <c r="J218" s="1"/>
  <c r="I222"/>
  <c r="J222" s="1"/>
  <c r="I226"/>
  <c r="J226" s="1"/>
  <c r="I231"/>
  <c r="J231" s="1"/>
  <c r="I235"/>
  <c r="J235" s="1"/>
  <c r="I240"/>
  <c r="J240" s="1"/>
  <c r="I244"/>
  <c r="J244" s="1"/>
  <c r="I249"/>
  <c r="J249" s="1"/>
  <c r="I253"/>
  <c r="J253" s="1"/>
  <c r="I257"/>
  <c r="J257" s="1"/>
  <c r="I261"/>
  <c r="J261" s="1"/>
  <c r="I266"/>
  <c r="J266" s="1"/>
  <c r="I270"/>
  <c r="J270" s="1"/>
  <c r="I275"/>
  <c r="J275" s="1"/>
  <c r="I279"/>
  <c r="J279" s="1"/>
  <c r="I283"/>
  <c r="J283" s="1"/>
  <c r="I287"/>
  <c r="J287" s="1"/>
  <c r="I292"/>
  <c r="J292" s="1"/>
  <c r="I296"/>
  <c r="J296" s="1"/>
  <c r="I300"/>
  <c r="J300" s="1"/>
  <c r="I304"/>
  <c r="J304" s="1"/>
  <c r="I308"/>
  <c r="J308" s="1"/>
  <c r="I312"/>
  <c r="J312" s="1"/>
  <c r="I317"/>
  <c r="J317" s="1"/>
  <c r="I321"/>
  <c r="J321" s="1"/>
  <c r="I325"/>
  <c r="J325" s="1"/>
  <c r="I329"/>
  <c r="J329" s="1"/>
  <c r="I334"/>
  <c r="J334" s="1"/>
  <c r="I338"/>
  <c r="J338" s="1"/>
  <c r="I342"/>
  <c r="J342" s="1"/>
  <c r="I347"/>
  <c r="J347" s="1"/>
  <c r="I351"/>
  <c r="J351" s="1"/>
  <c r="I356"/>
  <c r="J356" s="1"/>
  <c r="I360"/>
  <c r="J360" s="1"/>
  <c r="I364"/>
  <c r="J364" s="1"/>
  <c r="I369"/>
  <c r="J369" s="1"/>
  <c r="I374"/>
  <c r="J374" s="1"/>
  <c r="I91"/>
  <c r="J91" s="1"/>
  <c r="I101"/>
  <c r="J101" s="1"/>
  <c r="H381" i="7"/>
  <c r="F57" i="8"/>
  <c r="G57" s="1"/>
  <c r="F18"/>
  <c r="G18" s="1"/>
  <c r="Z381" i="7"/>
  <c r="J8"/>
  <c r="J19" s="1"/>
  <c r="B7" i="8"/>
  <c r="AA381" i="7"/>
  <c r="J29"/>
  <c r="J57" s="1"/>
  <c r="I381"/>
  <c r="K7" i="8" l="1"/>
  <c r="AN336" i="7"/>
  <c r="AO336" s="1"/>
  <c r="AN363"/>
  <c r="AO363" s="1"/>
  <c r="AN320"/>
  <c r="AO320" s="1"/>
  <c r="AN243"/>
  <c r="AO243" s="1"/>
  <c r="AN318"/>
  <c r="AO318" s="1"/>
  <c r="AO20"/>
  <c r="AO117"/>
  <c r="AN272"/>
  <c r="AO272" s="1"/>
  <c r="AN273"/>
  <c r="AO273" s="1"/>
  <c r="J381"/>
  <c r="H7" i="8"/>
  <c r="E7"/>
  <c r="B10" l="1"/>
  <c r="K10" s="1"/>
  <c r="B8"/>
  <c r="B14"/>
  <c r="K14" s="1"/>
  <c r="B12"/>
  <c r="K12" s="1"/>
  <c r="B16"/>
  <c r="K16" s="1"/>
  <c r="B29"/>
  <c r="K29" s="1"/>
  <c r="B31"/>
  <c r="K31" s="1"/>
  <c r="B33"/>
  <c r="K33" s="1"/>
  <c r="B35"/>
  <c r="K35" s="1"/>
  <c r="B37"/>
  <c r="K37" s="1"/>
  <c r="B39"/>
  <c r="K39" s="1"/>
  <c r="B41"/>
  <c r="K41" s="1"/>
  <c r="B43"/>
  <c r="K43" s="1"/>
  <c r="B45"/>
  <c r="K45" s="1"/>
  <c r="B47"/>
  <c r="K47" s="1"/>
  <c r="B49"/>
  <c r="K49" s="1"/>
  <c r="B51"/>
  <c r="K51" s="1"/>
  <c r="B53"/>
  <c r="K53" s="1"/>
  <c r="B9"/>
  <c r="K9" s="1"/>
  <c r="B15"/>
  <c r="K15" s="1"/>
  <c r="B13"/>
  <c r="K13" s="1"/>
  <c r="B11"/>
  <c r="K11" s="1"/>
  <c r="B28"/>
  <c r="B30"/>
  <c r="K30" s="1"/>
  <c r="B32"/>
  <c r="K32" s="1"/>
  <c r="B34"/>
  <c r="K34" s="1"/>
  <c r="B36"/>
  <c r="K36" s="1"/>
  <c r="B38"/>
  <c r="K38" s="1"/>
  <c r="B40"/>
  <c r="K40" s="1"/>
  <c r="B42"/>
  <c r="K42" s="1"/>
  <c r="B44"/>
  <c r="K44" s="1"/>
  <c r="B46"/>
  <c r="K46" s="1"/>
  <c r="B48"/>
  <c r="K48" s="1"/>
  <c r="B50"/>
  <c r="K50" s="1"/>
  <c r="B52"/>
  <c r="K52" s="1"/>
  <c r="B54"/>
  <c r="K54" s="1"/>
  <c r="B27" l="1"/>
  <c r="K28"/>
  <c r="K8"/>
  <c r="B6"/>
  <c r="H54"/>
  <c r="E54"/>
  <c r="H46"/>
  <c r="E46"/>
  <c r="H38"/>
  <c r="E38"/>
  <c r="H30"/>
  <c r="E30"/>
  <c r="H15"/>
  <c r="E15"/>
  <c r="H49"/>
  <c r="E49"/>
  <c r="E41"/>
  <c r="H41"/>
  <c r="H33"/>
  <c r="E33"/>
  <c r="H12"/>
  <c r="E12"/>
  <c r="H50"/>
  <c r="E50"/>
  <c r="H42"/>
  <c r="E42"/>
  <c r="H34"/>
  <c r="E34"/>
  <c r="H11"/>
  <c r="E11"/>
  <c r="E53"/>
  <c r="H53"/>
  <c r="H45"/>
  <c r="E45"/>
  <c r="E37"/>
  <c r="H37"/>
  <c r="H29"/>
  <c r="E29"/>
  <c r="H8"/>
  <c r="E8"/>
  <c r="H52"/>
  <c r="E52"/>
  <c r="H48"/>
  <c r="E48"/>
  <c r="H44"/>
  <c r="E44"/>
  <c r="H40"/>
  <c r="E40"/>
  <c r="H36"/>
  <c r="E36"/>
  <c r="H32"/>
  <c r="E32"/>
  <c r="H28"/>
  <c r="E28"/>
  <c r="H13"/>
  <c r="E13"/>
  <c r="H9"/>
  <c r="E9"/>
  <c r="H51"/>
  <c r="E51"/>
  <c r="H47"/>
  <c r="E47"/>
  <c r="H43"/>
  <c r="E43"/>
  <c r="H39"/>
  <c r="E39"/>
  <c r="E35"/>
  <c r="H35"/>
  <c r="H31"/>
  <c r="E31"/>
  <c r="H16"/>
  <c r="E16"/>
  <c r="H14"/>
  <c r="E14"/>
  <c r="H10"/>
  <c r="E10"/>
  <c r="AM29" i="7"/>
  <c r="AM8"/>
  <c r="AG8"/>
  <c r="AG29"/>
  <c r="F24"/>
  <c r="F28"/>
  <c r="F21"/>
  <c r="F22"/>
  <c r="F23"/>
  <c r="F25"/>
  <c r="F26"/>
  <c r="F27"/>
  <c r="C19"/>
  <c r="B19"/>
  <c r="C8"/>
  <c r="B29"/>
  <c r="B381" s="1"/>
  <c r="C29"/>
  <c r="B57"/>
  <c r="C57"/>
  <c r="AO26" l="1"/>
  <c r="AO23"/>
  <c r="AO24"/>
  <c r="AO25"/>
  <c r="AO28"/>
  <c r="AO21"/>
  <c r="AO27"/>
  <c r="AO22"/>
  <c r="Q6" i="8"/>
  <c r="N27"/>
  <c r="Q27"/>
  <c r="N6"/>
  <c r="B249"/>
  <c r="B115"/>
  <c r="B377"/>
  <c r="F61"/>
  <c r="G61" s="1"/>
  <c r="F74"/>
  <c r="G74" s="1"/>
  <c r="F26"/>
  <c r="G26" s="1"/>
  <c r="F89"/>
  <c r="G89" s="1"/>
  <c r="F99"/>
  <c r="G99" s="1"/>
  <c r="F101"/>
  <c r="G101" s="1"/>
  <c r="F102"/>
  <c r="G102" s="1"/>
  <c r="F123"/>
  <c r="G123" s="1"/>
  <c r="F131"/>
  <c r="G131" s="1"/>
  <c r="F146"/>
  <c r="G146" s="1"/>
  <c r="F153"/>
  <c r="G153" s="1"/>
  <c r="F164"/>
  <c r="G164" s="1"/>
  <c r="F156"/>
  <c r="G156" s="1"/>
  <c r="F174"/>
  <c r="G174" s="1"/>
  <c r="F186"/>
  <c r="G186" s="1"/>
  <c r="F198"/>
  <c r="G198" s="1"/>
  <c r="F194"/>
  <c r="G194" s="1"/>
  <c r="F212"/>
  <c r="G212" s="1"/>
  <c r="F204"/>
  <c r="G204" s="1"/>
  <c r="F218"/>
  <c r="G218" s="1"/>
  <c r="F233"/>
  <c r="G233" s="1"/>
  <c r="F243"/>
  <c r="G243" s="1"/>
  <c r="F259"/>
  <c r="G259" s="1"/>
  <c r="F251"/>
  <c r="G251" s="1"/>
  <c r="F266"/>
  <c r="G266" s="1"/>
  <c r="F283"/>
  <c r="G283" s="1"/>
  <c r="F275"/>
  <c r="G275" s="1"/>
  <c r="F313"/>
  <c r="G313" s="1"/>
  <c r="F305"/>
  <c r="G305" s="1"/>
  <c r="F297"/>
  <c r="G297" s="1"/>
  <c r="F329"/>
  <c r="G329" s="1"/>
  <c r="F321"/>
  <c r="G321" s="1"/>
  <c r="F340"/>
  <c r="G340" s="1"/>
  <c r="F336"/>
  <c r="G336" s="1"/>
  <c r="F350"/>
  <c r="G350" s="1"/>
  <c r="F364"/>
  <c r="G364" s="1"/>
  <c r="F367"/>
  <c r="G367" s="1"/>
  <c r="F370"/>
  <c r="G370" s="1"/>
  <c r="F72"/>
  <c r="G72" s="1"/>
  <c r="F24"/>
  <c r="G24" s="1"/>
  <c r="F80"/>
  <c r="G80" s="1"/>
  <c r="F86"/>
  <c r="G86" s="1"/>
  <c r="F96"/>
  <c r="G96" s="1"/>
  <c r="F111"/>
  <c r="G111" s="1"/>
  <c r="F103"/>
  <c r="G103" s="1"/>
  <c r="F120"/>
  <c r="G120" s="1"/>
  <c r="F135"/>
  <c r="G135" s="1"/>
  <c r="F148"/>
  <c r="G148" s="1"/>
  <c r="F161"/>
  <c r="G161" s="1"/>
  <c r="F179"/>
  <c r="G179" s="1"/>
  <c r="F171"/>
  <c r="G171" s="1"/>
  <c r="F183"/>
  <c r="G183" s="1"/>
  <c r="F195"/>
  <c r="G195" s="1"/>
  <c r="F213"/>
  <c r="G213" s="1"/>
  <c r="F205"/>
  <c r="G205" s="1"/>
  <c r="F223"/>
  <c r="G223" s="1"/>
  <c r="F219"/>
  <c r="G219" s="1"/>
  <c r="F234"/>
  <c r="G234" s="1"/>
  <c r="F244"/>
  <c r="G244" s="1"/>
  <c r="F260"/>
  <c r="G260" s="1"/>
  <c r="F252"/>
  <c r="G252" s="1"/>
  <c r="F267"/>
  <c r="G267" s="1"/>
  <c r="F284"/>
  <c r="G284" s="1"/>
  <c r="F276"/>
  <c r="G276" s="1"/>
  <c r="F310"/>
  <c r="G310" s="1"/>
  <c r="F302"/>
  <c r="G302" s="1"/>
  <c r="F330"/>
  <c r="G330" s="1"/>
  <c r="F322"/>
  <c r="G322" s="1"/>
  <c r="F341"/>
  <c r="G341" s="1"/>
  <c r="F333"/>
  <c r="G333" s="1"/>
  <c r="F347"/>
  <c r="G347" s="1"/>
  <c r="F361"/>
  <c r="G361" s="1"/>
  <c r="F375"/>
  <c r="G375" s="1"/>
  <c r="F60"/>
  <c r="G60" s="1"/>
  <c r="F63"/>
  <c r="G63" s="1"/>
  <c r="F70"/>
  <c r="G70" s="1"/>
  <c r="F66"/>
  <c r="G66" s="1"/>
  <c r="F21"/>
  <c r="G21" s="1"/>
  <c r="F22"/>
  <c r="G22" s="1"/>
  <c r="F78"/>
  <c r="G78" s="1"/>
  <c r="F88"/>
  <c r="G88" s="1"/>
  <c r="F84"/>
  <c r="G84" s="1"/>
  <c r="F98"/>
  <c r="G98" s="1"/>
  <c r="F94"/>
  <c r="G94" s="1"/>
  <c r="F113"/>
  <c r="G113" s="1"/>
  <c r="F109"/>
  <c r="G109" s="1"/>
  <c r="F105"/>
  <c r="G105" s="1"/>
  <c r="F126"/>
  <c r="G126" s="1"/>
  <c r="F122"/>
  <c r="G122" s="1"/>
  <c r="F118"/>
  <c r="G118" s="1"/>
  <c r="F137"/>
  <c r="G137" s="1"/>
  <c r="F133"/>
  <c r="G133" s="1"/>
  <c r="F145"/>
  <c r="G145" s="1"/>
  <c r="F141"/>
  <c r="G141" s="1"/>
  <c r="F152"/>
  <c r="G152" s="1"/>
  <c r="F155"/>
  <c r="G155" s="1"/>
  <c r="F163"/>
  <c r="G163" s="1"/>
  <c r="F159"/>
  <c r="G159" s="1"/>
  <c r="F168"/>
  <c r="G168" s="1"/>
  <c r="F177"/>
  <c r="G177" s="1"/>
  <c r="F173"/>
  <c r="G173" s="1"/>
  <c r="F169"/>
  <c r="G169" s="1"/>
  <c r="F185"/>
  <c r="G185" s="1"/>
  <c r="F201"/>
  <c r="G201" s="1"/>
  <c r="F197"/>
  <c r="G197" s="1"/>
  <c r="F193"/>
  <c r="G193" s="1"/>
  <c r="F203"/>
  <c r="G203" s="1"/>
  <c r="F211"/>
  <c r="G211" s="1"/>
  <c r="F207"/>
  <c r="G207" s="1"/>
  <c r="F216"/>
  <c r="G216" s="1"/>
  <c r="F225"/>
  <c r="G225" s="1"/>
  <c r="F221"/>
  <c r="G221" s="1"/>
  <c r="F217"/>
  <c r="G217" s="1"/>
  <c r="F236"/>
  <c r="G236" s="1"/>
  <c r="F232"/>
  <c r="G232" s="1"/>
  <c r="F246"/>
  <c r="G246" s="1"/>
  <c r="F242"/>
  <c r="G242" s="1"/>
  <c r="F262"/>
  <c r="G262" s="1"/>
  <c r="F258"/>
  <c r="G258" s="1"/>
  <c r="F254"/>
  <c r="G254" s="1"/>
  <c r="F250"/>
  <c r="G250" s="1"/>
  <c r="F269"/>
  <c r="G269" s="1"/>
  <c r="F273"/>
  <c r="G273" s="1"/>
  <c r="F286"/>
  <c r="G286" s="1"/>
  <c r="F282"/>
  <c r="G282" s="1"/>
  <c r="F278"/>
  <c r="G278" s="1"/>
  <c r="F274"/>
  <c r="G274" s="1"/>
  <c r="F312"/>
  <c r="G312" s="1"/>
  <c r="F308"/>
  <c r="G308" s="1"/>
  <c r="F304"/>
  <c r="G304" s="1"/>
  <c r="F300"/>
  <c r="G300" s="1"/>
  <c r="F296"/>
  <c r="G296" s="1"/>
  <c r="F292"/>
  <c r="G292" s="1"/>
  <c r="F328"/>
  <c r="G328" s="1"/>
  <c r="F324"/>
  <c r="G324" s="1"/>
  <c r="F320"/>
  <c r="G320" s="1"/>
  <c r="F332"/>
  <c r="G332" s="1"/>
  <c r="F339"/>
  <c r="G339" s="1"/>
  <c r="F335"/>
  <c r="G335" s="1"/>
  <c r="F353"/>
  <c r="G353" s="1"/>
  <c r="F349"/>
  <c r="G349" s="1"/>
  <c r="F345"/>
  <c r="G345" s="1"/>
  <c r="F363"/>
  <c r="G363" s="1"/>
  <c r="F359"/>
  <c r="G359" s="1"/>
  <c r="F377"/>
  <c r="G377" s="1"/>
  <c r="F373"/>
  <c r="G373" s="1"/>
  <c r="F369"/>
  <c r="G369" s="1"/>
  <c r="K27"/>
  <c r="E6"/>
  <c r="H6"/>
  <c r="F71"/>
  <c r="G71" s="1"/>
  <c r="F67"/>
  <c r="G67" s="1"/>
  <c r="F23"/>
  <c r="G23" s="1"/>
  <c r="F79"/>
  <c r="G79" s="1"/>
  <c r="F85"/>
  <c r="G85" s="1"/>
  <c r="F95"/>
  <c r="G95" s="1"/>
  <c r="F110"/>
  <c r="G110" s="1"/>
  <c r="F106"/>
  <c r="G106" s="1"/>
  <c r="F127"/>
  <c r="G127" s="1"/>
  <c r="F119"/>
  <c r="G119" s="1"/>
  <c r="F134"/>
  <c r="G134" s="1"/>
  <c r="F142"/>
  <c r="G142" s="1"/>
  <c r="F149"/>
  <c r="G149" s="1"/>
  <c r="F160"/>
  <c r="G160" s="1"/>
  <c r="F178"/>
  <c r="G178" s="1"/>
  <c r="F170"/>
  <c r="G170" s="1"/>
  <c r="F189"/>
  <c r="G189" s="1"/>
  <c r="F190"/>
  <c r="G190" s="1"/>
  <c r="F208"/>
  <c r="G208" s="1"/>
  <c r="F226"/>
  <c r="G226" s="1"/>
  <c r="F222"/>
  <c r="G222" s="1"/>
  <c r="F237"/>
  <c r="G237" s="1"/>
  <c r="F247"/>
  <c r="G247" s="1"/>
  <c r="F263"/>
  <c r="G263" s="1"/>
  <c r="F255"/>
  <c r="G255" s="1"/>
  <c r="F270"/>
  <c r="G270" s="1"/>
  <c r="F287"/>
  <c r="G287" s="1"/>
  <c r="F279"/>
  <c r="G279" s="1"/>
  <c r="F309"/>
  <c r="G309" s="1"/>
  <c r="F301"/>
  <c r="G301" s="1"/>
  <c r="F293"/>
  <c r="G293" s="1"/>
  <c r="F325"/>
  <c r="G325" s="1"/>
  <c r="F317"/>
  <c r="G317" s="1"/>
  <c r="F344"/>
  <c r="G344" s="1"/>
  <c r="F346"/>
  <c r="G346" s="1"/>
  <c r="F360"/>
  <c r="G360" s="1"/>
  <c r="F374"/>
  <c r="G374" s="1"/>
  <c r="F368"/>
  <c r="G368" s="1"/>
  <c r="F58"/>
  <c r="G58" s="1"/>
  <c r="F68"/>
  <c r="G68" s="1"/>
  <c r="F64"/>
  <c r="G64" s="1"/>
  <c r="F19"/>
  <c r="G19" s="1"/>
  <c r="F82"/>
  <c r="G82" s="1"/>
  <c r="F91"/>
  <c r="G91" s="1"/>
  <c r="F92"/>
  <c r="G92" s="1"/>
  <c r="F107"/>
  <c r="G107" s="1"/>
  <c r="F128"/>
  <c r="G128" s="1"/>
  <c r="F124"/>
  <c r="G124" s="1"/>
  <c r="F116"/>
  <c r="G116" s="1"/>
  <c r="F139"/>
  <c r="G139" s="1"/>
  <c r="F143"/>
  <c r="G143" s="1"/>
  <c r="F150"/>
  <c r="G150" s="1"/>
  <c r="F165"/>
  <c r="G165" s="1"/>
  <c r="F157"/>
  <c r="G157" s="1"/>
  <c r="F175"/>
  <c r="G175" s="1"/>
  <c r="F187"/>
  <c r="G187" s="1"/>
  <c r="F199"/>
  <c r="G199" s="1"/>
  <c r="F191"/>
  <c r="G191" s="1"/>
  <c r="F209"/>
  <c r="G209" s="1"/>
  <c r="F227"/>
  <c r="G227" s="1"/>
  <c r="F238"/>
  <c r="G238" s="1"/>
  <c r="F240"/>
  <c r="G240" s="1"/>
  <c r="F256"/>
  <c r="G256" s="1"/>
  <c r="F271"/>
  <c r="G271" s="1"/>
  <c r="F288"/>
  <c r="G288" s="1"/>
  <c r="F280"/>
  <c r="G280" s="1"/>
  <c r="F314"/>
  <c r="G314" s="1"/>
  <c r="F306"/>
  <c r="G306" s="1"/>
  <c r="F298"/>
  <c r="G298" s="1"/>
  <c r="F294"/>
  <c r="G294" s="1"/>
  <c r="F326"/>
  <c r="G326" s="1"/>
  <c r="F318"/>
  <c r="G318" s="1"/>
  <c r="F337"/>
  <c r="G337" s="1"/>
  <c r="F351"/>
  <c r="G351" s="1"/>
  <c r="F365"/>
  <c r="G365" s="1"/>
  <c r="F357"/>
  <c r="G357" s="1"/>
  <c r="F371"/>
  <c r="G371" s="1"/>
  <c r="F354"/>
  <c r="G354" s="1"/>
  <c r="F59"/>
  <c r="G59" s="1"/>
  <c r="F73"/>
  <c r="G73" s="1"/>
  <c r="F69"/>
  <c r="G69" s="1"/>
  <c r="F65"/>
  <c r="G65" s="1"/>
  <c r="F25"/>
  <c r="G25" s="1"/>
  <c r="F20"/>
  <c r="G20" s="1"/>
  <c r="F76"/>
  <c r="G76" s="1"/>
  <c r="F77"/>
  <c r="G77" s="1"/>
  <c r="F87"/>
  <c r="G87" s="1"/>
  <c r="F83"/>
  <c r="G83" s="1"/>
  <c r="F97"/>
  <c r="G97" s="1"/>
  <c r="F93"/>
  <c r="G93" s="1"/>
  <c r="F112"/>
  <c r="G112" s="1"/>
  <c r="F108"/>
  <c r="G108" s="1"/>
  <c r="F104"/>
  <c r="G104" s="1"/>
  <c r="F129"/>
  <c r="G129" s="1"/>
  <c r="F125"/>
  <c r="G125" s="1"/>
  <c r="F121"/>
  <c r="G121" s="1"/>
  <c r="F117"/>
  <c r="G117" s="1"/>
  <c r="F136"/>
  <c r="G136" s="1"/>
  <c r="F132"/>
  <c r="G132" s="1"/>
  <c r="F144"/>
  <c r="G144" s="1"/>
  <c r="F140"/>
  <c r="G140" s="1"/>
  <c r="F151"/>
  <c r="G151" s="1"/>
  <c r="F166"/>
  <c r="G166" s="1"/>
  <c r="F162"/>
  <c r="G162" s="1"/>
  <c r="F158"/>
  <c r="G158" s="1"/>
  <c r="F180"/>
  <c r="G180" s="1"/>
  <c r="F176"/>
  <c r="G176" s="1"/>
  <c r="F172"/>
  <c r="G172" s="1"/>
  <c r="F182"/>
  <c r="G182" s="1"/>
  <c r="F184"/>
  <c r="G184" s="1"/>
  <c r="F200"/>
  <c r="G200" s="1"/>
  <c r="F196"/>
  <c r="G196" s="1"/>
  <c r="F192"/>
  <c r="G192" s="1"/>
  <c r="F214"/>
  <c r="G214" s="1"/>
  <c r="F210"/>
  <c r="G210" s="1"/>
  <c r="F206"/>
  <c r="G206" s="1"/>
  <c r="F228"/>
  <c r="G228" s="1"/>
  <c r="F224"/>
  <c r="G224" s="1"/>
  <c r="F220"/>
  <c r="G220" s="1"/>
  <c r="F230"/>
  <c r="G230" s="1"/>
  <c r="F235"/>
  <c r="G235" s="1"/>
  <c r="F231"/>
  <c r="G231" s="1"/>
  <c r="F245"/>
  <c r="G245" s="1"/>
  <c r="F241"/>
  <c r="G241" s="1"/>
  <c r="F261"/>
  <c r="G261" s="1"/>
  <c r="F257"/>
  <c r="G257" s="1"/>
  <c r="F253"/>
  <c r="G253" s="1"/>
  <c r="F265"/>
  <c r="G265" s="1"/>
  <c r="F268"/>
  <c r="G268" s="1"/>
  <c r="F289"/>
  <c r="G289" s="1"/>
  <c r="F285"/>
  <c r="G285" s="1"/>
  <c r="F281"/>
  <c r="G281" s="1"/>
  <c r="F277"/>
  <c r="G277" s="1"/>
  <c r="F291"/>
  <c r="G291" s="1"/>
  <c r="F311"/>
  <c r="G311" s="1"/>
  <c r="F307"/>
  <c r="G307" s="1"/>
  <c r="F303"/>
  <c r="G303" s="1"/>
  <c r="F299"/>
  <c r="G299" s="1"/>
  <c r="F295"/>
  <c r="G295" s="1"/>
  <c r="F316"/>
  <c r="G316" s="1"/>
  <c r="F327"/>
  <c r="G327" s="1"/>
  <c r="F323"/>
  <c r="G323" s="1"/>
  <c r="F319"/>
  <c r="G319" s="1"/>
  <c r="F342"/>
  <c r="G342" s="1"/>
  <c r="F338"/>
  <c r="G338" s="1"/>
  <c r="F334"/>
  <c r="G334" s="1"/>
  <c r="F352"/>
  <c r="G352" s="1"/>
  <c r="F348"/>
  <c r="G348" s="1"/>
  <c r="F356"/>
  <c r="G356" s="1"/>
  <c r="F362"/>
  <c r="G362" s="1"/>
  <c r="F358"/>
  <c r="G358" s="1"/>
  <c r="F376"/>
  <c r="G376" s="1"/>
  <c r="F372"/>
  <c r="G372" s="1"/>
  <c r="F378"/>
  <c r="G378" s="1"/>
  <c r="H27"/>
  <c r="E27"/>
  <c r="K6"/>
  <c r="B18"/>
  <c r="D19" i="7"/>
  <c r="C381"/>
  <c r="D57"/>
  <c r="D29"/>
  <c r="D8"/>
  <c r="K18" i="8" l="1"/>
  <c r="B23"/>
  <c r="B26"/>
  <c r="B22"/>
  <c r="K22" s="1"/>
  <c r="B21"/>
  <c r="B19"/>
  <c r="K115"/>
  <c r="H115"/>
  <c r="E115"/>
  <c r="B25"/>
  <c r="K25" s="1"/>
  <c r="B24"/>
  <c r="H249"/>
  <c r="E249"/>
  <c r="K249"/>
  <c r="B378"/>
  <c r="H18"/>
  <c r="E18"/>
  <c r="E377"/>
  <c r="K377"/>
  <c r="H377"/>
  <c r="B20"/>
  <c r="B372"/>
  <c r="B334"/>
  <c r="B338"/>
  <c r="B319"/>
  <c r="B316"/>
  <c r="B295"/>
  <c r="B299"/>
  <c r="B307"/>
  <c r="B311"/>
  <c r="B291"/>
  <c r="B253"/>
  <c r="B220"/>
  <c r="B151"/>
  <c r="B77"/>
  <c r="B370"/>
  <c r="B317"/>
  <c r="B309"/>
  <c r="B275"/>
  <c r="B266"/>
  <c r="B251"/>
  <c r="B243"/>
  <c r="B247"/>
  <c r="B218"/>
  <c r="B204"/>
  <c r="B212"/>
  <c r="B186"/>
  <c r="B164"/>
  <c r="B99"/>
  <c r="B85"/>
  <c r="B71"/>
  <c r="B373"/>
  <c r="B359"/>
  <c r="B363"/>
  <c r="B274"/>
  <c r="B282"/>
  <c r="B254"/>
  <c r="B262"/>
  <c r="B242"/>
  <c r="B221"/>
  <c r="B133"/>
  <c r="B57"/>
  <c r="B371"/>
  <c r="B375"/>
  <c r="B357"/>
  <c r="B361"/>
  <c r="B365"/>
  <c r="B347"/>
  <c r="B333"/>
  <c r="B337"/>
  <c r="B318"/>
  <c r="B322"/>
  <c r="B294"/>
  <c r="B298"/>
  <c r="B302"/>
  <c r="B306"/>
  <c r="B314"/>
  <c r="B276"/>
  <c r="B280"/>
  <c r="B284"/>
  <c r="B288"/>
  <c r="B267"/>
  <c r="B271"/>
  <c r="B256"/>
  <c r="B260"/>
  <c r="B244"/>
  <c r="B240"/>
  <c r="B219"/>
  <c r="B227"/>
  <c r="B209"/>
  <c r="B213"/>
  <c r="B199"/>
  <c r="B183"/>
  <c r="B187"/>
  <c r="B175"/>
  <c r="B157"/>
  <c r="B161"/>
  <c r="B165"/>
  <c r="B150"/>
  <c r="B148"/>
  <c r="B143"/>
  <c r="B139"/>
  <c r="B120"/>
  <c r="B124"/>
  <c r="B128"/>
  <c r="B111"/>
  <c r="B92"/>
  <c r="B96"/>
  <c r="B91"/>
  <c r="B86"/>
  <c r="B82"/>
  <c r="B64"/>
  <c r="B68"/>
  <c r="B72"/>
  <c r="B354"/>
  <c r="B374"/>
  <c r="B367"/>
  <c r="B360"/>
  <c r="B364"/>
  <c r="B350"/>
  <c r="B336"/>
  <c r="B340"/>
  <c r="B325"/>
  <c r="B293"/>
  <c r="B301"/>
  <c r="B313"/>
  <c r="B287"/>
  <c r="B270"/>
  <c r="B255"/>
  <c r="B263"/>
  <c r="B233"/>
  <c r="B222"/>
  <c r="B208"/>
  <c r="B190"/>
  <c r="B170"/>
  <c r="B160"/>
  <c r="B149"/>
  <c r="B142"/>
  <c r="B123"/>
  <c r="B102"/>
  <c r="B110"/>
  <c r="B141"/>
  <c r="B137"/>
  <c r="B126"/>
  <c r="B109"/>
  <c r="B88"/>
  <c r="B60"/>
  <c r="B376"/>
  <c r="B358"/>
  <c r="B362"/>
  <c r="B356"/>
  <c r="B348"/>
  <c r="B352"/>
  <c r="B342"/>
  <c r="B323"/>
  <c r="B327"/>
  <c r="B303"/>
  <c r="B277"/>
  <c r="B281"/>
  <c r="B285"/>
  <c r="B289"/>
  <c r="B268"/>
  <c r="B265"/>
  <c r="B257"/>
  <c r="B261"/>
  <c r="B241"/>
  <c r="B245"/>
  <c r="B231"/>
  <c r="B235"/>
  <c r="B230"/>
  <c r="B224"/>
  <c r="B228"/>
  <c r="B206"/>
  <c r="B210"/>
  <c r="B214"/>
  <c r="B192"/>
  <c r="B196"/>
  <c r="B200"/>
  <c r="B184"/>
  <c r="B182"/>
  <c r="B172"/>
  <c r="B176"/>
  <c r="B180"/>
  <c r="B158"/>
  <c r="B162"/>
  <c r="B166"/>
  <c r="B140"/>
  <c r="B144"/>
  <c r="B132"/>
  <c r="B136"/>
  <c r="B117"/>
  <c r="B121"/>
  <c r="B125"/>
  <c r="B129"/>
  <c r="B104"/>
  <c r="B108"/>
  <c r="B112"/>
  <c r="B93"/>
  <c r="B97"/>
  <c r="B83"/>
  <c r="B87"/>
  <c r="B76"/>
  <c r="B65"/>
  <c r="B69"/>
  <c r="B73"/>
  <c r="B59"/>
  <c r="B344"/>
  <c r="B321"/>
  <c r="B329"/>
  <c r="B297"/>
  <c r="B305"/>
  <c r="B283"/>
  <c r="B259"/>
  <c r="B237"/>
  <c r="B226"/>
  <c r="B194"/>
  <c r="B198"/>
  <c r="B174"/>
  <c r="B156"/>
  <c r="B153"/>
  <c r="B134"/>
  <c r="B119"/>
  <c r="B127"/>
  <c r="B106"/>
  <c r="B101"/>
  <c r="B79"/>
  <c r="B74"/>
  <c r="B61"/>
  <c r="B368"/>
  <c r="B369"/>
  <c r="B345"/>
  <c r="B349"/>
  <c r="B353"/>
  <c r="B335"/>
  <c r="B339"/>
  <c r="B332"/>
  <c r="B320"/>
  <c r="B324"/>
  <c r="B328"/>
  <c r="B292"/>
  <c r="B296"/>
  <c r="B300"/>
  <c r="B304"/>
  <c r="B308"/>
  <c r="B312"/>
  <c r="B278"/>
  <c r="B286"/>
  <c r="B273"/>
  <c r="B269"/>
  <c r="B250"/>
  <c r="B258"/>
  <c r="B246"/>
  <c r="B232"/>
  <c r="B236"/>
  <c r="B217"/>
  <c r="B225"/>
  <c r="B216"/>
  <c r="B207"/>
  <c r="B211"/>
  <c r="B203"/>
  <c r="B193"/>
  <c r="B197"/>
  <c r="B201"/>
  <c r="B185"/>
  <c r="B169"/>
  <c r="B177"/>
  <c r="B168"/>
  <c r="B159"/>
  <c r="B163"/>
  <c r="B155"/>
  <c r="B152"/>
  <c r="B145"/>
  <c r="B118"/>
  <c r="B105"/>
  <c r="B113"/>
  <c r="B84"/>
  <c r="B78"/>
  <c r="B66"/>
  <c r="B70"/>
  <c r="B63"/>
  <c r="B351"/>
  <c r="B341"/>
  <c r="B326"/>
  <c r="B330"/>
  <c r="B310"/>
  <c r="B252"/>
  <c r="B234"/>
  <c r="B238"/>
  <c r="B223"/>
  <c r="B205"/>
  <c r="B191"/>
  <c r="B195"/>
  <c r="B171"/>
  <c r="B179"/>
  <c r="B135"/>
  <c r="B116"/>
  <c r="B103"/>
  <c r="B107"/>
  <c r="B80"/>
  <c r="B58"/>
  <c r="B346"/>
  <c r="B279"/>
  <c r="B189"/>
  <c r="B178"/>
  <c r="B146"/>
  <c r="B131"/>
  <c r="B95"/>
  <c r="B89"/>
  <c r="B67"/>
  <c r="B173"/>
  <c r="B122"/>
  <c r="B94"/>
  <c r="B98"/>
  <c r="D381" i="7"/>
  <c r="V19"/>
  <c r="V29"/>
  <c r="V8"/>
  <c r="U19"/>
  <c r="U8"/>
  <c r="U29"/>
  <c r="U57"/>
  <c r="V57"/>
  <c r="K24" i="8" l="1"/>
  <c r="K21"/>
  <c r="K19"/>
  <c r="K26"/>
  <c r="K20"/>
  <c r="K23"/>
  <c r="B55"/>
  <c r="B17"/>
  <c r="E22"/>
  <c r="E95"/>
  <c r="E191"/>
  <c r="E326"/>
  <c r="E113"/>
  <c r="E345"/>
  <c r="E127"/>
  <c r="K226"/>
  <c r="E117"/>
  <c r="E224"/>
  <c r="K323"/>
  <c r="E222"/>
  <c r="E374"/>
  <c r="E96"/>
  <c r="E20"/>
  <c r="E89"/>
  <c r="E195"/>
  <c r="E159"/>
  <c r="E203"/>
  <c r="E246"/>
  <c r="E61"/>
  <c r="E153"/>
  <c r="E69"/>
  <c r="E108"/>
  <c r="E144"/>
  <c r="E182"/>
  <c r="E228"/>
  <c r="E257"/>
  <c r="E327"/>
  <c r="K208"/>
  <c r="K260"/>
  <c r="E251"/>
  <c r="E346"/>
  <c r="E171"/>
  <c r="E78"/>
  <c r="E169"/>
  <c r="K216"/>
  <c r="E296"/>
  <c r="E353"/>
  <c r="E368"/>
  <c r="E134"/>
  <c r="E198"/>
  <c r="E259"/>
  <c r="E329"/>
  <c r="E73"/>
  <c r="E87"/>
  <c r="E112"/>
  <c r="E132"/>
  <c r="E162"/>
  <c r="E172"/>
  <c r="E235"/>
  <c r="E261"/>
  <c r="E289"/>
  <c r="K352"/>
  <c r="E109"/>
  <c r="E141"/>
  <c r="E263"/>
  <c r="E340"/>
  <c r="E86"/>
  <c r="E111"/>
  <c r="E139"/>
  <c r="E165"/>
  <c r="E187"/>
  <c r="E244"/>
  <c r="E267"/>
  <c r="E298"/>
  <c r="E262"/>
  <c r="E363"/>
  <c r="E243"/>
  <c r="E309"/>
  <c r="K316"/>
  <c r="E372"/>
  <c r="E80"/>
  <c r="E70"/>
  <c r="E152"/>
  <c r="E211"/>
  <c r="E258"/>
  <c r="E286"/>
  <c r="E328"/>
  <c r="E65"/>
  <c r="E140"/>
  <c r="E180"/>
  <c r="E214"/>
  <c r="E281"/>
  <c r="E356"/>
  <c r="E160"/>
  <c r="E350"/>
  <c r="E124"/>
  <c r="E26"/>
  <c r="E94"/>
  <c r="E116"/>
  <c r="E63"/>
  <c r="E145"/>
  <c r="E185"/>
  <c r="E273"/>
  <c r="E349"/>
  <c r="E106"/>
  <c r="E194"/>
  <c r="E321"/>
  <c r="E83"/>
  <c r="E121"/>
  <c r="E158"/>
  <c r="E192"/>
  <c r="K231"/>
  <c r="E285"/>
  <c r="E348"/>
  <c r="E376"/>
  <c r="E110"/>
  <c r="E288"/>
  <c r="E294"/>
  <c r="E333"/>
  <c r="E133"/>
  <c r="E204"/>
  <c r="K252"/>
  <c r="E278"/>
  <c r="E300"/>
  <c r="E324"/>
  <c r="E335"/>
  <c r="E79"/>
  <c r="E174"/>
  <c r="E237"/>
  <c r="E297"/>
  <c r="E59"/>
  <c r="E93"/>
  <c r="E136"/>
  <c r="E176"/>
  <c r="E210"/>
  <c r="E241"/>
  <c r="E268"/>
  <c r="K277"/>
  <c r="E362"/>
  <c r="E287"/>
  <c r="E325"/>
  <c r="E354"/>
  <c r="E82"/>
  <c r="E271"/>
  <c r="E318"/>
  <c r="K242"/>
  <c r="K274"/>
  <c r="E71"/>
  <c r="E275"/>
  <c r="K291"/>
  <c r="K295"/>
  <c r="K173"/>
  <c r="H173"/>
  <c r="K131"/>
  <c r="H131"/>
  <c r="K279"/>
  <c r="H279"/>
  <c r="K107"/>
  <c r="H107"/>
  <c r="E179"/>
  <c r="H179"/>
  <c r="K238"/>
  <c r="H238"/>
  <c r="K330"/>
  <c r="H330"/>
  <c r="K341"/>
  <c r="H341"/>
  <c r="H66"/>
  <c r="E66"/>
  <c r="K105"/>
  <c r="H105"/>
  <c r="H155"/>
  <c r="K155"/>
  <c r="H177"/>
  <c r="K177"/>
  <c r="K197"/>
  <c r="H197"/>
  <c r="K207"/>
  <c r="H207"/>
  <c r="H236"/>
  <c r="K236"/>
  <c r="K250"/>
  <c r="H250"/>
  <c r="H308"/>
  <c r="K308"/>
  <c r="K292"/>
  <c r="H292"/>
  <c r="H88"/>
  <c r="K88"/>
  <c r="K137"/>
  <c r="H137"/>
  <c r="K123"/>
  <c r="H123"/>
  <c r="K170"/>
  <c r="H170"/>
  <c r="K233"/>
  <c r="H233"/>
  <c r="K255"/>
  <c r="H255"/>
  <c r="E301"/>
  <c r="H301"/>
  <c r="K336"/>
  <c r="H336"/>
  <c r="K367"/>
  <c r="H367"/>
  <c r="K68"/>
  <c r="H68"/>
  <c r="K92"/>
  <c r="H92"/>
  <c r="K120"/>
  <c r="H120"/>
  <c r="K150"/>
  <c r="H150"/>
  <c r="K175"/>
  <c r="H175"/>
  <c r="H213"/>
  <c r="K213"/>
  <c r="E213"/>
  <c r="E240"/>
  <c r="H240"/>
  <c r="K256"/>
  <c r="H256"/>
  <c r="K284"/>
  <c r="H284"/>
  <c r="K306"/>
  <c r="H306"/>
  <c r="K322"/>
  <c r="H322"/>
  <c r="H347"/>
  <c r="K347"/>
  <c r="K375"/>
  <c r="H375"/>
  <c r="E221"/>
  <c r="H221"/>
  <c r="K282"/>
  <c r="H282"/>
  <c r="K373"/>
  <c r="H373"/>
  <c r="K164"/>
  <c r="H164"/>
  <c r="K218"/>
  <c r="H218"/>
  <c r="E266"/>
  <c r="H266"/>
  <c r="K370"/>
  <c r="H370"/>
  <c r="K253"/>
  <c r="H253"/>
  <c r="K299"/>
  <c r="H299"/>
  <c r="H338"/>
  <c r="E338"/>
  <c r="K101"/>
  <c r="H101"/>
  <c r="K134"/>
  <c r="H134"/>
  <c r="K198"/>
  <c r="H198"/>
  <c r="K305"/>
  <c r="H305"/>
  <c r="K344"/>
  <c r="H344"/>
  <c r="K65"/>
  <c r="H65"/>
  <c r="K97"/>
  <c r="H97"/>
  <c r="K125"/>
  <c r="E125"/>
  <c r="H125"/>
  <c r="K140"/>
  <c r="H140"/>
  <c r="K172"/>
  <c r="H172"/>
  <c r="K196"/>
  <c r="E196"/>
  <c r="H196"/>
  <c r="K206"/>
  <c r="H206"/>
  <c r="K245"/>
  <c r="H245"/>
  <c r="K265"/>
  <c r="H265"/>
  <c r="K303"/>
  <c r="H303"/>
  <c r="H25"/>
  <c r="H24"/>
  <c r="H23"/>
  <c r="H21"/>
  <c r="K98"/>
  <c r="H98"/>
  <c r="K122"/>
  <c r="H122"/>
  <c r="K67"/>
  <c r="H67"/>
  <c r="K95"/>
  <c r="H95"/>
  <c r="H146"/>
  <c r="K146"/>
  <c r="K189"/>
  <c r="H189"/>
  <c r="K346"/>
  <c r="H346"/>
  <c r="K80"/>
  <c r="H80"/>
  <c r="K103"/>
  <c r="H103"/>
  <c r="K135"/>
  <c r="H135"/>
  <c r="K171"/>
  <c r="H171"/>
  <c r="K191"/>
  <c r="H191"/>
  <c r="H223"/>
  <c r="K223"/>
  <c r="K234"/>
  <c r="H234"/>
  <c r="K310"/>
  <c r="H310"/>
  <c r="K326"/>
  <c r="H326"/>
  <c r="K351"/>
  <c r="E351"/>
  <c r="H351"/>
  <c r="H70"/>
  <c r="K70"/>
  <c r="H78"/>
  <c r="K78"/>
  <c r="K113"/>
  <c r="H113"/>
  <c r="K118"/>
  <c r="H118"/>
  <c r="K152"/>
  <c r="H152"/>
  <c r="H163"/>
  <c r="K163"/>
  <c r="E168"/>
  <c r="H168"/>
  <c r="K169"/>
  <c r="H169"/>
  <c r="H201"/>
  <c r="K201"/>
  <c r="K193"/>
  <c r="H193"/>
  <c r="K211"/>
  <c r="H211"/>
  <c r="E216"/>
  <c r="H216"/>
  <c r="H217"/>
  <c r="K217"/>
  <c r="H232"/>
  <c r="K232"/>
  <c r="K258"/>
  <c r="H258"/>
  <c r="K269"/>
  <c r="H269"/>
  <c r="K286"/>
  <c r="H286"/>
  <c r="K312"/>
  <c r="H312"/>
  <c r="K304"/>
  <c r="H304"/>
  <c r="K296"/>
  <c r="H296"/>
  <c r="K328"/>
  <c r="H328"/>
  <c r="K320"/>
  <c r="H320"/>
  <c r="K339"/>
  <c r="H339"/>
  <c r="K353"/>
  <c r="H353"/>
  <c r="K345"/>
  <c r="H345"/>
  <c r="K60"/>
  <c r="H60"/>
  <c r="K109"/>
  <c r="H109"/>
  <c r="K126"/>
  <c r="H126"/>
  <c r="H141"/>
  <c r="K141"/>
  <c r="K102"/>
  <c r="H102"/>
  <c r="K142"/>
  <c r="H142"/>
  <c r="K160"/>
  <c r="H160"/>
  <c r="H190"/>
  <c r="K190"/>
  <c r="K222"/>
  <c r="H222"/>
  <c r="K263"/>
  <c r="H263"/>
  <c r="K270"/>
  <c r="H270"/>
  <c r="K313"/>
  <c r="H313"/>
  <c r="K293"/>
  <c r="H293"/>
  <c r="K340"/>
  <c r="H340"/>
  <c r="K350"/>
  <c r="H350"/>
  <c r="E360"/>
  <c r="H360"/>
  <c r="K374"/>
  <c r="H374"/>
  <c r="K72"/>
  <c r="H72"/>
  <c r="K64"/>
  <c r="H64"/>
  <c r="K86"/>
  <c r="H86"/>
  <c r="K96"/>
  <c r="H96"/>
  <c r="K111"/>
  <c r="H111"/>
  <c r="H124"/>
  <c r="K124"/>
  <c r="K139"/>
  <c r="H139"/>
  <c r="K148"/>
  <c r="H148"/>
  <c r="K165"/>
  <c r="H165"/>
  <c r="K157"/>
  <c r="H157"/>
  <c r="K187"/>
  <c r="H187"/>
  <c r="K199"/>
  <c r="H199"/>
  <c r="K209"/>
  <c r="H209"/>
  <c r="K219"/>
  <c r="H219"/>
  <c r="K244"/>
  <c r="H244"/>
  <c r="E260"/>
  <c r="H260"/>
  <c r="K271"/>
  <c r="H271"/>
  <c r="K288"/>
  <c r="H288"/>
  <c r="K280"/>
  <c r="H280"/>
  <c r="K314"/>
  <c r="H314"/>
  <c r="K302"/>
  <c r="H302"/>
  <c r="K294"/>
  <c r="H294"/>
  <c r="K318"/>
  <c r="H318"/>
  <c r="K333"/>
  <c r="H333"/>
  <c r="K365"/>
  <c r="H365"/>
  <c r="K357"/>
  <c r="H357"/>
  <c r="K371"/>
  <c r="H371"/>
  <c r="K133"/>
  <c r="H133"/>
  <c r="E242"/>
  <c r="H242"/>
  <c r="K254"/>
  <c r="H254"/>
  <c r="E274"/>
  <c r="H274"/>
  <c r="K359"/>
  <c r="H359"/>
  <c r="K71"/>
  <c r="H71"/>
  <c r="K99"/>
  <c r="H99"/>
  <c r="K186"/>
  <c r="H186"/>
  <c r="K204"/>
  <c r="H204"/>
  <c r="K247"/>
  <c r="H247"/>
  <c r="K251"/>
  <c r="H251"/>
  <c r="K275"/>
  <c r="H275"/>
  <c r="E317"/>
  <c r="H317"/>
  <c r="E77"/>
  <c r="H77"/>
  <c r="K220"/>
  <c r="H220"/>
  <c r="E291"/>
  <c r="H291"/>
  <c r="E307"/>
  <c r="H307"/>
  <c r="E295"/>
  <c r="H295"/>
  <c r="E319"/>
  <c r="H319"/>
  <c r="K334"/>
  <c r="E334"/>
  <c r="E92"/>
  <c r="E123"/>
  <c r="E336"/>
  <c r="E341"/>
  <c r="K66"/>
  <c r="E105"/>
  <c r="E21"/>
  <c r="E238"/>
  <c r="E206"/>
  <c r="E101"/>
  <c r="K179"/>
  <c r="E322"/>
  <c r="E173"/>
  <c r="E207"/>
  <c r="E282"/>
  <c r="E292"/>
  <c r="K301"/>
  <c r="E256"/>
  <c r="E97"/>
  <c r="E245"/>
  <c r="E131"/>
  <c r="K266"/>
  <c r="E330"/>
  <c r="E177"/>
  <c r="E23"/>
  <c r="E24"/>
  <c r="E189"/>
  <c r="E255"/>
  <c r="K317"/>
  <c r="E64"/>
  <c r="E209"/>
  <c r="E306"/>
  <c r="E299"/>
  <c r="E164"/>
  <c r="E218"/>
  <c r="E370"/>
  <c r="E148"/>
  <c r="E234"/>
  <c r="E302"/>
  <c r="E60"/>
  <c r="E137"/>
  <c r="K168"/>
  <c r="E232"/>
  <c r="E142"/>
  <c r="E279"/>
  <c r="K360"/>
  <c r="E107"/>
  <c r="E157"/>
  <c r="K240"/>
  <c r="E371"/>
  <c r="E303"/>
  <c r="K338"/>
  <c r="E102"/>
  <c r="E186"/>
  <c r="E72"/>
  <c r="E135"/>
  <c r="E219"/>
  <c r="E310"/>
  <c r="E375"/>
  <c r="E98"/>
  <c r="E118"/>
  <c r="E193"/>
  <c r="E236"/>
  <c r="E269"/>
  <c r="E304"/>
  <c r="E339"/>
  <c r="E373"/>
  <c r="E25"/>
  <c r="K94"/>
  <c r="H94"/>
  <c r="K89"/>
  <c r="H89"/>
  <c r="K178"/>
  <c r="E178"/>
  <c r="H178"/>
  <c r="K58"/>
  <c r="H58"/>
  <c r="H116"/>
  <c r="K116"/>
  <c r="K195"/>
  <c r="H195"/>
  <c r="K205"/>
  <c r="H205"/>
  <c r="H252"/>
  <c r="E252"/>
  <c r="K63"/>
  <c r="H63"/>
  <c r="K84"/>
  <c r="H84"/>
  <c r="K145"/>
  <c r="H145"/>
  <c r="K159"/>
  <c r="H159"/>
  <c r="K185"/>
  <c r="H185"/>
  <c r="K203"/>
  <c r="H203"/>
  <c r="K225"/>
  <c r="H225"/>
  <c r="K246"/>
  <c r="H246"/>
  <c r="K273"/>
  <c r="H273"/>
  <c r="K278"/>
  <c r="H278"/>
  <c r="K300"/>
  <c r="H300"/>
  <c r="K324"/>
  <c r="H324"/>
  <c r="K332"/>
  <c r="H332"/>
  <c r="K335"/>
  <c r="H335"/>
  <c r="K349"/>
  <c r="H349"/>
  <c r="K376"/>
  <c r="H376"/>
  <c r="K110"/>
  <c r="H110"/>
  <c r="K149"/>
  <c r="H149"/>
  <c r="E208"/>
  <c r="H208"/>
  <c r="K287"/>
  <c r="H287"/>
  <c r="K325"/>
  <c r="H325"/>
  <c r="H364"/>
  <c r="K364"/>
  <c r="K354"/>
  <c r="H354"/>
  <c r="K82"/>
  <c r="H82"/>
  <c r="K91"/>
  <c r="H91"/>
  <c r="E128"/>
  <c r="H128"/>
  <c r="K143"/>
  <c r="E143"/>
  <c r="H143"/>
  <c r="K161"/>
  <c r="E161"/>
  <c r="H161"/>
  <c r="K183"/>
  <c r="H183"/>
  <c r="K227"/>
  <c r="H227"/>
  <c r="K267"/>
  <c r="H267"/>
  <c r="K276"/>
  <c r="H276"/>
  <c r="K298"/>
  <c r="H298"/>
  <c r="K337"/>
  <c r="H337"/>
  <c r="K361"/>
  <c r="H361"/>
  <c r="K57"/>
  <c r="H57"/>
  <c r="E57"/>
  <c r="K262"/>
  <c r="H262"/>
  <c r="K363"/>
  <c r="H363"/>
  <c r="K85"/>
  <c r="H85"/>
  <c r="K212"/>
  <c r="H212"/>
  <c r="K243"/>
  <c r="H243"/>
  <c r="K309"/>
  <c r="H309"/>
  <c r="K151"/>
  <c r="H151"/>
  <c r="H311"/>
  <c r="K311"/>
  <c r="E316"/>
  <c r="H316"/>
  <c r="K372"/>
  <c r="H372"/>
  <c r="K378"/>
  <c r="H378"/>
  <c r="K368"/>
  <c r="H368"/>
  <c r="K74"/>
  <c r="H74"/>
  <c r="H127"/>
  <c r="K127"/>
  <c r="K156"/>
  <c r="H156"/>
  <c r="E226"/>
  <c r="H226"/>
  <c r="K259"/>
  <c r="H259"/>
  <c r="H329"/>
  <c r="K329"/>
  <c r="H73"/>
  <c r="K73"/>
  <c r="K87"/>
  <c r="H87"/>
  <c r="K112"/>
  <c r="H112"/>
  <c r="K104"/>
  <c r="H104"/>
  <c r="K117"/>
  <c r="H117"/>
  <c r="K132"/>
  <c r="H132"/>
  <c r="H162"/>
  <c r="K162"/>
  <c r="K180"/>
  <c r="H180"/>
  <c r="H184"/>
  <c r="K184"/>
  <c r="K214"/>
  <c r="H214"/>
  <c r="K224"/>
  <c r="H224"/>
  <c r="K235"/>
  <c r="H235"/>
  <c r="H261"/>
  <c r="K261"/>
  <c r="K289"/>
  <c r="H289"/>
  <c r="K281"/>
  <c r="H281"/>
  <c r="E323"/>
  <c r="H323"/>
  <c r="E352"/>
  <c r="H352"/>
  <c r="K356"/>
  <c r="H356"/>
  <c r="K358"/>
  <c r="H358"/>
  <c r="K369"/>
  <c r="E369"/>
  <c r="H369"/>
  <c r="H61"/>
  <c r="K61"/>
  <c r="K79"/>
  <c r="H79"/>
  <c r="K106"/>
  <c r="H106"/>
  <c r="K119"/>
  <c r="H119"/>
  <c r="H153"/>
  <c r="K153"/>
  <c r="K174"/>
  <c r="H174"/>
  <c r="K194"/>
  <c r="H194"/>
  <c r="H237"/>
  <c r="K237"/>
  <c r="K283"/>
  <c r="E283"/>
  <c r="H283"/>
  <c r="K297"/>
  <c r="H297"/>
  <c r="K321"/>
  <c r="H321"/>
  <c r="K59"/>
  <c r="H59"/>
  <c r="K69"/>
  <c r="H69"/>
  <c r="K76"/>
  <c r="H76"/>
  <c r="H83"/>
  <c r="K83"/>
  <c r="K93"/>
  <c r="H93"/>
  <c r="K108"/>
  <c r="H108"/>
  <c r="K129"/>
  <c r="H129"/>
  <c r="K121"/>
  <c r="H121"/>
  <c r="H136"/>
  <c r="K136"/>
  <c r="K144"/>
  <c r="H144"/>
  <c r="K166"/>
  <c r="H166"/>
  <c r="K158"/>
  <c r="H158"/>
  <c r="K176"/>
  <c r="H176"/>
  <c r="K182"/>
  <c r="H182"/>
  <c r="K200"/>
  <c r="H200"/>
  <c r="K192"/>
  <c r="H192"/>
  <c r="K210"/>
  <c r="H210"/>
  <c r="K228"/>
  <c r="H228"/>
  <c r="K230"/>
  <c r="H230"/>
  <c r="E231"/>
  <c r="H231"/>
  <c r="K241"/>
  <c r="H241"/>
  <c r="K257"/>
  <c r="H257"/>
  <c r="H268"/>
  <c r="K268"/>
  <c r="K285"/>
  <c r="H285"/>
  <c r="E277"/>
  <c r="H277"/>
  <c r="K327"/>
  <c r="H327"/>
  <c r="K342"/>
  <c r="H342"/>
  <c r="K348"/>
  <c r="H348"/>
  <c r="K362"/>
  <c r="H362"/>
  <c r="H20"/>
  <c r="H19"/>
  <c r="H26"/>
  <c r="H22"/>
  <c r="E175"/>
  <c r="E183"/>
  <c r="E225"/>
  <c r="E170"/>
  <c r="E68"/>
  <c r="E337"/>
  <c r="E85"/>
  <c r="E149"/>
  <c r="E247"/>
  <c r="E293"/>
  <c r="E58"/>
  <c r="K128"/>
  <c r="E199"/>
  <c r="E280"/>
  <c r="E357"/>
  <c r="K77"/>
  <c r="E129"/>
  <c r="E151"/>
  <c r="E184"/>
  <c r="E230"/>
  <c r="E265"/>
  <c r="K307"/>
  <c r="E342"/>
  <c r="E378"/>
  <c r="E74"/>
  <c r="E146"/>
  <c r="E212"/>
  <c r="E313"/>
  <c r="E364"/>
  <c r="E120"/>
  <c r="E223"/>
  <c r="E276"/>
  <c r="E361"/>
  <c r="E84"/>
  <c r="E122"/>
  <c r="E163"/>
  <c r="E197"/>
  <c r="E217"/>
  <c r="E250"/>
  <c r="E308"/>
  <c r="E332"/>
  <c r="E67"/>
  <c r="E119"/>
  <c r="E190"/>
  <c r="E270"/>
  <c r="E344"/>
  <c r="E91"/>
  <c r="E150"/>
  <c r="E227"/>
  <c r="E314"/>
  <c r="E365"/>
  <c r="E76"/>
  <c r="E104"/>
  <c r="E166"/>
  <c r="E200"/>
  <c r="E220"/>
  <c r="E253"/>
  <c r="E311"/>
  <c r="K319"/>
  <c r="E358"/>
  <c r="E99"/>
  <c r="E156"/>
  <c r="E233"/>
  <c r="E305"/>
  <c r="E367"/>
  <c r="E103"/>
  <c r="E205"/>
  <c r="E284"/>
  <c r="E347"/>
  <c r="E88"/>
  <c r="E126"/>
  <c r="E155"/>
  <c r="E201"/>
  <c r="K221"/>
  <c r="E254"/>
  <c r="E312"/>
  <c r="E320"/>
  <c r="E359"/>
  <c r="E19"/>
  <c r="AN19" i="7"/>
  <c r="AG19"/>
  <c r="AM57"/>
  <c r="AM19"/>
  <c r="AG57"/>
  <c r="AO8"/>
  <c r="V381"/>
  <c r="U381"/>
  <c r="W29"/>
  <c r="W19"/>
  <c r="B379" i="8" l="1"/>
  <c r="N17"/>
  <c r="N55"/>
  <c r="Q55"/>
  <c r="Q17"/>
  <c r="AM381" i="7"/>
  <c r="E17" i="8"/>
  <c r="K17"/>
  <c r="AG381" i="7"/>
  <c r="H17" i="8"/>
  <c r="E55"/>
  <c r="K55"/>
  <c r="H55"/>
  <c r="AO57" i="7"/>
  <c r="AN57"/>
  <c r="AO29"/>
  <c r="W8"/>
  <c r="W57"/>
  <c r="W381" s="1"/>
  <c r="X57"/>
  <c r="X19"/>
  <c r="X8"/>
  <c r="N379" i="8" l="1"/>
  <c r="AN381" i="7"/>
  <c r="Q379" i="8"/>
  <c r="E379"/>
  <c r="K379"/>
  <c r="H379"/>
  <c r="X381" i="7"/>
  <c r="AO19"/>
  <c r="AO381" s="1"/>
</calcChain>
</file>

<file path=xl/sharedStrings.xml><?xml version="1.0" encoding="utf-8"?>
<sst xmlns="http://schemas.openxmlformats.org/spreadsheetml/2006/main" count="4948" uniqueCount="437">
  <si>
    <t>Алексеевский</t>
  </si>
  <si>
    <t>Красноярский</t>
  </si>
  <si>
    <t>Хворостянский</t>
  </si>
  <si>
    <t>Шенталинский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</si>
  <si>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</si>
  <si>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</si>
  <si>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</si>
  <si>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</si>
  <si>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</si>
  <si>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</si>
  <si>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</si>
  <si>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</si>
  <si>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</si>
  <si>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</si>
  <si>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</si>
  <si>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</si>
  <si>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</si>
  <si>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</si>
  <si>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</si>
  <si>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</si>
  <si>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</si>
  <si>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</si>
  <si>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</si>
  <si>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</si>
  <si>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</si>
  <si>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</si>
  <si>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</si>
  <si>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</si>
  <si>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</si>
  <si>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</si>
  <si>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</si>
  <si>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</si>
  <si>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</si>
  <si>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</si>
  <si>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</si>
  <si>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</si>
  <si>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</si>
  <si>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</si>
  <si>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</si>
  <si>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</si>
  <si>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</si>
  <si>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</si>
  <si>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</si>
  <si>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</si>
  <si>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</si>
  <si>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</si>
  <si>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</si>
  <si>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</si>
  <si>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</si>
  <si>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</si>
  <si>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</si>
  <si>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</si>
  <si>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</si>
  <si>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</si>
  <si>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</si>
  <si>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</si>
  <si>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</si>
  <si>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</si>
  <si>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</si>
  <si>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</si>
  <si>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</si>
  <si>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</si>
  <si>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</si>
  <si>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</si>
  <si>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</si>
  <si>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</si>
  <si>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</si>
  <si>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</si>
  <si>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</si>
  <si>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</si>
  <si>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</si>
  <si>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</si>
  <si>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</si>
  <si>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</si>
  <si>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</si>
  <si>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</si>
  <si>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</si>
  <si>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</si>
  <si>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</si>
  <si>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</si>
  <si>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</si>
  <si>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</si>
  <si>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</si>
  <si>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</si>
  <si>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</si>
  <si>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</si>
  <si>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</si>
  <si>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</si>
  <si>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</si>
  <si>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</si>
  <si>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</si>
  <si>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</si>
  <si>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</si>
  <si>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</si>
  <si>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</si>
  <si>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</si>
  <si>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</si>
  <si>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</si>
  <si>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</si>
  <si>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</si>
  <si>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</si>
  <si>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</si>
  <si>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</si>
  <si>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</si>
  <si>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</si>
  <si>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</si>
  <si>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</si>
  <si>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</si>
  <si>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</si>
  <si>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</si>
  <si>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</si>
  <si>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</si>
  <si>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</si>
  <si>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</si>
  <si>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</si>
  <si>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</si>
  <si>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</si>
  <si>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</si>
  <si>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</si>
  <si>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</si>
  <si>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</si>
  <si>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</si>
  <si>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</si>
  <si>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</si>
  <si>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</si>
  <si>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</si>
  <si>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</si>
  <si>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</si>
  <si>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</si>
  <si>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</si>
  <si>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</si>
  <si>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</si>
  <si>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</si>
  <si>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</si>
  <si>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</si>
  <si>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</si>
  <si>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</si>
  <si>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</si>
  <si>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</si>
  <si>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</si>
  <si>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</si>
  <si>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</si>
  <si>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</si>
  <si>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</si>
  <si>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</si>
  <si>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</si>
  <si>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</si>
  <si>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</si>
  <si>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</si>
  <si>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</si>
  <si>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</si>
  <si>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</si>
  <si>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</si>
  <si>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</si>
  <si>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</si>
  <si>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</si>
  <si>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</si>
  <si>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</si>
  <si>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</si>
  <si>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</si>
  <si>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</si>
  <si>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</si>
  <si>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</si>
  <si>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</si>
  <si>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</si>
  <si>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</si>
  <si>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</si>
  <si>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</si>
  <si>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</si>
  <si>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</si>
  <si>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</si>
  <si>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</si>
  <si>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</si>
  <si>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</si>
  <si>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</si>
  <si>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</si>
  <si>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</si>
  <si>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</si>
  <si>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</si>
  <si>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</si>
  <si>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</si>
  <si>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</si>
  <si>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</si>
  <si>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</si>
  <si>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</si>
  <si>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</si>
  <si>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</si>
  <si>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</si>
  <si>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</si>
  <si>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</si>
  <si>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</si>
  <si>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</si>
  <si>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</si>
  <si>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</si>
  <si>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</si>
  <si>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</si>
  <si>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</si>
  <si>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</si>
  <si>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</si>
  <si>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</si>
  <si>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</si>
  <si>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</si>
  <si>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</si>
  <si>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</si>
  <si>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</si>
  <si>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</si>
  <si>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</si>
  <si>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</si>
  <si>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</si>
  <si>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</si>
  <si>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</si>
  <si>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</si>
  <si>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</si>
  <si>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</si>
  <si>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</si>
  <si>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</si>
  <si>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</si>
  <si>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</si>
  <si>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</si>
  <si>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</si>
  <si>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</si>
  <si>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</si>
  <si>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</si>
  <si>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</si>
  <si>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</si>
  <si>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</si>
  <si>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</si>
  <si>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</si>
  <si>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</si>
  <si>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</si>
  <si>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</si>
  <si>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</si>
  <si>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</si>
  <si>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</si>
  <si>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</si>
  <si>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</si>
  <si>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</si>
  <si>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</si>
  <si>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</si>
  <si>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</si>
  <si>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</si>
  <si>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</si>
  <si>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</si>
  <si>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</si>
  <si>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</si>
  <si>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</si>
  <si>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</si>
  <si>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</si>
  <si>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</si>
  <si>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</si>
  <si>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</si>
  <si>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</si>
  <si>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</si>
  <si>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</si>
  <si>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</si>
  <si>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</si>
  <si>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</si>
  <si>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</si>
  <si>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</si>
  <si>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</si>
  <si>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</si>
  <si>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</si>
  <si>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</si>
  <si>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</si>
  <si>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</si>
  <si>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</si>
  <si>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</si>
  <si>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</si>
  <si>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</si>
  <si>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</si>
  <si>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</si>
  <si>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</si>
  <si>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</si>
  <si>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</si>
  <si>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</si>
  <si>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</si>
  <si>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</si>
  <si>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</si>
  <si>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</si>
  <si>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</si>
  <si>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</si>
  <si>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</si>
  <si>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</si>
  <si>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</si>
  <si>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</si>
  <si>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</si>
  <si>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</si>
  <si>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</si>
  <si>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</si>
  <si>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</si>
  <si>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</si>
  <si>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</si>
  <si>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</si>
  <si>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</si>
  <si>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</si>
  <si>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</si>
  <si>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</si>
  <si>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</si>
  <si>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</si>
  <si>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</si>
  <si>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</si>
  <si>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</si>
  <si>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</si>
  <si>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</si>
  <si>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</si>
  <si>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</si>
  <si>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</si>
  <si>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</si>
  <si>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</si>
  <si>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</si>
  <si>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</si>
  <si>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</si>
  <si>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</si>
  <si>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</si>
  <si>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</si>
  <si>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</si>
  <si>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</si>
  <si>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</si>
  <si>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</si>
  <si>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</si>
  <si>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</si>
  <si>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</si>
  <si>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</si>
  <si>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</si>
  <si>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</si>
  <si>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</si>
  <si>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</si>
  <si>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</si>
  <si>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</si>
  <si>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</si>
  <si>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</si>
  <si>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</si>
  <si>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</si>
  <si>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</si>
  <si>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</si>
  <si>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</si>
  <si>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</si>
  <si>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</si>
  <si>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</si>
  <si>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</si>
  <si>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</si>
  <si>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</si>
  <si>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</si>
  <si>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</si>
  <si>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</si>
  <si>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</si>
  <si>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</si>
  <si>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</si>
  <si>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</si>
  <si>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</si>
  <si>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</si>
  <si>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</si>
  <si>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</si>
  <si>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</si>
  <si>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</si>
  <si>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</si>
  <si>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</si>
  <si>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</si>
  <si>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ИТОГО</t>
  </si>
  <si>
    <t>4=3/2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</si>
  <si>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</si>
  <si>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</si>
  <si>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</si>
  <si>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</si>
  <si>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</si>
  <si>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</si>
  <si>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</si>
  <si>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</si>
  <si>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</si>
  <si>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</si>
  <si>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</si>
  <si>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</si>
  <si>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Исполнение</t>
  </si>
  <si>
    <t>Городские округа (городской округ с внутригородским делением)</t>
  </si>
  <si>
    <t>Объем налоговых и неналоговых поступлений в местный бюджет (консолидированный бюджет городского округа с внутригородским делением, консолидированный бюджет муниципального района), за исключением поступлений доходов от уплаты акцизов и  доходов от продажи материальных и нематериальных активов (тыс.рублей)</t>
  </si>
  <si>
    <t>Отсутствие просроченной кредиторской задолженности
 местного бюджета (консолидированного бюджета городского округа с внутригородским делением, консолидированного бюджета муниципального района)</t>
  </si>
  <si>
    <t>10=9/8</t>
  </si>
  <si>
    <t>Эффективность муниципального земельного контроля (единиц)</t>
  </si>
  <si>
    <t>14=13/12</t>
  </si>
  <si>
    <t>За январь</t>
  </si>
  <si>
    <t>За февраль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</si>
  <si>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
показателей социально-экономического развития</t>
  </si>
  <si>
    <t>тыс. рублей</t>
  </si>
  <si>
    <t xml:space="preserve"> +/- по итогам отчётного периода</t>
  </si>
  <si>
    <t xml:space="preserve">Объем налоговых и неналоговых поступлений в местный бюджет (консолидированный бюджет городского округа с внутригородским делением, консолидированный бюджет муниципального района), за исключением поступлений доходов от уплаты акцизов и  доходов от продажи материальных и нематериальных активов </t>
  </si>
  <si>
    <t>Объем алкогольной продукции, зафиксированный в единой государственной автоматизированной информационной системе</t>
  </si>
  <si>
    <t>Эффективность муниципального земельного контроля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</si>
  <si>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</si>
  <si>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>Общая сумма весов влияния</t>
  </si>
  <si>
    <t>Отклонение от прогноза</t>
  </si>
  <si>
    <t>Вес влияния на результат</t>
  </si>
  <si>
    <t>Городские округа</t>
  </si>
  <si>
    <r>
      <t>Соблюдение условий предоставления субсидий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</si>
  <si>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t>для муниципальных районов и городских округов (городских округов с внутригородским делением)</t>
  </si>
  <si>
    <t>для всех поселений</t>
  </si>
  <si>
    <t>для всех муниципальных образований</t>
  </si>
  <si>
    <t>доля дотаций на выравнивание бюджетной обеспеченности в доходах бюджета (без учета субвенций) за 2018 год &gt; 20 %</t>
  </si>
  <si>
    <t xml:space="preserve">* </t>
  </si>
  <si>
    <t>- на муниципальное образование распространяется соответствующее ограничение</t>
  </si>
  <si>
    <t>+</t>
  </si>
  <si>
    <t>- условие предоставления субсидии не выполнено</t>
  </si>
  <si>
    <t>Соблюдение норматива формирования расходов на содержание органов местного самоуправления</t>
  </si>
  <si>
    <t>Авансирование (распоряжение МУФ СО 
от 23.01.2019 
№ 01-08/4)</t>
  </si>
  <si>
    <t>Отсутствие просроченной кредиторской задолженности
 местного бюджета (консолидированного бюджета городского округа с внутригородским делением, консолидированного бюджета муниципального района) по состоянию на конец отчетного периода</t>
  </si>
  <si>
    <t>Объем алкогольной продукции, зафиксированный в единой государственной автоматизированной информационной системе (дкл.)</t>
  </si>
  <si>
    <t>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 (млн. рублей)</t>
  </si>
  <si>
    <t>18=16/17</t>
  </si>
  <si>
    <t>23=20*22</t>
  </si>
  <si>
    <t>24=23-22</t>
  </si>
  <si>
    <t>За I полугодие 2019 года</t>
  </si>
  <si>
    <t>н/д</t>
  </si>
  <si>
    <t>Факторный анализ влияния отдельных показателей на итоговое распределение за I полугодие 2019 года</t>
  </si>
  <si>
    <t>22=21/11м*6м</t>
  </si>
  <si>
    <t>За март</t>
  </si>
  <si>
    <t>За апрель</t>
  </si>
  <si>
    <t>За май</t>
  </si>
  <si>
    <t>Авансирование (распоряжение МУФ СО 
от 19.06.2019 
№ 01-08/22)</t>
  </si>
  <si>
    <t>33=23-(25+…+32)</t>
  </si>
  <si>
    <t>непривлечение кредитов кредитных организаций в январе-июне 2019 года</t>
  </si>
  <si>
    <t>муниципальный долг на 01.07.2019 &gt; 90% от утвержденного общего годового объема доходов без учета утвержденного объема безвозмездных поступлений</t>
  </si>
  <si>
    <t>неувеличение объема муниципального долга в части кредитов кредитных организаций в январе-июне 2019 года</t>
  </si>
  <si>
    <t>41=39-40</t>
  </si>
  <si>
    <t>Годовое значение, тыс. рублей</t>
  </si>
  <si>
    <t>План распределения за период, тыс. рублей</t>
  </si>
  <si>
    <t>Распределение за отчетный период, тыс. рублей</t>
  </si>
  <si>
    <t>Отклонение от планируемого распределения, тыс. рублей</t>
  </si>
  <si>
    <t>Ранее предоставленные субсидии, тыс. рублей</t>
  </si>
  <si>
    <t>Удержано субсидий за март-май 2019 года в связи с исполнением показателей за 2018 год, тыс. рублей</t>
  </si>
  <si>
    <t>Распределение за отчётный период за вычетом предоставлен-ных субсидий за январь-май 2019 года, тыс. рублей</t>
  </si>
  <si>
    <t>Распределение за отчётный период с учетом выполнения условий предоставления субсидий, тыс. рублей</t>
  </si>
  <si>
    <t>Ежемесячное удержание субсидий в связи с исполнением показателей за 2018 год, тыс. рублей</t>
  </si>
  <si>
    <t>Распределение за отчётный период с учетом выполнения условий предоставления субсидий и удержания, тыс. рублей</t>
  </si>
  <si>
    <t xml:space="preserve"> + / -
(5)=(2)*(4)/(18)</t>
  </si>
  <si>
    <t xml:space="preserve"> + / -
(8)=(2)*(7)/(18)</t>
  </si>
  <si>
    <t xml:space="preserve"> + / -
(11)=(2)*(10)/(18)</t>
  </si>
  <si>
    <t xml:space="preserve"> + / -
(14)=(2)*(13)/(18)</t>
  </si>
  <si>
    <t xml:space="preserve"> + / -
(17)=(2)*(16)/(18)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</si>
</sst>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#,##0_ ;[Red]\-#,##0\ "/>
    <numFmt numFmtId="168" formatCode="#,##0.000_ ;[Red]\-#,##0.000\ "/>
    <numFmt numFmtId="169" formatCode="#,##0.0_ ;[Red]\-#,##0.0\ "/>
    <numFmt numFmtId="170" formatCode="#,##0.00_ ;[Red]\-#,##0.00\ "/>
  </numFmts>
  <fonts count="23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114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1" borderId="3" xfId="0" applyNumberFormat="1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5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1" borderId="3" xfId="45" applyFont="1" applyFill="1" applyBorder="1" applyAlignment="1">
      <alignment vertical="top" wrapText="1"/>
    </xf>
    <xf numFmtId="0" fontId="15" fillId="11" borderId="3" xfId="45" applyFont="1" applyFill="1" applyBorder="1" applyAlignment="1">
      <alignment horizontal="center" vertical="top" wrapText="1"/>
    </xf>
    <xf numFmtId="0" fontId="15" fillId="11" borderId="3" xfId="0" applyFont="1" applyFill="1" applyBorder="1" applyAlignment="1">
      <alignment vertical="top" wrapText="1"/>
    </xf>
    <xf numFmtId="0" fontId="14" fillId="13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7" fontId="16" fillId="11" borderId="3" xfId="0" applyNumberFormat="1" applyFont="1" applyFill="1" applyBorder="1" applyAlignment="1">
      <alignment vertical="center"/>
    </xf>
    <xf numFmtId="0" fontId="18" fillId="11" borderId="3" xfId="45" applyFont="1" applyFill="1" applyBorder="1" applyAlignment="1">
      <alignment horizontal="center" vertical="top" wrapText="1"/>
    </xf>
    <xf numFmtId="0" fontId="16" fillId="11" borderId="3" xfId="0" applyFont="1" applyFill="1" applyBorder="1" applyAlignment="1">
      <alignment vertical="center"/>
    </xf>
    <xf numFmtId="0" fontId="17" fillId="14" borderId="3" xfId="0" applyFont="1" applyFill="1" applyBorder="1" applyAlignment="1">
      <alignment horizontal="center" vertical="center" wrapText="1"/>
    </xf>
    <xf numFmtId="169" fontId="16" fillId="11" borderId="3" xfId="0" applyNumberFormat="1" applyFont="1" applyFill="1" applyBorder="1" applyAlignment="1">
      <alignment vertical="center"/>
    </xf>
    <xf numFmtId="169" fontId="14" fillId="0" borderId="3" xfId="0" applyNumberFormat="1" applyFont="1" applyFill="1" applyBorder="1" applyAlignment="1">
      <alignment horizontal="right" vertical="center"/>
    </xf>
    <xf numFmtId="0" fontId="15" fillId="11" borderId="3" xfId="45" applyFont="1" applyFill="1" applyBorder="1" applyAlignment="1">
      <alignment horizontal="left" vertical="top" wrapText="1"/>
    </xf>
    <xf numFmtId="166" fontId="16" fillId="11" borderId="3" xfId="0" applyNumberFormat="1" applyFont="1" applyFill="1" applyBorder="1" applyAlignment="1">
      <alignment vertical="center"/>
    </xf>
    <xf numFmtId="0" fontId="16" fillId="12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9" fontId="16" fillId="12" borderId="3" xfId="0" applyNumberFormat="1" applyFont="1" applyFill="1" applyBorder="1" applyAlignment="1">
      <alignment vertical="center"/>
    </xf>
    <xf numFmtId="4" fontId="16" fillId="12" borderId="3" xfId="0" applyNumberFormat="1" applyFont="1" applyFill="1" applyBorder="1" applyAlignment="1">
      <alignment horizontal="center" vertical="center"/>
    </xf>
    <xf numFmtId="168" fontId="14" fillId="0" borderId="3" xfId="0" applyNumberFormat="1" applyFont="1" applyFill="1" applyBorder="1" applyAlignment="1">
      <alignment horizontal="right" vertical="center"/>
    </xf>
    <xf numFmtId="167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167" fontId="16" fillId="12" borderId="3" xfId="0" applyNumberFormat="1" applyFont="1" applyFill="1" applyBorder="1" applyAlignment="1">
      <alignment vertical="center"/>
    </xf>
    <xf numFmtId="0" fontId="15" fillId="0" borderId="3" xfId="45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vertical="center"/>
    </xf>
    <xf numFmtId="4" fontId="15" fillId="11" borderId="3" xfId="45" applyNumberFormat="1" applyFont="1" applyFill="1" applyBorder="1" applyAlignment="1">
      <alignment horizontal="center" vertical="top" wrapText="1"/>
    </xf>
    <xf numFmtId="169" fontId="14" fillId="0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wrapText="1"/>
    </xf>
    <xf numFmtId="0" fontId="17" fillId="14" borderId="3" xfId="0" applyNumberFormat="1" applyFont="1" applyFill="1" applyBorder="1" applyAlignment="1">
      <alignment horizontal="center" vertical="center" wrapText="1"/>
    </xf>
    <xf numFmtId="0" fontId="20" fillId="11" borderId="3" xfId="45" applyFont="1" applyFill="1" applyBorder="1" applyAlignment="1">
      <alignment horizontal="left" vertical="top" wrapText="1"/>
    </xf>
    <xf numFmtId="169" fontId="21" fillId="11" borderId="3" xfId="0" applyNumberFormat="1" applyFont="1" applyFill="1" applyBorder="1" applyAlignment="1">
      <alignment vertical="center"/>
    </xf>
    <xf numFmtId="0" fontId="20" fillId="0" borderId="3" xfId="45" applyFont="1" applyBorder="1" applyAlignment="1">
      <alignment vertical="top" wrapText="1"/>
    </xf>
    <xf numFmtId="169" fontId="17" fillId="0" borderId="3" xfId="0" applyNumberFormat="1" applyFont="1" applyFill="1" applyBorder="1" applyAlignment="1">
      <alignment horizontal="right" vertical="center"/>
    </xf>
    <xf numFmtId="170" fontId="17" fillId="0" borderId="3" xfId="0" applyNumberFormat="1" applyFont="1" applyBorder="1" applyAlignment="1">
      <alignment horizontal="center"/>
    </xf>
    <xf numFmtId="169" fontId="17" fillId="19" borderId="3" xfId="0" applyNumberFormat="1" applyFont="1" applyFill="1" applyBorder="1"/>
    <xf numFmtId="170" fontId="17" fillId="0" borderId="3" xfId="0" applyNumberFormat="1" applyFont="1" applyBorder="1"/>
    <xf numFmtId="0" fontId="20" fillId="0" borderId="3" xfId="0" applyFont="1" applyFill="1" applyBorder="1" applyAlignment="1">
      <alignment vertical="top" wrapText="1"/>
    </xf>
    <xf numFmtId="0" fontId="20" fillId="11" borderId="3" xfId="45" applyFont="1" applyFill="1" applyBorder="1" applyAlignment="1">
      <alignment vertical="top" wrapText="1"/>
    </xf>
    <xf numFmtId="0" fontId="20" fillId="11" borderId="3" xfId="0" applyFont="1" applyFill="1" applyBorder="1" applyAlignment="1">
      <alignment vertical="top" wrapText="1"/>
    </xf>
    <xf numFmtId="0" fontId="17" fillId="13" borderId="3" xfId="0" applyFont="1" applyFill="1" applyBorder="1" applyAlignment="1">
      <alignment vertical="top" wrapText="1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vertical="top" wrapText="1"/>
    </xf>
    <xf numFmtId="0" fontId="21" fillId="13" borderId="3" xfId="0" applyFont="1" applyFill="1" applyBorder="1" applyAlignment="1">
      <alignment vertical="top" wrapText="1"/>
    </xf>
    <xf numFmtId="169" fontId="21" fillId="13" borderId="3" xfId="0" applyNumberFormat="1" applyFont="1" applyFill="1" applyBorder="1" applyAlignment="1">
      <alignment vertical="center"/>
    </xf>
    <xf numFmtId="0" fontId="7" fillId="0" borderId="0" xfId="0" applyFont="1"/>
    <xf numFmtId="169" fontId="14" fillId="2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4" fillId="20" borderId="3" xfId="0" applyFont="1" applyFill="1" applyBorder="1" applyAlignment="1">
      <alignment horizontal="center" vertical="center" wrapText="1"/>
    </xf>
    <xf numFmtId="49" fontId="3" fillId="20" borderId="3" xfId="0" applyNumberFormat="1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3" fillId="20" borderId="3" xfId="0" applyFont="1" applyFill="1" applyBorder="1" applyAlignment="1">
      <alignment horizontal="center" vertical="center" wrapText="1"/>
    </xf>
    <xf numFmtId="169" fontId="16" fillId="11" borderId="3" xfId="0" applyNumberFormat="1" applyFont="1" applyFill="1" applyBorder="1" applyAlignment="1">
      <alignment horizontal="right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6" fillId="11" borderId="3" xfId="0" applyNumberFormat="1" applyFont="1" applyFill="1" applyBorder="1" applyAlignment="1">
      <alignment vertical="center"/>
    </xf>
    <xf numFmtId="1" fontId="18" fillId="11" borderId="3" xfId="45" applyNumberFormat="1" applyFont="1" applyFill="1" applyBorder="1" applyAlignment="1">
      <alignment horizontal="center" vertical="top" wrapText="1"/>
    </xf>
    <xf numFmtId="1" fontId="15" fillId="11" borderId="3" xfId="45" applyNumberFormat="1" applyFont="1" applyFill="1" applyBorder="1" applyAlignment="1">
      <alignment horizontal="center" vertical="top" wrapText="1"/>
    </xf>
    <xf numFmtId="1" fontId="15" fillId="0" borderId="3" xfId="45" applyNumberFormat="1" applyFont="1" applyFill="1" applyBorder="1" applyAlignment="1">
      <alignment horizontal="center" vertical="top" wrapText="1"/>
    </xf>
    <xf numFmtId="1" fontId="16" fillId="12" borderId="3" xfId="0" applyNumberFormat="1" applyFont="1" applyFill="1" applyBorder="1" applyAlignment="1">
      <alignment vertical="center"/>
    </xf>
    <xf numFmtId="3" fontId="16" fillId="11" borderId="3" xfId="0" applyNumberFormat="1" applyFont="1" applyFill="1" applyBorder="1" applyAlignment="1">
      <alignment horizontal="right" vertical="center"/>
    </xf>
    <xf numFmtId="0" fontId="22" fillId="14" borderId="3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69" fontId="17" fillId="19" borderId="3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20" borderId="3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20" borderId="3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17" fillId="18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6" borderId="3" xfId="0" applyFont="1" applyFill="1" applyBorder="1" applyAlignment="1">
      <alignment horizontal="center" vertical="center" wrapText="1"/>
    </xf>
    <xf numFmtId="0" fontId="17" fillId="15" borderId="3" xfId="0" applyNumberFormat="1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8F8F8"/>
      <color rgb="FFCCFFCC"/>
      <color rgb="FFFF9999"/>
      <color rgb="FF6699FF"/>
      <color rgb="FFCCCCFF"/>
      <color rgb="FF99CCFF"/>
      <color rgb="FFCCECFF"/>
      <color rgb="FFFFFFCC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D386"/>
  <sheetViews>
    <sheetView tabSelected="1" view="pageBreakPreview"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" sqref="B1:V1"/>
    </sheetView>
  </sheetViews>
  <sheetFormatPr defaultColWidth="9.140625" defaultRowHeight="12.75"/>
  <cols>
    <col min="1" max="1" width="45.28515625" style="1" customWidth="1"/>
    <col min="2" max="3" width="14.42578125" style="1" customWidth="1"/>
    <col min="4" max="4" width="13.42578125" style="1" customWidth="1"/>
    <col min="5" max="5" width="5" style="1" customWidth="1"/>
    <col min="6" max="7" width="12.42578125" style="1" customWidth="1"/>
    <col min="8" max="8" width="13.85546875" style="1" customWidth="1"/>
    <col min="9" max="9" width="13.42578125" style="1" customWidth="1"/>
    <col min="10" max="10" width="13.28515625" style="1" customWidth="1"/>
    <col min="11" max="11" width="5.140625" style="1" customWidth="1"/>
    <col min="12" max="12" width="13.85546875" style="1" customWidth="1"/>
    <col min="13" max="13" width="13.42578125" style="1" customWidth="1"/>
    <col min="14" max="14" width="13.28515625" style="1" customWidth="1"/>
    <col min="15" max="15" width="5.140625" style="1" customWidth="1"/>
    <col min="16" max="16" width="13.85546875" style="1" customWidth="1"/>
    <col min="17" max="17" width="13.42578125" style="1" customWidth="1"/>
    <col min="18" max="18" width="13.28515625" style="1" customWidth="1"/>
    <col min="19" max="19" width="5.140625" style="1" customWidth="1"/>
    <col min="20" max="20" width="12.7109375" style="1" customWidth="1"/>
    <col min="21" max="21" width="11.5703125" style="1" customWidth="1"/>
    <col min="22" max="22" width="14.85546875" style="1" customWidth="1"/>
    <col min="23" max="23" width="14.140625" style="1" customWidth="1"/>
    <col min="24" max="24" width="13" style="1" customWidth="1"/>
    <col min="25" max="25" width="13.140625" style="1" customWidth="1"/>
    <col min="26" max="29" width="11.5703125" style="1" customWidth="1"/>
    <col min="30" max="30" width="13.140625" style="1" customWidth="1"/>
    <col min="31" max="32" width="11.5703125" style="1" customWidth="1"/>
    <col min="33" max="33" width="13.85546875" style="1" customWidth="1"/>
    <col min="34" max="34" width="14.28515625" style="1" customWidth="1"/>
    <col min="35" max="35" width="18.5703125" style="1" customWidth="1"/>
    <col min="36" max="36" width="22.5703125" style="1" customWidth="1"/>
    <col min="37" max="37" width="9.42578125" style="1" customWidth="1"/>
    <col min="38" max="38" width="13.85546875" style="1" customWidth="1"/>
    <col min="39" max="39" width="14" style="1" customWidth="1"/>
    <col min="40" max="40" width="11.42578125" style="1" customWidth="1"/>
    <col min="41" max="41" width="14.28515625" style="1" customWidth="1"/>
    <col min="42" max="42" width="14.5703125" style="81" bestFit="1" customWidth="1"/>
    <col min="43" max="43" width="10.5703125" style="1" bestFit="1" customWidth="1"/>
    <col min="44" max="44" width="63.140625" style="1" customWidth="1"/>
    <col min="45" max="46" width="14.5703125" style="1" bestFit="1" customWidth="1"/>
    <col min="47" max="48" width="10.5703125" style="1" bestFit="1" customWidth="1"/>
    <col min="49" max="49" width="67.5703125" style="1" customWidth="1"/>
    <col min="50" max="50" width="9.7109375" style="1" bestFit="1" customWidth="1"/>
    <col min="51" max="51" width="11.85546875" style="1" bestFit="1" customWidth="1"/>
    <col min="52" max="16384" width="9.140625" style="1"/>
  </cols>
  <sheetData>
    <row r="1" spans="1:52" ht="39" customHeight="1">
      <c r="B1" s="88" t="s">
        <v>381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52" ht="15.75">
      <c r="A2" s="37" t="s">
        <v>409</v>
      </c>
    </row>
    <row r="3" spans="1:52" ht="27" customHeight="1">
      <c r="A3" s="90" t="s">
        <v>14</v>
      </c>
      <c r="B3" s="94" t="s">
        <v>374</v>
      </c>
      <c r="C3" s="94"/>
      <c r="D3" s="94"/>
      <c r="E3" s="94"/>
      <c r="F3" s="94" t="s">
        <v>403</v>
      </c>
      <c r="G3" s="94"/>
      <c r="H3" s="95" t="s">
        <v>404</v>
      </c>
      <c r="I3" s="95"/>
      <c r="J3" s="95"/>
      <c r="K3" s="95"/>
      <c r="L3" s="95" t="s">
        <v>377</v>
      </c>
      <c r="M3" s="95"/>
      <c r="N3" s="95"/>
      <c r="O3" s="95"/>
      <c r="P3" s="95" t="s">
        <v>405</v>
      </c>
      <c r="Q3" s="95"/>
      <c r="R3" s="95"/>
      <c r="S3" s="95"/>
      <c r="T3" s="99" t="s">
        <v>360</v>
      </c>
      <c r="U3" s="96" t="s">
        <v>422</v>
      </c>
      <c r="V3" s="90" t="s">
        <v>423</v>
      </c>
      <c r="W3" s="90" t="s">
        <v>424</v>
      </c>
      <c r="X3" s="90" t="s">
        <v>425</v>
      </c>
      <c r="Y3" s="91" t="s">
        <v>426</v>
      </c>
      <c r="Z3" s="92"/>
      <c r="AA3" s="92"/>
      <c r="AB3" s="92"/>
      <c r="AC3" s="92"/>
      <c r="AD3" s="92"/>
      <c r="AE3" s="93"/>
      <c r="AF3" s="100" t="s">
        <v>427</v>
      </c>
      <c r="AG3" s="90" t="s">
        <v>428</v>
      </c>
      <c r="AH3" s="97" t="s">
        <v>392</v>
      </c>
      <c r="AI3" s="97"/>
      <c r="AJ3" s="97"/>
      <c r="AK3" s="97"/>
      <c r="AL3" s="97"/>
      <c r="AM3" s="90" t="s">
        <v>429</v>
      </c>
      <c r="AN3" s="90" t="s">
        <v>430</v>
      </c>
      <c r="AO3" s="90" t="s">
        <v>431</v>
      </c>
    </row>
    <row r="4" spans="1:52" ht="45.75" customHeight="1">
      <c r="A4" s="90"/>
      <c r="B4" s="94"/>
      <c r="C4" s="94"/>
      <c r="D4" s="94"/>
      <c r="E4" s="94"/>
      <c r="F4" s="94"/>
      <c r="G4" s="94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9"/>
      <c r="U4" s="96"/>
      <c r="V4" s="90"/>
      <c r="W4" s="90"/>
      <c r="X4" s="90"/>
      <c r="Y4" s="90" t="s">
        <v>402</v>
      </c>
      <c r="Z4" s="89" t="s">
        <v>379</v>
      </c>
      <c r="AA4" s="89" t="s">
        <v>380</v>
      </c>
      <c r="AB4" s="89" t="s">
        <v>413</v>
      </c>
      <c r="AC4" s="89" t="s">
        <v>414</v>
      </c>
      <c r="AD4" s="90" t="s">
        <v>416</v>
      </c>
      <c r="AE4" s="89" t="s">
        <v>415</v>
      </c>
      <c r="AF4" s="101"/>
      <c r="AG4" s="90"/>
      <c r="AH4" s="97" t="s">
        <v>401</v>
      </c>
      <c r="AI4" s="97" t="s">
        <v>393</v>
      </c>
      <c r="AJ4" s="97"/>
      <c r="AK4" s="97" t="s">
        <v>394</v>
      </c>
      <c r="AL4" s="71" t="s">
        <v>395</v>
      </c>
      <c r="AM4" s="90"/>
      <c r="AN4" s="90"/>
      <c r="AO4" s="90"/>
    </row>
    <row r="5" spans="1:52" ht="97.5" customHeight="1">
      <c r="A5" s="90"/>
      <c r="B5" s="94"/>
      <c r="C5" s="94"/>
      <c r="D5" s="94"/>
      <c r="E5" s="94"/>
      <c r="F5" s="94"/>
      <c r="G5" s="94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9"/>
      <c r="U5" s="96"/>
      <c r="V5" s="90"/>
      <c r="W5" s="90"/>
      <c r="X5" s="90"/>
      <c r="Y5" s="90"/>
      <c r="Z5" s="89"/>
      <c r="AA5" s="89"/>
      <c r="AB5" s="89"/>
      <c r="AC5" s="89"/>
      <c r="AD5" s="90"/>
      <c r="AE5" s="89"/>
      <c r="AF5" s="101"/>
      <c r="AG5" s="90"/>
      <c r="AH5" s="97"/>
      <c r="AI5" s="71" t="s">
        <v>396</v>
      </c>
      <c r="AJ5" s="85" t="s">
        <v>419</v>
      </c>
      <c r="AK5" s="97"/>
      <c r="AL5" s="97" t="s">
        <v>420</v>
      </c>
      <c r="AM5" s="90"/>
      <c r="AN5" s="90"/>
      <c r="AO5" s="90"/>
    </row>
    <row r="6" spans="1:52" ht="45" customHeight="1">
      <c r="A6" s="90"/>
      <c r="B6" s="70" t="s">
        <v>356</v>
      </c>
      <c r="C6" s="70" t="s">
        <v>357</v>
      </c>
      <c r="D6" s="70" t="s">
        <v>361</v>
      </c>
      <c r="E6" s="70" t="s">
        <v>15</v>
      </c>
      <c r="F6" s="70" t="s">
        <v>372</v>
      </c>
      <c r="G6" s="70" t="s">
        <v>15</v>
      </c>
      <c r="H6" s="69" t="s">
        <v>356</v>
      </c>
      <c r="I6" s="69" t="s">
        <v>357</v>
      </c>
      <c r="J6" s="69" t="s">
        <v>361</v>
      </c>
      <c r="K6" s="69" t="s">
        <v>15</v>
      </c>
      <c r="L6" s="69" t="s">
        <v>356</v>
      </c>
      <c r="M6" s="69" t="s">
        <v>357</v>
      </c>
      <c r="N6" s="69" t="s">
        <v>361</v>
      </c>
      <c r="O6" s="69" t="s">
        <v>15</v>
      </c>
      <c r="P6" s="69" t="s">
        <v>356</v>
      </c>
      <c r="Q6" s="69" t="s">
        <v>357</v>
      </c>
      <c r="R6" s="69" t="s">
        <v>361</v>
      </c>
      <c r="S6" s="69" t="s">
        <v>15</v>
      </c>
      <c r="T6" s="99"/>
      <c r="U6" s="96"/>
      <c r="V6" s="90"/>
      <c r="W6" s="90"/>
      <c r="X6" s="90"/>
      <c r="Y6" s="90"/>
      <c r="Z6" s="89"/>
      <c r="AA6" s="89"/>
      <c r="AB6" s="89"/>
      <c r="AC6" s="89"/>
      <c r="AD6" s="90"/>
      <c r="AE6" s="89"/>
      <c r="AF6" s="102"/>
      <c r="AG6" s="90"/>
      <c r="AH6" s="97"/>
      <c r="AI6" s="97" t="s">
        <v>418</v>
      </c>
      <c r="AJ6" s="97"/>
      <c r="AK6" s="97"/>
      <c r="AL6" s="97"/>
      <c r="AM6" s="90"/>
      <c r="AN6" s="90"/>
      <c r="AO6" s="90"/>
    </row>
    <row r="7" spans="1:52" s="18" customFormat="1" ht="29.25" customHeight="1">
      <c r="A7" s="22">
        <v>1</v>
      </c>
      <c r="B7" s="22">
        <v>2</v>
      </c>
      <c r="C7" s="22">
        <v>3</v>
      </c>
      <c r="D7" s="22" t="s">
        <v>359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 t="s">
        <v>376</v>
      </c>
      <c r="K7" s="22">
        <v>11</v>
      </c>
      <c r="L7" s="22">
        <v>12</v>
      </c>
      <c r="M7" s="22">
        <v>13</v>
      </c>
      <c r="N7" s="22" t="s">
        <v>378</v>
      </c>
      <c r="O7" s="22">
        <v>15</v>
      </c>
      <c r="P7" s="22">
        <v>16</v>
      </c>
      <c r="Q7" s="22">
        <v>17</v>
      </c>
      <c r="R7" s="22" t="s">
        <v>406</v>
      </c>
      <c r="S7" s="22">
        <v>19</v>
      </c>
      <c r="T7" s="22">
        <v>20</v>
      </c>
      <c r="U7" s="22">
        <v>21</v>
      </c>
      <c r="V7" s="22" t="s">
        <v>412</v>
      </c>
      <c r="W7" s="22" t="s">
        <v>407</v>
      </c>
      <c r="X7" s="22" t="s">
        <v>408</v>
      </c>
      <c r="Y7" s="22">
        <v>25</v>
      </c>
      <c r="Z7" s="22">
        <v>26</v>
      </c>
      <c r="AA7" s="22">
        <v>27</v>
      </c>
      <c r="AB7" s="22">
        <v>28</v>
      </c>
      <c r="AC7" s="22">
        <v>29</v>
      </c>
      <c r="AD7" s="22">
        <v>30</v>
      </c>
      <c r="AE7" s="22">
        <v>31</v>
      </c>
      <c r="AF7" s="22">
        <v>32</v>
      </c>
      <c r="AG7" s="80" t="s">
        <v>417</v>
      </c>
      <c r="AH7" s="22">
        <v>34</v>
      </c>
      <c r="AI7" s="22">
        <v>35</v>
      </c>
      <c r="AJ7" s="22">
        <v>36</v>
      </c>
      <c r="AK7" s="22">
        <v>37</v>
      </c>
      <c r="AL7" s="22">
        <v>38</v>
      </c>
      <c r="AM7" s="22">
        <v>39</v>
      </c>
      <c r="AN7" s="22">
        <v>40</v>
      </c>
      <c r="AO7" s="22" t="s">
        <v>421</v>
      </c>
      <c r="AP7" s="8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3" customFormat="1" ht="32.85" customHeight="1">
      <c r="A8" s="25" t="s">
        <v>373</v>
      </c>
      <c r="B8" s="23">
        <f>SUM(B9:B18)</f>
        <v>12468164</v>
      </c>
      <c r="C8" s="23">
        <f>SUM(C9:C18)</f>
        <v>11788891.499999998</v>
      </c>
      <c r="D8" s="6">
        <f>IF(C8/B8&gt;1.2,IF((C8/B8-1.2)*0.1+1.2&gt;1.3,1.3,(C8/B8-1.2)*0.1+1.2),C8/B8)</f>
        <v>0.94551944456296844</v>
      </c>
      <c r="E8" s="20"/>
      <c r="F8" s="20"/>
      <c r="G8" s="20"/>
      <c r="H8" s="23">
        <f>SUM(H9:H18)</f>
        <v>715444</v>
      </c>
      <c r="I8" s="23">
        <f>SUM(I9:I18)</f>
        <v>728504.3600000001</v>
      </c>
      <c r="J8" s="6">
        <f>IF(I8/H8&gt;1.2,IF((I8/H8-1.2)*0.1+1.2&gt;1.3,1.3,(I8/H8-1.2)*0.1+1.2),I8/H8)</f>
        <v>1.0182549018511584</v>
      </c>
      <c r="K8" s="20"/>
      <c r="L8" s="79"/>
      <c r="M8" s="79"/>
      <c r="N8" s="6"/>
      <c r="O8" s="20"/>
      <c r="P8" s="72"/>
      <c r="Q8" s="72"/>
      <c r="R8" s="6"/>
      <c r="S8" s="20"/>
      <c r="T8" s="21"/>
      <c r="U8" s="19">
        <f>SUM(U9:U18)</f>
        <v>1812100</v>
      </c>
      <c r="V8" s="23">
        <f>SUM(V9:V18)</f>
        <v>988418.18181818177</v>
      </c>
      <c r="W8" s="23">
        <f>SUM(W9:W18)</f>
        <v>971819.9</v>
      </c>
      <c r="X8" s="23">
        <f>SUM(X9:X18)</f>
        <v>-16598.2818181818</v>
      </c>
      <c r="Y8" s="23">
        <f t="shared" ref="Y8:AM8" si="0">SUM(Y9:Y18)</f>
        <v>0</v>
      </c>
      <c r="Z8" s="23">
        <f t="shared" si="0"/>
        <v>152874.70000000001</v>
      </c>
      <c r="AA8" s="23">
        <f t="shared" si="0"/>
        <v>152227.19999999995</v>
      </c>
      <c r="AB8" s="23">
        <f t="shared" si="0"/>
        <v>166414.69999999998</v>
      </c>
      <c r="AC8" s="23">
        <f t="shared" si="0"/>
        <v>183190.2</v>
      </c>
      <c r="AD8" s="23">
        <f t="shared" si="0"/>
        <v>0</v>
      </c>
      <c r="AE8" s="23">
        <f t="shared" si="0"/>
        <v>160962.20000000001</v>
      </c>
      <c r="AF8" s="23">
        <f t="shared" si="0"/>
        <v>23111.699999999997</v>
      </c>
      <c r="AG8" s="23">
        <f t="shared" si="0"/>
        <v>133039.20000000001</v>
      </c>
      <c r="AH8" s="23"/>
      <c r="AI8" s="23"/>
      <c r="AJ8" s="23"/>
      <c r="AK8" s="23"/>
      <c r="AL8" s="23"/>
      <c r="AM8" s="23">
        <f t="shared" si="0"/>
        <v>133039.20000000001</v>
      </c>
      <c r="AN8" s="23">
        <f t="shared" ref="AN8:AO8" si="1">SUM(AN9:AN18)</f>
        <v>0</v>
      </c>
      <c r="AO8" s="23">
        <f t="shared" si="1"/>
        <v>133039.20000000001</v>
      </c>
      <c r="AP8" s="8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2" customFormat="1" ht="16.5" customHeight="1">
      <c r="A9" s="11" t="s">
        <v>4</v>
      </c>
      <c r="B9" s="24">
        <v>7228655.0999999996</v>
      </c>
      <c r="C9" s="24">
        <v>6804185.2000000002</v>
      </c>
      <c r="D9" s="4">
        <f>IF(E9=0,0,IF(B9=0,1,IF(C9&lt;0,0,IF(C9/B9&gt;1.2,IF((C9/B9-1.2)*0.1+1.2&gt;1.3,1.3,(C9/B9-1.2)*0.1+1.2),C9/B9))))</f>
        <v>0.94127954728397545</v>
      </c>
      <c r="E9" s="10">
        <v>20</v>
      </c>
      <c r="F9" s="5">
        <v>1</v>
      </c>
      <c r="G9" s="5">
        <v>15</v>
      </c>
      <c r="H9" s="24">
        <v>382704</v>
      </c>
      <c r="I9" s="24">
        <v>391577.86000000004</v>
      </c>
      <c r="J9" s="4">
        <f>IF(K9=0,0,IF(H9=0,1,IF(I9&lt;0,0,IF(I9/H9&gt;1.2,IF((I9/H9-1.2)*0.1+1.2&gt;1.3,1.3,(I9/H9-1.2)*0.1+1.2),I9/H9))))</f>
        <v>1.0231872674442912</v>
      </c>
      <c r="K9" s="5">
        <v>15</v>
      </c>
      <c r="L9" s="5" t="s">
        <v>410</v>
      </c>
      <c r="M9" s="5" t="s">
        <v>410</v>
      </c>
      <c r="N9" s="4" t="s">
        <v>410</v>
      </c>
      <c r="O9" s="73"/>
      <c r="P9" s="5" t="s">
        <v>410</v>
      </c>
      <c r="Q9" s="5" t="s">
        <v>410</v>
      </c>
      <c r="R9" s="4" t="s">
        <v>410</v>
      </c>
      <c r="S9" s="5"/>
      <c r="T9" s="31">
        <f>(D9*E9+F9*G9+J9*K9)/(E9+G9+K9)</f>
        <v>0.98346799914687755</v>
      </c>
      <c r="U9" s="32">
        <v>296098</v>
      </c>
      <c r="V9" s="24">
        <f>U9/11*6</f>
        <v>161508</v>
      </c>
      <c r="W9" s="24">
        <f>ROUND(T9*V9,1)</f>
        <v>158837.9</v>
      </c>
      <c r="X9" s="24">
        <f>W9-V9</f>
        <v>-2670.1000000000058</v>
      </c>
      <c r="Y9" s="24"/>
      <c r="Z9" s="24">
        <v>25174.799999999999</v>
      </c>
      <c r="AA9" s="24">
        <v>26268.6</v>
      </c>
      <c r="AB9" s="24">
        <v>29461.4</v>
      </c>
      <c r="AC9" s="24">
        <v>31975.9</v>
      </c>
      <c r="AD9" s="24"/>
      <c r="AE9" s="24">
        <v>24790.5</v>
      </c>
      <c r="AF9" s="24">
        <v>1708.3</v>
      </c>
      <c r="AG9" s="24">
        <f>ROUND(W9-SUM(Y9:AF9),1)</f>
        <v>19458.400000000001</v>
      </c>
      <c r="AH9" s="40"/>
      <c r="AI9" s="40"/>
      <c r="AJ9" s="40"/>
      <c r="AK9" s="40"/>
      <c r="AL9" s="65"/>
      <c r="AM9" s="24">
        <f>IF(OR(AG9&lt;0,AH9="+",AI9="+",AJ9="+",AK9="+",AL9="+"),0,AG9)</f>
        <v>19458.400000000001</v>
      </c>
      <c r="AN9" s="24"/>
      <c r="AO9" s="24">
        <f>ROUND(AM9-AN9,1)</f>
        <v>19458.400000000001</v>
      </c>
      <c r="AP9" s="81"/>
      <c r="AQ9" s="38"/>
      <c r="AR9" s="1"/>
      <c r="AS9" s="1"/>
      <c r="AT9" s="1"/>
      <c r="AU9" s="1"/>
      <c r="AV9" s="1"/>
      <c r="AW9" s="1"/>
      <c r="AX9" s="1"/>
      <c r="AY9" s="1"/>
      <c r="AZ9" s="1"/>
    </row>
    <row r="10" spans="1:52" s="2" customFormat="1" ht="17.100000000000001" customHeight="1">
      <c r="A10" s="11" t="s">
        <v>5</v>
      </c>
      <c r="B10" s="24">
        <v>3070817.9</v>
      </c>
      <c r="C10" s="24">
        <v>2914733.7</v>
      </c>
      <c r="D10" s="4">
        <f t="shared" ref="D10:D56" si="2">IF(E10=0,0,IF(B10=0,1,IF(C10&lt;0,0,IF(C10/B10&gt;1.2,IF((C10/B10-1.2)*0.1+1.2&gt;1.3,1.3,(C10/B10-1.2)*0.1+1.2),C10/B10))))</f>
        <v>0.94917178254041057</v>
      </c>
      <c r="E10" s="10">
        <v>20</v>
      </c>
      <c r="F10" s="5">
        <v>1</v>
      </c>
      <c r="G10" s="5">
        <v>15</v>
      </c>
      <c r="H10" s="24">
        <v>164356</v>
      </c>
      <c r="I10" s="24">
        <v>167273.69999999998</v>
      </c>
      <c r="J10" s="4">
        <f t="shared" ref="J10:J18" si="3">IF(K10=0,0,IF(H10=0,1,IF(I10&lt;0,0,IF(I10/H10&gt;1.2,IF((I10/H10-1.2)*0.1+1.2&gt;1.3,1.3,(I10/H10-1.2)*0.1+1.2),I10/H10))))</f>
        <v>1.0177523181386745</v>
      </c>
      <c r="K10" s="5">
        <v>15</v>
      </c>
      <c r="L10" s="5" t="s">
        <v>410</v>
      </c>
      <c r="M10" s="5" t="s">
        <v>410</v>
      </c>
      <c r="N10" s="4" t="s">
        <v>410</v>
      </c>
      <c r="O10" s="73"/>
      <c r="P10" s="5" t="s">
        <v>410</v>
      </c>
      <c r="Q10" s="5" t="s">
        <v>410</v>
      </c>
      <c r="R10" s="4" t="s">
        <v>410</v>
      </c>
      <c r="S10" s="5"/>
      <c r="T10" s="31">
        <f t="shared" ref="T10:T56" si="4">(D10*E10+F10*G10+J10*K10)/(E10+G10+K10)</f>
        <v>0.98499440845776665</v>
      </c>
      <c r="U10" s="32">
        <v>712744</v>
      </c>
      <c r="V10" s="24">
        <f t="shared" ref="V10:V56" si="5">U10/11*6</f>
        <v>388769.45454545453</v>
      </c>
      <c r="W10" s="24">
        <f t="shared" ref="W10:W18" si="6">ROUND(T10*V10,1)</f>
        <v>382935.7</v>
      </c>
      <c r="X10" s="24">
        <f t="shared" ref="X10:X17" si="7">W10-V10</f>
        <v>-5833.7545454545179</v>
      </c>
      <c r="Y10" s="24"/>
      <c r="Z10" s="24">
        <v>55175</v>
      </c>
      <c r="AA10" s="24">
        <v>55079.3</v>
      </c>
      <c r="AB10" s="24">
        <v>72825.2</v>
      </c>
      <c r="AC10" s="24">
        <v>92364.6</v>
      </c>
      <c r="AD10" s="24"/>
      <c r="AE10" s="24">
        <v>66494.3</v>
      </c>
      <c r="AF10" s="24"/>
      <c r="AG10" s="24">
        <f t="shared" ref="AG10:AG56" si="8">ROUND(W10-SUM(Y10:AF10),1)</f>
        <v>40997.300000000003</v>
      </c>
      <c r="AH10" s="40"/>
      <c r="AI10" s="40"/>
      <c r="AJ10" s="40"/>
      <c r="AK10" s="40"/>
      <c r="AL10" s="65"/>
      <c r="AM10" s="24">
        <f t="shared" ref="AM10:AM56" si="9">IF(OR(AG10&lt;0,AH10="+",AI10="+",AJ10="+",AK10="+",AL10="+"),0,AG10)</f>
        <v>40997.300000000003</v>
      </c>
      <c r="AN10" s="24"/>
      <c r="AO10" s="24">
        <f t="shared" ref="AO10:AO56" si="10">ROUND(AM10-AN10,1)</f>
        <v>40997.300000000003</v>
      </c>
      <c r="AP10" s="81"/>
      <c r="AQ10" s="38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2" customFormat="1" ht="17.100000000000001" customHeight="1">
      <c r="A11" s="11" t="s">
        <v>6</v>
      </c>
      <c r="B11" s="24">
        <v>637828.80000000005</v>
      </c>
      <c r="C11" s="24">
        <v>592400.69999999995</v>
      </c>
      <c r="D11" s="4">
        <f t="shared" si="2"/>
        <v>0.92877696961943379</v>
      </c>
      <c r="E11" s="10">
        <v>20</v>
      </c>
      <c r="F11" s="5">
        <v>1</v>
      </c>
      <c r="G11" s="5">
        <v>15</v>
      </c>
      <c r="H11" s="24">
        <v>53919</v>
      </c>
      <c r="I11" s="24">
        <v>52748.6</v>
      </c>
      <c r="J11" s="4">
        <f t="shared" si="3"/>
        <v>0.97829336597488825</v>
      </c>
      <c r="K11" s="5">
        <v>15</v>
      </c>
      <c r="L11" s="5" t="s">
        <v>410</v>
      </c>
      <c r="M11" s="5" t="s">
        <v>410</v>
      </c>
      <c r="N11" s="4" t="s">
        <v>410</v>
      </c>
      <c r="O11" s="73"/>
      <c r="P11" s="5" t="s">
        <v>410</v>
      </c>
      <c r="Q11" s="5" t="s">
        <v>410</v>
      </c>
      <c r="R11" s="4" t="s">
        <v>410</v>
      </c>
      <c r="S11" s="5"/>
      <c r="T11" s="31">
        <f t="shared" si="4"/>
        <v>0.96499879764023999</v>
      </c>
      <c r="U11" s="32">
        <v>167666</v>
      </c>
      <c r="V11" s="24">
        <f t="shared" si="5"/>
        <v>91454.181818181823</v>
      </c>
      <c r="W11" s="24">
        <f t="shared" si="6"/>
        <v>88253.2</v>
      </c>
      <c r="X11" s="24">
        <f t="shared" si="7"/>
        <v>-3200.9818181818264</v>
      </c>
      <c r="Y11" s="24"/>
      <c r="Z11" s="24">
        <v>14092</v>
      </c>
      <c r="AA11" s="24">
        <v>15633.9</v>
      </c>
      <c r="AB11" s="24">
        <v>4420.1000000000004</v>
      </c>
      <c r="AC11" s="24">
        <v>10966.7</v>
      </c>
      <c r="AD11" s="24"/>
      <c r="AE11" s="24">
        <v>12429.7</v>
      </c>
      <c r="AF11" s="24">
        <v>16395.599999999999</v>
      </c>
      <c r="AG11" s="24">
        <f t="shared" si="8"/>
        <v>14315.2</v>
      </c>
      <c r="AH11" s="65"/>
      <c r="AI11" s="40"/>
      <c r="AJ11" s="40"/>
      <c r="AK11" s="40"/>
      <c r="AL11" s="65"/>
      <c r="AM11" s="24">
        <f t="shared" si="9"/>
        <v>14315.2</v>
      </c>
      <c r="AN11" s="24"/>
      <c r="AO11" s="24">
        <f t="shared" si="10"/>
        <v>14315.2</v>
      </c>
      <c r="AP11" s="81"/>
      <c r="AQ11" s="38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2" customFormat="1" ht="17.100000000000001" customHeight="1">
      <c r="A12" s="11" t="s">
        <v>7</v>
      </c>
      <c r="B12" s="24">
        <v>579595.69999999995</v>
      </c>
      <c r="C12" s="24">
        <v>605957</v>
      </c>
      <c r="D12" s="4">
        <f t="shared" si="2"/>
        <v>1.0454822214864603</v>
      </c>
      <c r="E12" s="10">
        <v>20</v>
      </c>
      <c r="F12" s="5">
        <v>1</v>
      </c>
      <c r="G12" s="5">
        <v>15</v>
      </c>
      <c r="H12" s="24">
        <v>35567</v>
      </c>
      <c r="I12" s="24">
        <v>35406.9</v>
      </c>
      <c r="J12" s="4">
        <f t="shared" si="3"/>
        <v>0.99549863637641633</v>
      </c>
      <c r="K12" s="5">
        <v>15</v>
      </c>
      <c r="L12" s="5" t="s">
        <v>410</v>
      </c>
      <c r="M12" s="5" t="s">
        <v>410</v>
      </c>
      <c r="N12" s="4" t="s">
        <v>410</v>
      </c>
      <c r="O12" s="73"/>
      <c r="P12" s="5" t="s">
        <v>410</v>
      </c>
      <c r="Q12" s="5" t="s">
        <v>410</v>
      </c>
      <c r="R12" s="4" t="s">
        <v>410</v>
      </c>
      <c r="S12" s="5"/>
      <c r="T12" s="31">
        <f t="shared" si="4"/>
        <v>1.0168424795075091</v>
      </c>
      <c r="U12" s="32">
        <v>72029</v>
      </c>
      <c r="V12" s="24">
        <f t="shared" si="5"/>
        <v>39288.545454545456</v>
      </c>
      <c r="W12" s="24">
        <f t="shared" si="6"/>
        <v>39950.300000000003</v>
      </c>
      <c r="X12" s="24">
        <f t="shared" si="7"/>
        <v>661.75454545454704</v>
      </c>
      <c r="Y12" s="24"/>
      <c r="Z12" s="24">
        <v>7303.6</v>
      </c>
      <c r="AA12" s="24">
        <v>6389.4</v>
      </c>
      <c r="AB12" s="24">
        <v>7588.6</v>
      </c>
      <c r="AC12" s="24">
        <v>0</v>
      </c>
      <c r="AD12" s="24"/>
      <c r="AE12" s="24">
        <v>6062</v>
      </c>
      <c r="AF12" s="24"/>
      <c r="AG12" s="24">
        <f t="shared" si="8"/>
        <v>12606.7</v>
      </c>
      <c r="AH12" s="40"/>
      <c r="AI12" s="40"/>
      <c r="AJ12" s="40"/>
      <c r="AK12" s="40"/>
      <c r="AL12" s="65"/>
      <c r="AM12" s="24">
        <f t="shared" si="9"/>
        <v>12606.7</v>
      </c>
      <c r="AN12" s="24"/>
      <c r="AO12" s="24">
        <f t="shared" si="10"/>
        <v>12606.7</v>
      </c>
      <c r="AP12" s="81"/>
      <c r="AQ12" s="38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2" customFormat="1" ht="17.100000000000001" customHeight="1">
      <c r="A13" s="11" t="s">
        <v>8</v>
      </c>
      <c r="B13" s="24">
        <v>211440.2</v>
      </c>
      <c r="C13" s="24">
        <v>184425.1</v>
      </c>
      <c r="D13" s="4">
        <f t="shared" si="2"/>
        <v>0.87223290556857214</v>
      </c>
      <c r="E13" s="10">
        <v>20</v>
      </c>
      <c r="F13" s="5">
        <v>1</v>
      </c>
      <c r="G13" s="5">
        <v>15</v>
      </c>
      <c r="H13" s="24">
        <v>15210</v>
      </c>
      <c r="I13" s="24">
        <v>16158.9</v>
      </c>
      <c r="J13" s="4">
        <f t="shared" si="3"/>
        <v>1.0623865877712031</v>
      </c>
      <c r="K13" s="5">
        <v>15</v>
      </c>
      <c r="L13" s="5" t="s">
        <v>410</v>
      </c>
      <c r="M13" s="5" t="s">
        <v>410</v>
      </c>
      <c r="N13" s="4" t="s">
        <v>410</v>
      </c>
      <c r="O13" s="73"/>
      <c r="P13" s="5" t="s">
        <v>410</v>
      </c>
      <c r="Q13" s="5" t="s">
        <v>410</v>
      </c>
      <c r="R13" s="4" t="s">
        <v>410</v>
      </c>
      <c r="S13" s="5"/>
      <c r="T13" s="31">
        <f t="shared" si="4"/>
        <v>0.96760913855878972</v>
      </c>
      <c r="U13" s="32">
        <v>138220</v>
      </c>
      <c r="V13" s="24">
        <f t="shared" si="5"/>
        <v>75392.727272727279</v>
      </c>
      <c r="W13" s="24">
        <f t="shared" si="6"/>
        <v>72950.7</v>
      </c>
      <c r="X13" s="24">
        <f t="shared" si="7"/>
        <v>-2442.0272727272823</v>
      </c>
      <c r="Y13" s="24"/>
      <c r="Z13" s="24">
        <v>12378.7</v>
      </c>
      <c r="AA13" s="24">
        <v>14025.2</v>
      </c>
      <c r="AB13" s="24">
        <v>12348.7</v>
      </c>
      <c r="AC13" s="24">
        <v>15547.4</v>
      </c>
      <c r="AD13" s="24"/>
      <c r="AE13" s="24">
        <v>14100.5</v>
      </c>
      <c r="AF13" s="24"/>
      <c r="AG13" s="24">
        <f t="shared" si="8"/>
        <v>4550.2</v>
      </c>
      <c r="AH13" s="65"/>
      <c r="AI13" s="40"/>
      <c r="AJ13" s="40"/>
      <c r="AK13" s="40"/>
      <c r="AL13" s="65"/>
      <c r="AM13" s="24">
        <f t="shared" si="9"/>
        <v>4550.2</v>
      </c>
      <c r="AN13" s="24"/>
      <c r="AO13" s="24">
        <f t="shared" si="10"/>
        <v>4550.2</v>
      </c>
      <c r="AP13" s="81"/>
      <c r="AQ13" s="38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2" customFormat="1" ht="17.100000000000001" customHeight="1">
      <c r="A14" s="11" t="s">
        <v>9</v>
      </c>
      <c r="B14" s="24">
        <v>228462.1</v>
      </c>
      <c r="C14" s="24">
        <v>216113.3</v>
      </c>
      <c r="D14" s="4">
        <f t="shared" si="2"/>
        <v>0.94594814632273794</v>
      </c>
      <c r="E14" s="10">
        <v>20</v>
      </c>
      <c r="F14" s="5">
        <v>1</v>
      </c>
      <c r="G14" s="5">
        <v>15</v>
      </c>
      <c r="H14" s="24">
        <v>17020</v>
      </c>
      <c r="I14" s="24">
        <v>16835.2</v>
      </c>
      <c r="J14" s="4">
        <f t="shared" si="3"/>
        <v>0.98914218566392487</v>
      </c>
      <c r="K14" s="5">
        <v>15</v>
      </c>
      <c r="L14" s="5" t="s">
        <v>410</v>
      </c>
      <c r="M14" s="5" t="s">
        <v>410</v>
      </c>
      <c r="N14" s="4" t="s">
        <v>410</v>
      </c>
      <c r="O14" s="73"/>
      <c r="P14" s="5" t="s">
        <v>410</v>
      </c>
      <c r="Q14" s="5" t="s">
        <v>410</v>
      </c>
      <c r="R14" s="4" t="s">
        <v>410</v>
      </c>
      <c r="S14" s="5"/>
      <c r="T14" s="31">
        <f t="shared" si="4"/>
        <v>0.97512191422827277</v>
      </c>
      <c r="U14" s="32">
        <v>49201</v>
      </c>
      <c r="V14" s="24">
        <f t="shared" si="5"/>
        <v>26836.909090909092</v>
      </c>
      <c r="W14" s="24">
        <f t="shared" si="6"/>
        <v>26169.3</v>
      </c>
      <c r="X14" s="24">
        <f t="shared" si="7"/>
        <v>-667.60909090909263</v>
      </c>
      <c r="Y14" s="24"/>
      <c r="Z14" s="24">
        <v>4373.5</v>
      </c>
      <c r="AA14" s="24">
        <v>4578</v>
      </c>
      <c r="AB14" s="24">
        <v>4822.3</v>
      </c>
      <c r="AC14" s="24">
        <v>2908.9</v>
      </c>
      <c r="AD14" s="24"/>
      <c r="AE14" s="24">
        <v>4404.7</v>
      </c>
      <c r="AF14" s="24"/>
      <c r="AG14" s="24">
        <f t="shared" si="8"/>
        <v>5081.8999999999996</v>
      </c>
      <c r="AH14" s="40"/>
      <c r="AI14" s="40"/>
      <c r="AJ14" s="40"/>
      <c r="AK14" s="40"/>
      <c r="AL14" s="65"/>
      <c r="AM14" s="24">
        <f t="shared" si="9"/>
        <v>5081.8999999999996</v>
      </c>
      <c r="AN14" s="24"/>
      <c r="AO14" s="24">
        <f t="shared" si="10"/>
        <v>5081.8999999999996</v>
      </c>
      <c r="AP14" s="81"/>
      <c r="AQ14" s="38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2" customFormat="1" ht="17.100000000000001" customHeight="1">
      <c r="A15" s="11" t="s">
        <v>10</v>
      </c>
      <c r="B15" s="24">
        <v>166437.29999999999</v>
      </c>
      <c r="C15" s="24">
        <v>168453.2</v>
      </c>
      <c r="D15" s="4">
        <f t="shared" si="2"/>
        <v>1.0121120686288472</v>
      </c>
      <c r="E15" s="10">
        <v>20</v>
      </c>
      <c r="F15" s="5">
        <v>1</v>
      </c>
      <c r="G15" s="5">
        <v>15</v>
      </c>
      <c r="H15" s="24">
        <v>16147</v>
      </c>
      <c r="I15" s="24">
        <v>16445.3</v>
      </c>
      <c r="J15" s="4">
        <f t="shared" si="3"/>
        <v>1.0184740199417848</v>
      </c>
      <c r="K15" s="5">
        <v>15</v>
      </c>
      <c r="L15" s="5" t="s">
        <v>410</v>
      </c>
      <c r="M15" s="5" t="s">
        <v>410</v>
      </c>
      <c r="N15" s="4" t="s">
        <v>410</v>
      </c>
      <c r="O15" s="73"/>
      <c r="P15" s="5" t="s">
        <v>410</v>
      </c>
      <c r="Q15" s="5" t="s">
        <v>410</v>
      </c>
      <c r="R15" s="4" t="s">
        <v>410</v>
      </c>
      <c r="S15" s="5"/>
      <c r="T15" s="31">
        <f t="shared" si="4"/>
        <v>1.0103870334340743</v>
      </c>
      <c r="U15" s="32">
        <v>120632</v>
      </c>
      <c r="V15" s="24">
        <f t="shared" si="5"/>
        <v>65799.272727272721</v>
      </c>
      <c r="W15" s="24">
        <f t="shared" si="6"/>
        <v>66482.7</v>
      </c>
      <c r="X15" s="24">
        <f t="shared" si="7"/>
        <v>683.42727272727643</v>
      </c>
      <c r="Y15" s="24"/>
      <c r="Z15" s="24">
        <v>11428.8</v>
      </c>
      <c r="AA15" s="24">
        <v>9658.9</v>
      </c>
      <c r="AB15" s="24">
        <v>10222.9</v>
      </c>
      <c r="AC15" s="24">
        <v>12393.8</v>
      </c>
      <c r="AD15" s="24"/>
      <c r="AE15" s="24">
        <v>11216</v>
      </c>
      <c r="AF15" s="24">
        <v>417</v>
      </c>
      <c r="AG15" s="24">
        <f t="shared" si="8"/>
        <v>11145.3</v>
      </c>
      <c r="AH15" s="65"/>
      <c r="AI15" s="40"/>
      <c r="AJ15" s="40"/>
      <c r="AK15" s="40"/>
      <c r="AL15" s="65"/>
      <c r="AM15" s="24">
        <f t="shared" si="9"/>
        <v>11145.3</v>
      </c>
      <c r="AN15" s="24"/>
      <c r="AO15" s="24">
        <f t="shared" si="10"/>
        <v>11145.3</v>
      </c>
      <c r="AP15" s="81"/>
      <c r="AQ15" s="38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2" customFormat="1" ht="17.100000000000001" customHeight="1">
      <c r="A16" s="35" t="s">
        <v>11</v>
      </c>
      <c r="B16" s="24">
        <v>52349</v>
      </c>
      <c r="C16" s="24">
        <v>53617.599999999999</v>
      </c>
      <c r="D16" s="4">
        <f t="shared" si="2"/>
        <v>1.0242335097136526</v>
      </c>
      <c r="E16" s="10">
        <v>20</v>
      </c>
      <c r="F16" s="5">
        <v>1</v>
      </c>
      <c r="G16" s="5">
        <v>15</v>
      </c>
      <c r="H16" s="24">
        <v>5977</v>
      </c>
      <c r="I16" s="24">
        <v>6136</v>
      </c>
      <c r="J16" s="4">
        <f t="shared" si="3"/>
        <v>1.0266019742345658</v>
      </c>
      <c r="K16" s="5">
        <v>15</v>
      </c>
      <c r="L16" s="5" t="s">
        <v>410</v>
      </c>
      <c r="M16" s="5" t="s">
        <v>410</v>
      </c>
      <c r="N16" s="4" t="s">
        <v>410</v>
      </c>
      <c r="O16" s="73"/>
      <c r="P16" s="5" t="s">
        <v>410</v>
      </c>
      <c r="Q16" s="5" t="s">
        <v>410</v>
      </c>
      <c r="R16" s="4" t="s">
        <v>410</v>
      </c>
      <c r="S16" s="5"/>
      <c r="T16" s="31">
        <f t="shared" si="4"/>
        <v>1.0176739961558308</v>
      </c>
      <c r="U16" s="24">
        <v>79578</v>
      </c>
      <c r="V16" s="24">
        <f t="shared" si="5"/>
        <v>43406.181818181816</v>
      </c>
      <c r="W16" s="24">
        <f t="shared" si="6"/>
        <v>44173.3</v>
      </c>
      <c r="X16" s="24">
        <f t="shared" si="7"/>
        <v>767.11818181818671</v>
      </c>
      <c r="Y16" s="24"/>
      <c r="Z16" s="24">
        <v>8061.9</v>
      </c>
      <c r="AA16" s="24">
        <v>6373.3</v>
      </c>
      <c r="AB16" s="24">
        <v>8386.2999999999993</v>
      </c>
      <c r="AC16" s="24">
        <v>7276.2</v>
      </c>
      <c r="AD16" s="24"/>
      <c r="AE16" s="24">
        <v>7255</v>
      </c>
      <c r="AF16" s="24"/>
      <c r="AG16" s="24">
        <f t="shared" si="8"/>
        <v>6820.6</v>
      </c>
      <c r="AH16" s="65"/>
      <c r="AI16" s="40"/>
      <c r="AJ16" s="65"/>
      <c r="AK16" s="40"/>
      <c r="AL16" s="65"/>
      <c r="AM16" s="24">
        <f t="shared" si="9"/>
        <v>6820.6</v>
      </c>
      <c r="AN16" s="24"/>
      <c r="AO16" s="24">
        <f t="shared" si="10"/>
        <v>6820.6</v>
      </c>
      <c r="AP16" s="81"/>
      <c r="AQ16" s="38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2" customFormat="1" ht="17.100000000000001" customHeight="1">
      <c r="A17" s="11" t="s">
        <v>12</v>
      </c>
      <c r="B17" s="24">
        <v>183000.4</v>
      </c>
      <c r="C17" s="24">
        <v>158251.5</v>
      </c>
      <c r="D17" s="4">
        <f t="shared" si="2"/>
        <v>0.86476040489528982</v>
      </c>
      <c r="E17" s="10">
        <v>20</v>
      </c>
      <c r="F17" s="5">
        <v>1</v>
      </c>
      <c r="G17" s="5">
        <v>15</v>
      </c>
      <c r="H17" s="24">
        <v>17544</v>
      </c>
      <c r="I17" s="24">
        <v>18076.599999999999</v>
      </c>
      <c r="J17" s="4">
        <f t="shared" si="3"/>
        <v>1.0303579571363428</v>
      </c>
      <c r="K17" s="5">
        <v>15</v>
      </c>
      <c r="L17" s="5" t="s">
        <v>410</v>
      </c>
      <c r="M17" s="5" t="s">
        <v>410</v>
      </c>
      <c r="N17" s="4" t="s">
        <v>410</v>
      </c>
      <c r="O17" s="73"/>
      <c r="P17" s="5" t="s">
        <v>410</v>
      </c>
      <c r="Q17" s="5" t="s">
        <v>410</v>
      </c>
      <c r="R17" s="4" t="s">
        <v>410</v>
      </c>
      <c r="S17" s="5"/>
      <c r="T17" s="31">
        <f t="shared" si="4"/>
        <v>0.95501154909901886</v>
      </c>
      <c r="U17" s="32">
        <v>114188</v>
      </c>
      <c r="V17" s="24">
        <f t="shared" si="5"/>
        <v>62284.363636363632</v>
      </c>
      <c r="W17" s="24">
        <f t="shared" si="6"/>
        <v>59482.3</v>
      </c>
      <c r="X17" s="24">
        <f t="shared" si="7"/>
        <v>-2802.0636363636295</v>
      </c>
      <c r="Y17" s="24"/>
      <c r="Z17" s="24">
        <v>9327.5</v>
      </c>
      <c r="AA17" s="24">
        <v>8938.7999999999993</v>
      </c>
      <c r="AB17" s="24">
        <v>11723.9</v>
      </c>
      <c r="AC17" s="24">
        <v>5685.5</v>
      </c>
      <c r="AD17" s="24"/>
      <c r="AE17" s="24">
        <v>9448.7999999999993</v>
      </c>
      <c r="AF17" s="24"/>
      <c r="AG17" s="24">
        <f t="shared" si="8"/>
        <v>14357.8</v>
      </c>
      <c r="AH17" s="65"/>
      <c r="AI17" s="40"/>
      <c r="AJ17" s="40"/>
      <c r="AK17" s="40"/>
      <c r="AL17" s="65"/>
      <c r="AM17" s="24">
        <f t="shared" si="9"/>
        <v>14357.8</v>
      </c>
      <c r="AN17" s="24"/>
      <c r="AO17" s="24">
        <f t="shared" si="10"/>
        <v>14357.8</v>
      </c>
      <c r="AP17" s="81"/>
      <c r="AQ17" s="38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2" customFormat="1" ht="17.100000000000001" customHeight="1">
      <c r="A18" s="11" t="s">
        <v>13</v>
      </c>
      <c r="B18" s="24">
        <v>109577.5</v>
      </c>
      <c r="C18" s="24">
        <v>90754.2</v>
      </c>
      <c r="D18" s="4">
        <f t="shared" si="2"/>
        <v>0.82821929684469897</v>
      </c>
      <c r="E18" s="10">
        <v>20</v>
      </c>
      <c r="F18" s="5">
        <v>1</v>
      </c>
      <c r="G18" s="5">
        <v>15</v>
      </c>
      <c r="H18" s="24">
        <v>7000</v>
      </c>
      <c r="I18" s="24">
        <v>7845.3</v>
      </c>
      <c r="J18" s="4">
        <f t="shared" si="3"/>
        <v>1.1207571428571428</v>
      </c>
      <c r="K18" s="5">
        <v>15</v>
      </c>
      <c r="L18" s="5" t="s">
        <v>410</v>
      </c>
      <c r="M18" s="5" t="s">
        <v>410</v>
      </c>
      <c r="N18" s="4" t="s">
        <v>410</v>
      </c>
      <c r="O18" s="73"/>
      <c r="P18" s="5" t="s">
        <v>410</v>
      </c>
      <c r="Q18" s="5" t="s">
        <v>410</v>
      </c>
      <c r="R18" s="4" t="s">
        <v>410</v>
      </c>
      <c r="S18" s="5"/>
      <c r="T18" s="31">
        <f t="shared" si="4"/>
        <v>0.96751486159502231</v>
      </c>
      <c r="U18" s="32">
        <v>61744</v>
      </c>
      <c r="V18" s="24">
        <f t="shared" si="5"/>
        <v>33678.545454545456</v>
      </c>
      <c r="W18" s="24">
        <f t="shared" si="6"/>
        <v>32584.5</v>
      </c>
      <c r="X18" s="24">
        <f>W18-V18</f>
        <v>-1094.0454545454559</v>
      </c>
      <c r="Y18" s="24"/>
      <c r="Z18" s="24">
        <v>5558.9</v>
      </c>
      <c r="AA18" s="24">
        <v>5281.8</v>
      </c>
      <c r="AB18" s="24">
        <v>4615.3</v>
      </c>
      <c r="AC18" s="24">
        <v>4071.2</v>
      </c>
      <c r="AD18" s="24"/>
      <c r="AE18" s="24">
        <v>4760.7</v>
      </c>
      <c r="AF18" s="24">
        <v>4590.8</v>
      </c>
      <c r="AG18" s="24">
        <f>ROUND(W18-SUM(Y18:AF18),1)</f>
        <v>3705.8</v>
      </c>
      <c r="AH18" s="65"/>
      <c r="AI18" s="40"/>
      <c r="AJ18" s="40"/>
      <c r="AK18" s="40"/>
      <c r="AL18" s="65"/>
      <c r="AM18" s="24">
        <f>IF(OR(AG18&lt;0,AH18="+",AI18="+",AJ18="+",AK18="+",AL18="+"),0,AG18)</f>
        <v>3705.8</v>
      </c>
      <c r="AN18" s="24"/>
      <c r="AO18" s="24">
        <f t="shared" si="10"/>
        <v>3705.8</v>
      </c>
      <c r="AP18" s="81"/>
      <c r="AQ18" s="38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2" customFormat="1" ht="17.100000000000001" customHeight="1">
      <c r="A19" s="25" t="s">
        <v>362</v>
      </c>
      <c r="B19" s="26">
        <f>SUM(B20:B28)</f>
        <v>206207.40000000002</v>
      </c>
      <c r="C19" s="26">
        <f>SUM(C20:C28)</f>
        <v>210987.9</v>
      </c>
      <c r="D19" s="6">
        <f>IF(C19/B19&gt;1.2,IF((C19/B19-1.2)*0.1+1.2&gt;1.3,1.3,(C19/B19-1.2)*0.1+1.2),C19/B19)</f>
        <v>1.0231829701552901</v>
      </c>
      <c r="E19" s="26"/>
      <c r="F19" s="26"/>
      <c r="G19" s="26"/>
      <c r="H19" s="26"/>
      <c r="I19" s="26"/>
      <c r="J19" s="6">
        <f>J8</f>
        <v>1.0182549018511584</v>
      </c>
      <c r="K19" s="26"/>
      <c r="L19" s="79"/>
      <c r="M19" s="79"/>
      <c r="N19" s="6"/>
      <c r="O19" s="74"/>
      <c r="P19" s="26"/>
      <c r="Q19" s="26"/>
      <c r="R19" s="26"/>
      <c r="S19" s="26"/>
      <c r="T19" s="26"/>
      <c r="U19" s="19">
        <f t="shared" ref="U19:AO19" si="11">SUM(U20:U28)</f>
        <v>1175</v>
      </c>
      <c r="V19" s="23">
        <f t="shared" si="11"/>
        <v>640.90909090909088</v>
      </c>
      <c r="W19" s="23">
        <f t="shared" si="11"/>
        <v>601.6</v>
      </c>
      <c r="X19" s="23">
        <f t="shared" si="11"/>
        <v>-39.309090909090855</v>
      </c>
      <c r="Y19" s="23">
        <f t="shared" si="11"/>
        <v>235</v>
      </c>
      <c r="Z19" s="23">
        <f t="shared" si="11"/>
        <v>120.6</v>
      </c>
      <c r="AA19" s="23">
        <f t="shared" si="11"/>
        <v>116.4</v>
      </c>
      <c r="AB19" s="23">
        <f t="shared" si="11"/>
        <v>0</v>
      </c>
      <c r="AC19" s="23">
        <f t="shared" si="11"/>
        <v>112.6</v>
      </c>
      <c r="AD19" s="23">
        <f t="shared" si="11"/>
        <v>0</v>
      </c>
      <c r="AE19" s="23">
        <f t="shared" si="11"/>
        <v>62.5</v>
      </c>
      <c r="AF19" s="23">
        <f t="shared" si="11"/>
        <v>0</v>
      </c>
      <c r="AG19" s="23">
        <f t="shared" si="11"/>
        <v>-45.5</v>
      </c>
      <c r="AH19" s="23"/>
      <c r="AI19" s="23"/>
      <c r="AJ19" s="23"/>
      <c r="AK19" s="23"/>
      <c r="AL19" s="23"/>
      <c r="AM19" s="23">
        <f t="shared" si="11"/>
        <v>0</v>
      </c>
      <c r="AN19" s="23">
        <f t="shared" si="11"/>
        <v>0</v>
      </c>
      <c r="AO19" s="23">
        <f t="shared" si="11"/>
        <v>0</v>
      </c>
      <c r="AP19" s="81"/>
      <c r="AQ19" s="38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2" customFormat="1" ht="17.100000000000001" customHeight="1">
      <c r="A20" s="11" t="s">
        <v>363</v>
      </c>
      <c r="B20" s="24">
        <v>18034.8</v>
      </c>
      <c r="C20" s="24">
        <v>13394.7</v>
      </c>
      <c r="D20" s="4">
        <f t="shared" si="2"/>
        <v>0.74271408610020628</v>
      </c>
      <c r="E20" s="5">
        <v>20</v>
      </c>
      <c r="F20" s="5">
        <f>F$9</f>
        <v>1</v>
      </c>
      <c r="G20" s="5">
        <v>15</v>
      </c>
      <c r="H20" s="5"/>
      <c r="I20" s="5"/>
      <c r="J20" s="4">
        <f>J$9</f>
        <v>1.0231872674442912</v>
      </c>
      <c r="K20" s="5">
        <v>15</v>
      </c>
      <c r="L20" s="5" t="s">
        <v>410</v>
      </c>
      <c r="M20" s="5" t="s">
        <v>410</v>
      </c>
      <c r="N20" s="4" t="s">
        <v>410</v>
      </c>
      <c r="O20" s="73"/>
      <c r="P20" s="5" t="s">
        <v>410</v>
      </c>
      <c r="Q20" s="5" t="s">
        <v>410</v>
      </c>
      <c r="R20" s="4" t="s">
        <v>410</v>
      </c>
      <c r="S20" s="5"/>
      <c r="T20" s="31">
        <f t="shared" si="4"/>
        <v>0.90404181467336986</v>
      </c>
      <c r="U20" s="32">
        <v>0</v>
      </c>
      <c r="V20" s="24">
        <f t="shared" si="5"/>
        <v>0</v>
      </c>
      <c r="W20" s="24">
        <f t="shared" ref="W20:W28" si="12">ROUND(T20*V20,1)</f>
        <v>0</v>
      </c>
      <c r="X20" s="24">
        <f t="shared" ref="X20:X28" si="13">W20-V20</f>
        <v>0</v>
      </c>
      <c r="Y20" s="24"/>
      <c r="Z20" s="24">
        <v>0</v>
      </c>
      <c r="AA20" s="24">
        <v>0</v>
      </c>
      <c r="AB20" s="24">
        <v>0</v>
      </c>
      <c r="AC20" s="24">
        <v>0</v>
      </c>
      <c r="AD20" s="24"/>
      <c r="AE20" s="24">
        <v>0</v>
      </c>
      <c r="AF20" s="24"/>
      <c r="AG20" s="24">
        <f t="shared" si="8"/>
        <v>0</v>
      </c>
      <c r="AH20" s="65"/>
      <c r="AI20" s="40"/>
      <c r="AJ20" s="40"/>
      <c r="AK20" s="40"/>
      <c r="AL20" s="65"/>
      <c r="AM20" s="24">
        <f t="shared" si="9"/>
        <v>0</v>
      </c>
      <c r="AN20" s="24"/>
      <c r="AO20" s="24">
        <f t="shared" si="10"/>
        <v>0</v>
      </c>
      <c r="AP20" s="82"/>
      <c r="AQ20" s="38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2" customFormat="1" ht="17.100000000000001" customHeight="1">
      <c r="A21" s="35" t="s">
        <v>364</v>
      </c>
      <c r="B21" s="24">
        <v>35027.199999999997</v>
      </c>
      <c r="C21" s="24">
        <v>28083.7</v>
      </c>
      <c r="D21" s="4">
        <f t="shared" si="2"/>
        <v>0.80176834003288877</v>
      </c>
      <c r="E21" s="5">
        <v>20</v>
      </c>
      <c r="F21" s="5">
        <f t="shared" ref="F21:F27" si="14">F$9</f>
        <v>1</v>
      </c>
      <c r="G21" s="5">
        <v>15</v>
      </c>
      <c r="H21" s="5"/>
      <c r="I21" s="5"/>
      <c r="J21" s="4">
        <f t="shared" ref="J21:J27" si="15">J$9</f>
        <v>1.0231872674442912</v>
      </c>
      <c r="K21" s="5">
        <v>15</v>
      </c>
      <c r="L21" s="5" t="s">
        <v>410</v>
      </c>
      <c r="M21" s="5" t="s">
        <v>410</v>
      </c>
      <c r="N21" s="4" t="s">
        <v>410</v>
      </c>
      <c r="O21" s="73"/>
      <c r="P21" s="5" t="s">
        <v>410</v>
      </c>
      <c r="Q21" s="5" t="s">
        <v>410</v>
      </c>
      <c r="R21" s="4" t="s">
        <v>410</v>
      </c>
      <c r="S21" s="5"/>
      <c r="T21" s="31">
        <f t="shared" si="4"/>
        <v>0.92766351624644283</v>
      </c>
      <c r="U21" s="32">
        <v>0</v>
      </c>
      <c r="V21" s="24">
        <f t="shared" si="5"/>
        <v>0</v>
      </c>
      <c r="W21" s="24">
        <f t="shared" si="12"/>
        <v>0</v>
      </c>
      <c r="X21" s="24">
        <f t="shared" si="13"/>
        <v>0</v>
      </c>
      <c r="Y21" s="24"/>
      <c r="Z21" s="24">
        <v>0</v>
      </c>
      <c r="AA21" s="24">
        <v>0</v>
      </c>
      <c r="AB21" s="24">
        <v>0</v>
      </c>
      <c r="AC21" s="24">
        <v>0</v>
      </c>
      <c r="AD21" s="24"/>
      <c r="AE21" s="24">
        <v>0</v>
      </c>
      <c r="AF21" s="24"/>
      <c r="AG21" s="24">
        <f t="shared" si="8"/>
        <v>0</v>
      </c>
      <c r="AH21" s="65"/>
      <c r="AI21" s="40"/>
      <c r="AJ21" s="40"/>
      <c r="AK21" s="40"/>
      <c r="AL21" s="65"/>
      <c r="AM21" s="24">
        <f t="shared" si="9"/>
        <v>0</v>
      </c>
      <c r="AN21" s="24"/>
      <c r="AO21" s="24">
        <f t="shared" si="10"/>
        <v>0</v>
      </c>
      <c r="AP21" s="82"/>
      <c r="AQ21" s="38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2" customFormat="1" ht="17.100000000000001" customHeight="1">
      <c r="A22" s="35" t="s">
        <v>365</v>
      </c>
      <c r="B22" s="24">
        <v>14171</v>
      </c>
      <c r="C22" s="24">
        <v>15082.7</v>
      </c>
      <c r="D22" s="4">
        <f t="shared" si="2"/>
        <v>1.0643356149883565</v>
      </c>
      <c r="E22" s="5">
        <v>20</v>
      </c>
      <c r="F22" s="5">
        <f t="shared" si="14"/>
        <v>1</v>
      </c>
      <c r="G22" s="5">
        <v>15</v>
      </c>
      <c r="H22" s="5"/>
      <c r="I22" s="5"/>
      <c r="J22" s="4">
        <f t="shared" si="15"/>
        <v>1.0231872674442912</v>
      </c>
      <c r="K22" s="5">
        <v>15</v>
      </c>
      <c r="L22" s="5" t="s">
        <v>410</v>
      </c>
      <c r="M22" s="5" t="s">
        <v>410</v>
      </c>
      <c r="N22" s="4" t="s">
        <v>410</v>
      </c>
      <c r="O22" s="73"/>
      <c r="P22" s="5" t="s">
        <v>410</v>
      </c>
      <c r="Q22" s="5" t="s">
        <v>410</v>
      </c>
      <c r="R22" s="4" t="s">
        <v>410</v>
      </c>
      <c r="S22" s="5"/>
      <c r="T22" s="31">
        <f t="shared" si="4"/>
        <v>1.0326904262286301</v>
      </c>
      <c r="U22" s="32">
        <v>0</v>
      </c>
      <c r="V22" s="24">
        <f t="shared" si="5"/>
        <v>0</v>
      </c>
      <c r="W22" s="24">
        <f t="shared" si="12"/>
        <v>0</v>
      </c>
      <c r="X22" s="24">
        <f t="shared" si="13"/>
        <v>0</v>
      </c>
      <c r="Y22" s="24"/>
      <c r="Z22" s="24">
        <v>0</v>
      </c>
      <c r="AA22" s="24">
        <v>0</v>
      </c>
      <c r="AB22" s="24">
        <v>0</v>
      </c>
      <c r="AC22" s="24">
        <v>0</v>
      </c>
      <c r="AD22" s="24"/>
      <c r="AE22" s="24">
        <v>0</v>
      </c>
      <c r="AF22" s="24"/>
      <c r="AG22" s="24">
        <f t="shared" si="8"/>
        <v>0</v>
      </c>
      <c r="AH22" s="65"/>
      <c r="AI22" s="40"/>
      <c r="AJ22" s="40"/>
      <c r="AK22" s="40"/>
      <c r="AL22" s="65"/>
      <c r="AM22" s="24">
        <f t="shared" si="9"/>
        <v>0</v>
      </c>
      <c r="AN22" s="24"/>
      <c r="AO22" s="24">
        <f t="shared" si="10"/>
        <v>0</v>
      </c>
      <c r="AP22" s="82"/>
      <c r="AQ22" s="38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2" customFormat="1" ht="17.100000000000001" customHeight="1">
      <c r="A23" s="35" t="s">
        <v>366</v>
      </c>
      <c r="B23" s="24">
        <v>19841.599999999999</v>
      </c>
      <c r="C23" s="24">
        <v>18596.5</v>
      </c>
      <c r="D23" s="4">
        <f t="shared" si="2"/>
        <v>0.9372480041932103</v>
      </c>
      <c r="E23" s="5">
        <v>20</v>
      </c>
      <c r="F23" s="5">
        <f t="shared" si="14"/>
        <v>1</v>
      </c>
      <c r="G23" s="5">
        <v>15</v>
      </c>
      <c r="H23" s="5"/>
      <c r="I23" s="5"/>
      <c r="J23" s="4">
        <f t="shared" si="15"/>
        <v>1.0231872674442912</v>
      </c>
      <c r="K23" s="5">
        <v>15</v>
      </c>
      <c r="L23" s="5" t="s">
        <v>410</v>
      </c>
      <c r="M23" s="5" t="s">
        <v>410</v>
      </c>
      <c r="N23" s="4" t="s">
        <v>410</v>
      </c>
      <c r="O23" s="73"/>
      <c r="P23" s="5" t="s">
        <v>410</v>
      </c>
      <c r="Q23" s="5" t="s">
        <v>410</v>
      </c>
      <c r="R23" s="4" t="s">
        <v>410</v>
      </c>
      <c r="S23" s="5"/>
      <c r="T23" s="31">
        <f t="shared" si="4"/>
        <v>0.98185538191057153</v>
      </c>
      <c r="U23" s="32">
        <v>0</v>
      </c>
      <c r="V23" s="24">
        <f t="shared" si="5"/>
        <v>0</v>
      </c>
      <c r="W23" s="24">
        <f t="shared" si="12"/>
        <v>0</v>
      </c>
      <c r="X23" s="24">
        <f t="shared" si="13"/>
        <v>0</v>
      </c>
      <c r="Y23" s="24"/>
      <c r="Z23" s="24">
        <v>0</v>
      </c>
      <c r="AA23" s="24">
        <v>0</v>
      </c>
      <c r="AB23" s="24">
        <v>0</v>
      </c>
      <c r="AC23" s="24">
        <v>0</v>
      </c>
      <c r="AD23" s="24"/>
      <c r="AE23" s="24">
        <v>0</v>
      </c>
      <c r="AF23" s="24"/>
      <c r="AG23" s="24">
        <f t="shared" si="8"/>
        <v>0</v>
      </c>
      <c r="AH23" s="65"/>
      <c r="AI23" s="40"/>
      <c r="AJ23" s="40"/>
      <c r="AK23" s="40"/>
      <c r="AL23" s="65"/>
      <c r="AM23" s="24">
        <f t="shared" si="9"/>
        <v>0</v>
      </c>
      <c r="AN23" s="24"/>
      <c r="AO23" s="24">
        <f t="shared" si="10"/>
        <v>0</v>
      </c>
      <c r="AP23" s="82"/>
      <c r="AQ23" s="38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2" customFormat="1" ht="17.100000000000001" customHeight="1">
      <c r="A24" s="35" t="s">
        <v>367</v>
      </c>
      <c r="B24" s="24">
        <v>20358.7</v>
      </c>
      <c r="C24" s="24">
        <v>25815.3</v>
      </c>
      <c r="D24" s="4">
        <f t="shared" si="2"/>
        <v>1.2068023007362945</v>
      </c>
      <c r="E24" s="5">
        <v>20</v>
      </c>
      <c r="F24" s="5">
        <f>F$9</f>
        <v>1</v>
      </c>
      <c r="G24" s="5">
        <v>15</v>
      </c>
      <c r="H24" s="5"/>
      <c r="I24" s="5"/>
      <c r="J24" s="4">
        <f t="shared" si="15"/>
        <v>1.0231872674442912</v>
      </c>
      <c r="K24" s="5">
        <v>15</v>
      </c>
      <c r="L24" s="5" t="s">
        <v>410</v>
      </c>
      <c r="M24" s="5" t="s">
        <v>410</v>
      </c>
      <c r="N24" s="4" t="s">
        <v>410</v>
      </c>
      <c r="O24" s="73"/>
      <c r="P24" s="5" t="s">
        <v>410</v>
      </c>
      <c r="Q24" s="5" t="s">
        <v>410</v>
      </c>
      <c r="R24" s="4" t="s">
        <v>410</v>
      </c>
      <c r="S24" s="5"/>
      <c r="T24" s="31">
        <f t="shared" si="4"/>
        <v>1.0896771005278052</v>
      </c>
      <c r="U24" s="32">
        <v>0</v>
      </c>
      <c r="V24" s="24">
        <f t="shared" si="5"/>
        <v>0</v>
      </c>
      <c r="W24" s="24">
        <f t="shared" si="12"/>
        <v>0</v>
      </c>
      <c r="X24" s="24">
        <f t="shared" si="13"/>
        <v>0</v>
      </c>
      <c r="Y24" s="24"/>
      <c r="Z24" s="24">
        <v>0</v>
      </c>
      <c r="AA24" s="24">
        <v>0</v>
      </c>
      <c r="AB24" s="24">
        <v>0</v>
      </c>
      <c r="AC24" s="24">
        <v>0</v>
      </c>
      <c r="AD24" s="24"/>
      <c r="AE24" s="24">
        <v>0</v>
      </c>
      <c r="AF24" s="24"/>
      <c r="AG24" s="24">
        <f t="shared" si="8"/>
        <v>0</v>
      </c>
      <c r="AH24" s="65"/>
      <c r="AI24" s="40"/>
      <c r="AJ24" s="40"/>
      <c r="AK24" s="40"/>
      <c r="AL24" s="65"/>
      <c r="AM24" s="24">
        <f t="shared" si="9"/>
        <v>0</v>
      </c>
      <c r="AN24" s="24"/>
      <c r="AO24" s="24">
        <f t="shared" si="10"/>
        <v>0</v>
      </c>
      <c r="AP24" s="82"/>
      <c r="AQ24" s="38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2" customFormat="1" ht="17.100000000000001" customHeight="1">
      <c r="A25" s="35" t="s">
        <v>368</v>
      </c>
      <c r="B25" s="24">
        <v>33697.699999999997</v>
      </c>
      <c r="C25" s="24">
        <v>28280.1</v>
      </c>
      <c r="D25" s="4">
        <f t="shared" si="2"/>
        <v>0.83922938360778332</v>
      </c>
      <c r="E25" s="5">
        <v>20</v>
      </c>
      <c r="F25" s="5">
        <f t="shared" si="14"/>
        <v>1</v>
      </c>
      <c r="G25" s="5">
        <v>15</v>
      </c>
      <c r="H25" s="5"/>
      <c r="I25" s="5"/>
      <c r="J25" s="4">
        <f t="shared" si="15"/>
        <v>1.0231872674442912</v>
      </c>
      <c r="K25" s="5">
        <v>15</v>
      </c>
      <c r="L25" s="5" t="s">
        <v>410</v>
      </c>
      <c r="M25" s="5" t="s">
        <v>410</v>
      </c>
      <c r="N25" s="4" t="s">
        <v>410</v>
      </c>
      <c r="O25" s="73"/>
      <c r="P25" s="5" t="s">
        <v>410</v>
      </c>
      <c r="Q25" s="5" t="s">
        <v>410</v>
      </c>
      <c r="R25" s="4" t="s">
        <v>410</v>
      </c>
      <c r="S25" s="5"/>
      <c r="T25" s="31">
        <f t="shared" si="4"/>
        <v>0.94264793367640065</v>
      </c>
      <c r="U25" s="32">
        <v>0</v>
      </c>
      <c r="V25" s="24">
        <f t="shared" si="5"/>
        <v>0</v>
      </c>
      <c r="W25" s="24">
        <f t="shared" si="12"/>
        <v>0</v>
      </c>
      <c r="X25" s="24">
        <f t="shared" si="13"/>
        <v>0</v>
      </c>
      <c r="Y25" s="24"/>
      <c r="Z25" s="24">
        <v>0</v>
      </c>
      <c r="AA25" s="24">
        <v>0</v>
      </c>
      <c r="AB25" s="24">
        <v>0</v>
      </c>
      <c r="AC25" s="24">
        <v>0</v>
      </c>
      <c r="AD25" s="24"/>
      <c r="AE25" s="24">
        <v>0</v>
      </c>
      <c r="AF25" s="24"/>
      <c r="AG25" s="24">
        <f t="shared" si="8"/>
        <v>0</v>
      </c>
      <c r="AH25" s="65"/>
      <c r="AI25" s="40"/>
      <c r="AJ25" s="40"/>
      <c r="AK25" s="40"/>
      <c r="AL25" s="65"/>
      <c r="AM25" s="24">
        <f t="shared" si="9"/>
        <v>0</v>
      </c>
      <c r="AN25" s="24"/>
      <c r="AO25" s="24">
        <f t="shared" si="10"/>
        <v>0</v>
      </c>
      <c r="AP25" s="82"/>
      <c r="AQ25" s="38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2" customFormat="1" ht="17.100000000000001" customHeight="1">
      <c r="A26" s="35" t="s">
        <v>369</v>
      </c>
      <c r="B26" s="24">
        <v>32086.5</v>
      </c>
      <c r="C26" s="24">
        <v>47525</v>
      </c>
      <c r="D26" s="4">
        <f t="shared" si="2"/>
        <v>1.2281152509622426</v>
      </c>
      <c r="E26" s="5">
        <v>20</v>
      </c>
      <c r="F26" s="5">
        <f t="shared" si="14"/>
        <v>1</v>
      </c>
      <c r="G26" s="5">
        <v>15</v>
      </c>
      <c r="H26" s="5"/>
      <c r="I26" s="5"/>
      <c r="J26" s="4">
        <f t="shared" si="15"/>
        <v>1.0231872674442912</v>
      </c>
      <c r="K26" s="5">
        <v>15</v>
      </c>
      <c r="L26" s="5" t="s">
        <v>410</v>
      </c>
      <c r="M26" s="5" t="s">
        <v>410</v>
      </c>
      <c r="N26" s="4" t="s">
        <v>410</v>
      </c>
      <c r="O26" s="73"/>
      <c r="P26" s="5" t="s">
        <v>410</v>
      </c>
      <c r="Q26" s="5" t="s">
        <v>410</v>
      </c>
      <c r="R26" s="4" t="s">
        <v>410</v>
      </c>
      <c r="S26" s="5"/>
      <c r="T26" s="31">
        <f t="shared" si="4"/>
        <v>1.0982022806181844</v>
      </c>
      <c r="U26" s="32">
        <v>0</v>
      </c>
      <c r="V26" s="24">
        <f t="shared" si="5"/>
        <v>0</v>
      </c>
      <c r="W26" s="24">
        <f t="shared" si="12"/>
        <v>0</v>
      </c>
      <c r="X26" s="24">
        <f t="shared" si="13"/>
        <v>0</v>
      </c>
      <c r="Y26" s="24"/>
      <c r="Z26" s="24">
        <v>0</v>
      </c>
      <c r="AA26" s="24">
        <v>0</v>
      </c>
      <c r="AB26" s="24">
        <v>0</v>
      </c>
      <c r="AC26" s="24">
        <v>0</v>
      </c>
      <c r="AD26" s="24"/>
      <c r="AE26" s="24">
        <v>0</v>
      </c>
      <c r="AF26" s="24"/>
      <c r="AG26" s="24">
        <f t="shared" si="8"/>
        <v>0</v>
      </c>
      <c r="AH26" s="65"/>
      <c r="AI26" s="40"/>
      <c r="AJ26" s="40"/>
      <c r="AK26" s="40"/>
      <c r="AL26" s="65"/>
      <c r="AM26" s="24">
        <f t="shared" si="9"/>
        <v>0</v>
      </c>
      <c r="AN26" s="24"/>
      <c r="AO26" s="24">
        <f t="shared" si="10"/>
        <v>0</v>
      </c>
      <c r="AP26" s="82"/>
      <c r="AQ26" s="38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2" customFormat="1" ht="17.100000000000001" customHeight="1">
      <c r="A27" s="11" t="s">
        <v>371</v>
      </c>
      <c r="B27" s="24">
        <v>8017.7</v>
      </c>
      <c r="C27" s="24">
        <v>13498.6</v>
      </c>
      <c r="D27" s="4">
        <f t="shared" si="2"/>
        <v>1.2483600034922733</v>
      </c>
      <c r="E27" s="5">
        <v>20</v>
      </c>
      <c r="F27" s="5">
        <f t="shared" si="14"/>
        <v>1</v>
      </c>
      <c r="G27" s="5">
        <v>15</v>
      </c>
      <c r="H27" s="5"/>
      <c r="I27" s="5"/>
      <c r="J27" s="4">
        <f t="shared" si="15"/>
        <v>1.0231872674442912</v>
      </c>
      <c r="K27" s="5">
        <v>15</v>
      </c>
      <c r="L27" s="5" t="s">
        <v>410</v>
      </c>
      <c r="M27" s="5" t="s">
        <v>410</v>
      </c>
      <c r="N27" s="4" t="s">
        <v>410</v>
      </c>
      <c r="O27" s="73"/>
      <c r="P27" s="5" t="s">
        <v>410</v>
      </c>
      <c r="Q27" s="5" t="s">
        <v>410</v>
      </c>
      <c r="R27" s="4" t="s">
        <v>410</v>
      </c>
      <c r="S27" s="5"/>
      <c r="T27" s="31">
        <f t="shared" si="4"/>
        <v>1.1063001816301965</v>
      </c>
      <c r="U27" s="32">
        <v>0</v>
      </c>
      <c r="V27" s="24">
        <f t="shared" si="5"/>
        <v>0</v>
      </c>
      <c r="W27" s="24">
        <f t="shared" si="12"/>
        <v>0</v>
      </c>
      <c r="X27" s="24">
        <f t="shared" si="13"/>
        <v>0</v>
      </c>
      <c r="Y27" s="24"/>
      <c r="Z27" s="24">
        <v>0</v>
      </c>
      <c r="AA27" s="24">
        <v>0</v>
      </c>
      <c r="AB27" s="24">
        <v>0</v>
      </c>
      <c r="AC27" s="24">
        <v>0</v>
      </c>
      <c r="AD27" s="24"/>
      <c r="AE27" s="24">
        <v>0</v>
      </c>
      <c r="AF27" s="24"/>
      <c r="AG27" s="24">
        <f t="shared" si="8"/>
        <v>0</v>
      </c>
      <c r="AH27" s="65"/>
      <c r="AI27" s="40"/>
      <c r="AJ27" s="40"/>
      <c r="AK27" s="40"/>
      <c r="AL27" s="65"/>
      <c r="AM27" s="24">
        <f t="shared" si="9"/>
        <v>0</v>
      </c>
      <c r="AN27" s="24"/>
      <c r="AO27" s="24">
        <f t="shared" si="10"/>
        <v>0</v>
      </c>
      <c r="AP27" s="82"/>
      <c r="AQ27" s="38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2" customFormat="1" ht="17.100000000000001" customHeight="1">
      <c r="A28" s="11" t="s">
        <v>370</v>
      </c>
      <c r="B28" s="24">
        <v>24972.2</v>
      </c>
      <c r="C28" s="24">
        <v>20711.3</v>
      </c>
      <c r="D28" s="4">
        <f t="shared" si="2"/>
        <v>0.82937426418177007</v>
      </c>
      <c r="E28" s="5">
        <v>20</v>
      </c>
      <c r="F28" s="5">
        <f>F$9</f>
        <v>1</v>
      </c>
      <c r="G28" s="5">
        <v>15</v>
      </c>
      <c r="H28" s="5"/>
      <c r="I28" s="5"/>
      <c r="J28" s="4">
        <f>J$9</f>
        <v>1.0231872674442912</v>
      </c>
      <c r="K28" s="5">
        <v>15</v>
      </c>
      <c r="L28" s="5" t="s">
        <v>410</v>
      </c>
      <c r="M28" s="5" t="s">
        <v>410</v>
      </c>
      <c r="N28" s="4" t="s">
        <v>410</v>
      </c>
      <c r="O28" s="73"/>
      <c r="P28" s="5" t="s">
        <v>410</v>
      </c>
      <c r="Q28" s="5" t="s">
        <v>410</v>
      </c>
      <c r="R28" s="4" t="s">
        <v>410</v>
      </c>
      <c r="S28" s="5"/>
      <c r="T28" s="31">
        <f t="shared" si="4"/>
        <v>0.93870588590599535</v>
      </c>
      <c r="U28" s="32">
        <v>1175</v>
      </c>
      <c r="V28" s="24">
        <f t="shared" si="5"/>
        <v>640.90909090909088</v>
      </c>
      <c r="W28" s="24">
        <f t="shared" si="12"/>
        <v>601.6</v>
      </c>
      <c r="X28" s="24">
        <f t="shared" si="13"/>
        <v>-39.309090909090855</v>
      </c>
      <c r="Y28" s="24">
        <v>235</v>
      </c>
      <c r="Z28" s="24">
        <v>120.6</v>
      </c>
      <c r="AA28" s="24">
        <v>116.4</v>
      </c>
      <c r="AB28" s="24">
        <v>0</v>
      </c>
      <c r="AC28" s="24">
        <v>112.6</v>
      </c>
      <c r="AD28" s="24"/>
      <c r="AE28" s="24">
        <v>62.5</v>
      </c>
      <c r="AF28" s="24"/>
      <c r="AG28" s="24">
        <f t="shared" si="8"/>
        <v>-45.5</v>
      </c>
      <c r="AH28" s="65"/>
      <c r="AI28" s="40"/>
      <c r="AJ28" s="40"/>
      <c r="AK28" s="40"/>
      <c r="AL28" s="65"/>
      <c r="AM28" s="24">
        <f t="shared" si="9"/>
        <v>0</v>
      </c>
      <c r="AN28" s="24"/>
      <c r="AO28" s="24">
        <f t="shared" si="10"/>
        <v>0</v>
      </c>
      <c r="AP28" s="82"/>
      <c r="AQ28" s="38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2" customFormat="1" ht="17.100000000000001" customHeight="1">
      <c r="A29" s="14" t="s">
        <v>16</v>
      </c>
      <c r="B29" s="23">
        <f>SUM(B30:B56)</f>
        <v>2823665.4000000004</v>
      </c>
      <c r="C29" s="23">
        <f>SUM(C30:C56)</f>
        <v>2700683.1999999997</v>
      </c>
      <c r="D29" s="6">
        <f>IF(C29/B29&gt;1.2,IF((C29/B29-1.2)*0.1+1.2&gt;1.3,1.3,(C29/B29-1.2)*0.1+1.2),C29/B29)</f>
        <v>0.95644590184091904</v>
      </c>
      <c r="E29" s="20"/>
      <c r="F29" s="20"/>
      <c r="G29" s="20"/>
      <c r="H29" s="23">
        <f>SUM(H30:H56)</f>
        <v>132512</v>
      </c>
      <c r="I29" s="23">
        <f>SUM(I30:I56)</f>
        <v>133621</v>
      </c>
      <c r="J29" s="6">
        <f>IF(I29/H29&gt;1.2,IF((I29/H29-1.2)*0.1+1.2&gt;1.3,1.3,(I29/H29-1.2)*0.1+1.2),I29/H29)</f>
        <v>1.0083690533687515</v>
      </c>
      <c r="K29" s="20"/>
      <c r="L29" s="79"/>
      <c r="M29" s="79"/>
      <c r="N29" s="6"/>
      <c r="O29" s="75"/>
      <c r="P29" s="23"/>
      <c r="Q29" s="23"/>
      <c r="R29" s="6"/>
      <c r="S29" s="20"/>
      <c r="T29" s="21"/>
      <c r="U29" s="19">
        <f>SUM(U30:U56)</f>
        <v>964790</v>
      </c>
      <c r="V29" s="23">
        <f>SUM(V30:V56)</f>
        <v>526249.09090909082</v>
      </c>
      <c r="W29" s="23">
        <f>SUM(W30:W56)</f>
        <v>519851.89999999991</v>
      </c>
      <c r="X29" s="23">
        <f t="shared" ref="X29:AM29" si="16">SUM(X30:X56)</f>
        <v>-6397.1909090909176</v>
      </c>
      <c r="Y29" s="23">
        <f t="shared" si="16"/>
        <v>0</v>
      </c>
      <c r="Z29" s="23">
        <f t="shared" si="16"/>
        <v>85676.099999999977</v>
      </c>
      <c r="AA29" s="23">
        <f t="shared" si="16"/>
        <v>86160.9</v>
      </c>
      <c r="AB29" s="23">
        <f t="shared" si="16"/>
        <v>75919.499999999985</v>
      </c>
      <c r="AC29" s="23">
        <f t="shared" si="16"/>
        <v>96632.4</v>
      </c>
      <c r="AD29" s="23">
        <f t="shared" si="16"/>
        <v>7590</v>
      </c>
      <c r="AE29" s="23">
        <f t="shared" si="16"/>
        <v>82299</v>
      </c>
      <c r="AF29" s="23">
        <f t="shared" si="16"/>
        <v>15400</v>
      </c>
      <c r="AG29" s="23">
        <f t="shared" si="16"/>
        <v>70174</v>
      </c>
      <c r="AH29" s="23"/>
      <c r="AI29" s="23"/>
      <c r="AJ29" s="23"/>
      <c r="AK29" s="23"/>
      <c r="AL29" s="23"/>
      <c r="AM29" s="23">
        <f t="shared" si="16"/>
        <v>74393.600000000006</v>
      </c>
      <c r="AN29" s="23">
        <f t="shared" ref="AN29:AO29" si="17">SUM(AN30:AN56)</f>
        <v>0</v>
      </c>
      <c r="AO29" s="23">
        <f t="shared" si="17"/>
        <v>74393.600000000006</v>
      </c>
      <c r="AP29" s="82"/>
      <c r="AQ29" s="38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2" customFormat="1" ht="17.100000000000001" customHeight="1">
      <c r="A30" s="12" t="s">
        <v>0</v>
      </c>
      <c r="B30" s="24">
        <v>29815</v>
      </c>
      <c r="C30" s="24">
        <v>32605.8</v>
      </c>
      <c r="D30" s="4">
        <f t="shared" si="2"/>
        <v>1.0936038906590642</v>
      </c>
      <c r="E30" s="10">
        <v>15</v>
      </c>
      <c r="F30" s="5">
        <v>1</v>
      </c>
      <c r="G30" s="5">
        <v>10</v>
      </c>
      <c r="H30" s="24">
        <v>1100</v>
      </c>
      <c r="I30" s="24">
        <v>1108.9000000000001</v>
      </c>
      <c r="J30" s="4">
        <f t="shared" ref="J30:J56" si="18">IF(K30=0,0,IF(H30=0,1,IF(I30&lt;0,0,IF(I30/H30&gt;1.2,IF((I30/H30-1.2)*0.1+1.2&gt;1.3,1.3,(I30/H30-1.2)*0.1+1.2),I30/H30))))</f>
        <v>1.0080909090909091</v>
      </c>
      <c r="K30" s="5">
        <v>10</v>
      </c>
      <c r="L30" s="5" t="s">
        <v>410</v>
      </c>
      <c r="M30" s="5" t="s">
        <v>410</v>
      </c>
      <c r="N30" s="4" t="s">
        <v>410</v>
      </c>
      <c r="O30" s="73"/>
      <c r="P30" s="5" t="s">
        <v>410</v>
      </c>
      <c r="Q30" s="5" t="s">
        <v>410</v>
      </c>
      <c r="R30" s="4" t="s">
        <v>410</v>
      </c>
      <c r="S30" s="5"/>
      <c r="T30" s="31">
        <f t="shared" si="4"/>
        <v>1.0424276414512872</v>
      </c>
      <c r="U30" s="32">
        <v>32550</v>
      </c>
      <c r="V30" s="24">
        <f t="shared" si="5"/>
        <v>17754.545454545456</v>
      </c>
      <c r="W30" s="24">
        <f t="shared" ref="W30:W56" si="19">ROUND(T30*V30,1)</f>
        <v>18507.8</v>
      </c>
      <c r="X30" s="24">
        <f t="shared" ref="X30:X56" si="20">W30-V30</f>
        <v>753.2545454545434</v>
      </c>
      <c r="Y30" s="24"/>
      <c r="Z30" s="24">
        <v>2619.9</v>
      </c>
      <c r="AA30" s="24">
        <v>3007.4</v>
      </c>
      <c r="AB30" s="24">
        <v>3404.7</v>
      </c>
      <c r="AC30" s="24">
        <v>1130.7</v>
      </c>
      <c r="AD30" s="24"/>
      <c r="AE30" s="24">
        <v>3402.9</v>
      </c>
      <c r="AF30" s="24"/>
      <c r="AG30" s="24">
        <f t="shared" si="8"/>
        <v>4942.2</v>
      </c>
      <c r="AH30" s="65"/>
      <c r="AI30" s="40"/>
      <c r="AJ30" s="40"/>
      <c r="AK30" s="40"/>
      <c r="AL30" s="65"/>
      <c r="AM30" s="24">
        <f t="shared" si="9"/>
        <v>4942.2</v>
      </c>
      <c r="AN30" s="24"/>
      <c r="AO30" s="24">
        <f t="shared" si="10"/>
        <v>4942.2</v>
      </c>
      <c r="AP30" s="81"/>
      <c r="AQ30" s="38"/>
      <c r="AR30" s="1"/>
      <c r="AS30" s="1"/>
      <c r="AT30" s="1"/>
      <c r="AU30" s="1"/>
      <c r="AV30" s="1"/>
      <c r="AW30" s="1"/>
      <c r="AX30" s="1"/>
      <c r="AY30" s="1"/>
      <c r="AZ30" s="1"/>
    </row>
    <row r="31" spans="1:52" s="2" customFormat="1" ht="17.100000000000001" customHeight="1">
      <c r="A31" s="12" t="s">
        <v>17</v>
      </c>
      <c r="B31" s="24">
        <v>131219.4</v>
      </c>
      <c r="C31" s="24">
        <v>119243.8</v>
      </c>
      <c r="D31" s="4">
        <f t="shared" si="2"/>
        <v>0.90873605579662775</v>
      </c>
      <c r="E31" s="10">
        <v>15</v>
      </c>
      <c r="F31" s="5">
        <v>1</v>
      </c>
      <c r="G31" s="5">
        <v>10</v>
      </c>
      <c r="H31" s="24">
        <v>8469</v>
      </c>
      <c r="I31" s="24">
        <v>8736.1</v>
      </c>
      <c r="J31" s="4">
        <f>IF(K31=0,0,IF(H31=0,1,IF(I31&lt;0,0,IF(I31/H31&gt;1.2,IF((I31/H31-1.2)*0.1+1.2&gt;1.3,1.3,(I31/H31-1.2)*0.1+1.2),I31/H31))))</f>
        <v>1.0315385523674578</v>
      </c>
      <c r="K31" s="5">
        <v>10</v>
      </c>
      <c r="L31" s="5" t="s">
        <v>410</v>
      </c>
      <c r="M31" s="5" t="s">
        <v>410</v>
      </c>
      <c r="N31" s="4" t="s">
        <v>410</v>
      </c>
      <c r="O31" s="73"/>
      <c r="P31" s="5" t="s">
        <v>410</v>
      </c>
      <c r="Q31" s="5" t="s">
        <v>410</v>
      </c>
      <c r="R31" s="4" t="s">
        <v>410</v>
      </c>
      <c r="S31" s="5"/>
      <c r="T31" s="31">
        <f t="shared" si="4"/>
        <v>0.96989789601782839</v>
      </c>
      <c r="U31" s="32">
        <v>38433</v>
      </c>
      <c r="V31" s="24">
        <f t="shared" si="5"/>
        <v>20963.454545454544</v>
      </c>
      <c r="W31" s="24">
        <f t="shared" si="19"/>
        <v>20332.400000000001</v>
      </c>
      <c r="X31" s="24">
        <f t="shared" si="20"/>
        <v>-631.05454545454268</v>
      </c>
      <c r="Y31" s="24"/>
      <c r="Z31" s="24">
        <v>3925</v>
      </c>
      <c r="AA31" s="24">
        <v>3620.4</v>
      </c>
      <c r="AB31" s="24">
        <v>4058.3</v>
      </c>
      <c r="AC31" s="24">
        <v>3751.1</v>
      </c>
      <c r="AD31" s="24"/>
      <c r="AE31" s="24">
        <v>3176.3</v>
      </c>
      <c r="AF31" s="24"/>
      <c r="AG31" s="24">
        <f t="shared" si="8"/>
        <v>1801.3</v>
      </c>
      <c r="AH31" s="65"/>
      <c r="AI31" s="40"/>
      <c r="AJ31" s="40"/>
      <c r="AK31" s="40"/>
      <c r="AL31" s="65"/>
      <c r="AM31" s="24">
        <f t="shared" si="9"/>
        <v>1801.3</v>
      </c>
      <c r="AN31" s="24"/>
      <c r="AO31" s="24">
        <f t="shared" si="10"/>
        <v>1801.3</v>
      </c>
      <c r="AP31" s="81"/>
      <c r="AQ31" s="38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2" customFormat="1" ht="17.100000000000001" customHeight="1">
      <c r="A32" s="12" t="s">
        <v>18</v>
      </c>
      <c r="B32" s="24">
        <v>48125.9</v>
      </c>
      <c r="C32" s="24">
        <v>42562.8</v>
      </c>
      <c r="D32" s="4">
        <f t="shared" si="2"/>
        <v>0.88440527865452911</v>
      </c>
      <c r="E32" s="10">
        <v>15</v>
      </c>
      <c r="F32" s="5">
        <v>1</v>
      </c>
      <c r="G32" s="5">
        <v>10</v>
      </c>
      <c r="H32" s="24">
        <v>2710</v>
      </c>
      <c r="I32" s="24">
        <v>2678.9</v>
      </c>
      <c r="J32" s="4">
        <f t="shared" si="18"/>
        <v>0.98852398523985241</v>
      </c>
      <c r="K32" s="5">
        <v>10</v>
      </c>
      <c r="L32" s="5" t="s">
        <v>410</v>
      </c>
      <c r="M32" s="5" t="s">
        <v>410</v>
      </c>
      <c r="N32" s="4" t="s">
        <v>410</v>
      </c>
      <c r="O32" s="73"/>
      <c r="P32" s="5" t="s">
        <v>410</v>
      </c>
      <c r="Q32" s="5" t="s">
        <v>410</v>
      </c>
      <c r="R32" s="4" t="s">
        <v>410</v>
      </c>
      <c r="S32" s="5"/>
      <c r="T32" s="31">
        <f t="shared" si="4"/>
        <v>0.94718054377761318</v>
      </c>
      <c r="U32" s="32">
        <v>32641</v>
      </c>
      <c r="V32" s="24">
        <f t="shared" si="5"/>
        <v>17804.18181818182</v>
      </c>
      <c r="W32" s="24">
        <f t="shared" si="19"/>
        <v>16863.8</v>
      </c>
      <c r="X32" s="24">
        <f t="shared" si="20"/>
        <v>-940.38181818182056</v>
      </c>
      <c r="Y32" s="24"/>
      <c r="Z32" s="24">
        <v>2759</v>
      </c>
      <c r="AA32" s="24">
        <v>2740.5</v>
      </c>
      <c r="AB32" s="24">
        <v>3898.9</v>
      </c>
      <c r="AC32" s="24">
        <v>2513.1999999999998</v>
      </c>
      <c r="AD32" s="24"/>
      <c r="AE32" s="24">
        <v>2760.3</v>
      </c>
      <c r="AF32" s="24"/>
      <c r="AG32" s="24">
        <f t="shared" si="8"/>
        <v>2191.9</v>
      </c>
      <c r="AH32" s="65"/>
      <c r="AI32" s="40"/>
      <c r="AJ32" s="40"/>
      <c r="AK32" s="40"/>
      <c r="AL32" s="65"/>
      <c r="AM32" s="24">
        <f t="shared" si="9"/>
        <v>2191.9</v>
      </c>
      <c r="AN32" s="24"/>
      <c r="AO32" s="24">
        <f t="shared" si="10"/>
        <v>2191.9</v>
      </c>
      <c r="AP32" s="81"/>
      <c r="AQ32" s="38"/>
      <c r="AR32" s="1"/>
      <c r="AS32" s="1"/>
      <c r="AT32" s="1"/>
      <c r="AU32" s="1"/>
      <c r="AV32" s="1"/>
      <c r="AW32" s="1"/>
      <c r="AX32" s="1"/>
      <c r="AY32" s="1"/>
      <c r="AZ32" s="1"/>
    </row>
    <row r="33" spans="1:52" s="2" customFormat="1" ht="17.100000000000001" customHeight="1">
      <c r="A33" s="12" t="s">
        <v>19</v>
      </c>
      <c r="B33" s="24">
        <v>59106.1</v>
      </c>
      <c r="C33" s="24">
        <v>63563.8</v>
      </c>
      <c r="D33" s="4">
        <f t="shared" si="2"/>
        <v>1.0754186116153832</v>
      </c>
      <c r="E33" s="10">
        <v>15</v>
      </c>
      <c r="F33" s="5">
        <v>1</v>
      </c>
      <c r="G33" s="5">
        <v>10</v>
      </c>
      <c r="H33" s="24">
        <v>2531</v>
      </c>
      <c r="I33" s="24">
        <v>2354.3000000000002</v>
      </c>
      <c r="J33" s="4">
        <f t="shared" si="18"/>
        <v>0.93018569735282508</v>
      </c>
      <c r="K33" s="5">
        <v>10</v>
      </c>
      <c r="L33" s="5" t="s">
        <v>410</v>
      </c>
      <c r="M33" s="5" t="s">
        <v>410</v>
      </c>
      <c r="N33" s="4" t="s">
        <v>410</v>
      </c>
      <c r="O33" s="73"/>
      <c r="P33" s="5" t="s">
        <v>410</v>
      </c>
      <c r="Q33" s="5" t="s">
        <v>410</v>
      </c>
      <c r="R33" s="4" t="s">
        <v>410</v>
      </c>
      <c r="S33" s="5"/>
      <c r="T33" s="31">
        <f t="shared" si="4"/>
        <v>1.0123753185074</v>
      </c>
      <c r="U33" s="32">
        <v>29857</v>
      </c>
      <c r="V33" s="24">
        <f t="shared" si="5"/>
        <v>16285.636363636364</v>
      </c>
      <c r="W33" s="24">
        <f t="shared" si="19"/>
        <v>16487.2</v>
      </c>
      <c r="X33" s="24">
        <f t="shared" si="20"/>
        <v>201.56363636363676</v>
      </c>
      <c r="Y33" s="24"/>
      <c r="Z33" s="24">
        <v>2112.8000000000002</v>
      </c>
      <c r="AA33" s="24">
        <v>2383</v>
      </c>
      <c r="AB33" s="24">
        <v>3845.7</v>
      </c>
      <c r="AC33" s="24">
        <v>2902.7</v>
      </c>
      <c r="AD33" s="24"/>
      <c r="AE33" s="24">
        <v>2230.1</v>
      </c>
      <c r="AF33" s="24"/>
      <c r="AG33" s="24">
        <f t="shared" si="8"/>
        <v>3012.9</v>
      </c>
      <c r="AH33" s="65"/>
      <c r="AI33" s="40"/>
      <c r="AJ33" s="40"/>
      <c r="AK33" s="40"/>
      <c r="AL33" s="65"/>
      <c r="AM33" s="24">
        <f t="shared" si="9"/>
        <v>3012.9</v>
      </c>
      <c r="AN33" s="24"/>
      <c r="AO33" s="24">
        <f t="shared" si="10"/>
        <v>3012.9</v>
      </c>
      <c r="AP33" s="81"/>
      <c r="AQ33" s="38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2" customFormat="1" ht="17.100000000000001" customHeight="1">
      <c r="A34" s="12" t="s">
        <v>20</v>
      </c>
      <c r="B34" s="24">
        <v>50221.9</v>
      </c>
      <c r="C34" s="24">
        <v>54592</v>
      </c>
      <c r="D34" s="4">
        <f t="shared" si="2"/>
        <v>1.0870158237740906</v>
      </c>
      <c r="E34" s="10">
        <v>15</v>
      </c>
      <c r="F34" s="5">
        <v>1</v>
      </c>
      <c r="G34" s="5">
        <v>10</v>
      </c>
      <c r="H34" s="24">
        <v>2046</v>
      </c>
      <c r="I34" s="24">
        <v>1980.9</v>
      </c>
      <c r="J34" s="4">
        <f t="shared" si="18"/>
        <v>0.96818181818181825</v>
      </c>
      <c r="K34" s="5">
        <v>10</v>
      </c>
      <c r="L34" s="5" t="s">
        <v>410</v>
      </c>
      <c r="M34" s="5" t="s">
        <v>410</v>
      </c>
      <c r="N34" s="4" t="s">
        <v>410</v>
      </c>
      <c r="O34" s="73"/>
      <c r="P34" s="5" t="s">
        <v>410</v>
      </c>
      <c r="Q34" s="5" t="s">
        <v>410</v>
      </c>
      <c r="R34" s="4" t="s">
        <v>410</v>
      </c>
      <c r="S34" s="5"/>
      <c r="T34" s="31">
        <f t="shared" si="4"/>
        <v>1.0282015868122727</v>
      </c>
      <c r="U34" s="32">
        <v>41942</v>
      </c>
      <c r="V34" s="24">
        <f t="shared" si="5"/>
        <v>22877.454545454544</v>
      </c>
      <c r="W34" s="24">
        <f t="shared" si="19"/>
        <v>23522.6</v>
      </c>
      <c r="X34" s="24">
        <f t="shared" si="20"/>
        <v>645.14545454545441</v>
      </c>
      <c r="Y34" s="24"/>
      <c r="Z34" s="24">
        <v>4074.1</v>
      </c>
      <c r="AA34" s="24">
        <v>3771.8</v>
      </c>
      <c r="AB34" s="24">
        <v>3615.6</v>
      </c>
      <c r="AC34" s="24">
        <v>3967.3</v>
      </c>
      <c r="AD34" s="24"/>
      <c r="AE34" s="24">
        <v>3618.6</v>
      </c>
      <c r="AF34" s="24"/>
      <c r="AG34" s="24">
        <f t="shared" si="8"/>
        <v>4475.2</v>
      </c>
      <c r="AH34" s="65"/>
      <c r="AI34" s="40"/>
      <c r="AJ34" s="40"/>
      <c r="AK34" s="40"/>
      <c r="AL34" s="65"/>
      <c r="AM34" s="24">
        <f t="shared" si="9"/>
        <v>4475.2</v>
      </c>
      <c r="AN34" s="24"/>
      <c r="AO34" s="24">
        <f t="shared" si="10"/>
        <v>4475.2</v>
      </c>
      <c r="AP34" s="81"/>
      <c r="AQ34" s="38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2" customFormat="1" ht="17.100000000000001" customHeight="1">
      <c r="A35" s="12" t="s">
        <v>21</v>
      </c>
      <c r="B35" s="24">
        <v>53795.199999999997</v>
      </c>
      <c r="C35" s="24">
        <v>59281.4</v>
      </c>
      <c r="D35" s="4">
        <f t="shared" si="2"/>
        <v>1.1019830765570162</v>
      </c>
      <c r="E35" s="10">
        <v>15</v>
      </c>
      <c r="F35" s="5">
        <v>1</v>
      </c>
      <c r="G35" s="5">
        <v>10</v>
      </c>
      <c r="H35" s="24">
        <v>2833</v>
      </c>
      <c r="I35" s="24">
        <v>2898.4</v>
      </c>
      <c r="J35" s="4">
        <f t="shared" si="18"/>
        <v>1.0230850688316273</v>
      </c>
      <c r="K35" s="5">
        <v>10</v>
      </c>
      <c r="L35" s="5" t="s">
        <v>410</v>
      </c>
      <c r="M35" s="5" t="s">
        <v>410</v>
      </c>
      <c r="N35" s="4" t="s">
        <v>410</v>
      </c>
      <c r="O35" s="73"/>
      <c r="P35" s="5" t="s">
        <v>410</v>
      </c>
      <c r="Q35" s="5" t="s">
        <v>410</v>
      </c>
      <c r="R35" s="4" t="s">
        <v>410</v>
      </c>
      <c r="S35" s="5"/>
      <c r="T35" s="31">
        <f t="shared" si="4"/>
        <v>1.0503027667620433</v>
      </c>
      <c r="U35" s="32">
        <v>43648</v>
      </c>
      <c r="V35" s="24">
        <f t="shared" si="5"/>
        <v>23808</v>
      </c>
      <c r="W35" s="24">
        <f t="shared" si="19"/>
        <v>25005.599999999999</v>
      </c>
      <c r="X35" s="24">
        <f t="shared" si="20"/>
        <v>1197.5999999999985</v>
      </c>
      <c r="Y35" s="24"/>
      <c r="Z35" s="24">
        <v>4584.6000000000004</v>
      </c>
      <c r="AA35" s="24">
        <v>4462.8</v>
      </c>
      <c r="AB35" s="24">
        <v>4666.3999999999996</v>
      </c>
      <c r="AC35" s="24">
        <v>4531</v>
      </c>
      <c r="AD35" s="24"/>
      <c r="AE35" s="24">
        <v>4171.8999999999996</v>
      </c>
      <c r="AF35" s="24"/>
      <c r="AG35" s="24">
        <f t="shared" si="8"/>
        <v>2588.9</v>
      </c>
      <c r="AH35" s="65"/>
      <c r="AI35" s="65"/>
      <c r="AJ35" s="40"/>
      <c r="AK35" s="40"/>
      <c r="AL35" s="65"/>
      <c r="AM35" s="24">
        <f t="shared" si="9"/>
        <v>2588.9</v>
      </c>
      <c r="AN35" s="24"/>
      <c r="AO35" s="24">
        <f t="shared" si="10"/>
        <v>2588.9</v>
      </c>
      <c r="AP35" s="81"/>
      <c r="AQ35" s="38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2" customFormat="1" ht="17.100000000000001" customHeight="1">
      <c r="A36" s="12" t="s">
        <v>22</v>
      </c>
      <c r="B36" s="24">
        <v>541811.9</v>
      </c>
      <c r="C36" s="24">
        <v>522925.4</v>
      </c>
      <c r="D36" s="4">
        <f t="shared" si="2"/>
        <v>0.96514196162911892</v>
      </c>
      <c r="E36" s="10">
        <v>15</v>
      </c>
      <c r="F36" s="5">
        <v>1</v>
      </c>
      <c r="G36" s="5">
        <v>10</v>
      </c>
      <c r="H36" s="24">
        <v>19569</v>
      </c>
      <c r="I36" s="24">
        <v>21220.9</v>
      </c>
      <c r="J36" s="4">
        <f t="shared" si="18"/>
        <v>1.0844141243803977</v>
      </c>
      <c r="K36" s="5">
        <v>10</v>
      </c>
      <c r="L36" s="5" t="s">
        <v>410</v>
      </c>
      <c r="M36" s="5" t="s">
        <v>410</v>
      </c>
      <c r="N36" s="4" t="s">
        <v>410</v>
      </c>
      <c r="O36" s="73"/>
      <c r="P36" s="5" t="s">
        <v>410</v>
      </c>
      <c r="Q36" s="5" t="s">
        <v>410</v>
      </c>
      <c r="R36" s="4" t="s">
        <v>410</v>
      </c>
      <c r="S36" s="5"/>
      <c r="T36" s="31">
        <f t="shared" si="4"/>
        <v>1.0091791619497359</v>
      </c>
      <c r="U36" s="32">
        <v>29860</v>
      </c>
      <c r="V36" s="24">
        <f t="shared" si="5"/>
        <v>16287.272727272728</v>
      </c>
      <c r="W36" s="24">
        <f t="shared" si="19"/>
        <v>16436.8</v>
      </c>
      <c r="X36" s="24">
        <f t="shared" si="20"/>
        <v>149.52727272727134</v>
      </c>
      <c r="Y36" s="24"/>
      <c r="Z36" s="24">
        <v>2730.5</v>
      </c>
      <c r="AA36" s="24">
        <v>3041.6</v>
      </c>
      <c r="AB36" s="24">
        <v>1590</v>
      </c>
      <c r="AC36" s="24">
        <v>3066.1</v>
      </c>
      <c r="AD36" s="24"/>
      <c r="AE36" s="24">
        <v>2467.9</v>
      </c>
      <c r="AF36" s="24">
        <v>1145</v>
      </c>
      <c r="AG36" s="24">
        <f t="shared" si="8"/>
        <v>2395.6999999999998</v>
      </c>
      <c r="AH36" s="40"/>
      <c r="AI36" s="40"/>
      <c r="AJ36" s="40"/>
      <c r="AK36" s="40"/>
      <c r="AL36" s="65"/>
      <c r="AM36" s="24">
        <f t="shared" si="9"/>
        <v>2395.6999999999998</v>
      </c>
      <c r="AN36" s="24"/>
      <c r="AO36" s="24">
        <f t="shared" si="10"/>
        <v>2395.6999999999998</v>
      </c>
      <c r="AP36" s="81"/>
      <c r="AQ36" s="38"/>
      <c r="AR36" s="1"/>
      <c r="AS36" s="1"/>
      <c r="AT36" s="1"/>
      <c r="AU36" s="1"/>
      <c r="AV36" s="1"/>
      <c r="AW36" s="1"/>
      <c r="AX36" s="1"/>
      <c r="AY36" s="1"/>
      <c r="AZ36" s="1"/>
    </row>
    <row r="37" spans="1:52" s="2" customFormat="1" ht="17.100000000000001" customHeight="1">
      <c r="A37" s="12" t="s">
        <v>23</v>
      </c>
      <c r="B37" s="24">
        <v>23538.2</v>
      </c>
      <c r="C37" s="24">
        <v>25832.9</v>
      </c>
      <c r="D37" s="4">
        <f t="shared" si="2"/>
        <v>1.0974883381057174</v>
      </c>
      <c r="E37" s="10">
        <v>15</v>
      </c>
      <c r="F37" s="5">
        <v>1</v>
      </c>
      <c r="G37" s="5">
        <v>10</v>
      </c>
      <c r="H37" s="24">
        <v>1140</v>
      </c>
      <c r="I37" s="24">
        <v>1112.4000000000001</v>
      </c>
      <c r="J37" s="4">
        <f t="shared" si="18"/>
        <v>0.97578947368421065</v>
      </c>
      <c r="K37" s="5">
        <v>10</v>
      </c>
      <c r="L37" s="5" t="s">
        <v>410</v>
      </c>
      <c r="M37" s="5" t="s">
        <v>410</v>
      </c>
      <c r="N37" s="4" t="s">
        <v>410</v>
      </c>
      <c r="O37" s="73"/>
      <c r="P37" s="5" t="s">
        <v>410</v>
      </c>
      <c r="Q37" s="5" t="s">
        <v>410</v>
      </c>
      <c r="R37" s="4" t="s">
        <v>410</v>
      </c>
      <c r="S37" s="5"/>
      <c r="T37" s="31">
        <f t="shared" si="4"/>
        <v>1.0348634230979392</v>
      </c>
      <c r="U37" s="32">
        <v>18726</v>
      </c>
      <c r="V37" s="24">
        <f t="shared" si="5"/>
        <v>10214.181818181818</v>
      </c>
      <c r="W37" s="24">
        <f t="shared" si="19"/>
        <v>10570.3</v>
      </c>
      <c r="X37" s="24">
        <f t="shared" si="20"/>
        <v>356.11818181818126</v>
      </c>
      <c r="Y37" s="24"/>
      <c r="Z37" s="24">
        <v>1926.3</v>
      </c>
      <c r="AA37" s="24">
        <v>1488.6</v>
      </c>
      <c r="AB37" s="24">
        <v>1179.4000000000001</v>
      </c>
      <c r="AC37" s="24">
        <v>2052.1</v>
      </c>
      <c r="AD37" s="24"/>
      <c r="AE37" s="24">
        <v>1958.8</v>
      </c>
      <c r="AF37" s="24"/>
      <c r="AG37" s="24">
        <f t="shared" si="8"/>
        <v>1965.1</v>
      </c>
      <c r="AH37" s="65"/>
      <c r="AI37" s="65"/>
      <c r="AJ37" s="40"/>
      <c r="AK37" s="40"/>
      <c r="AL37" s="65"/>
      <c r="AM37" s="24">
        <f t="shared" si="9"/>
        <v>1965.1</v>
      </c>
      <c r="AN37" s="24"/>
      <c r="AO37" s="24">
        <f t="shared" si="10"/>
        <v>1965.1</v>
      </c>
      <c r="AP37" s="81"/>
      <c r="AQ37" s="38"/>
      <c r="AR37" s="1"/>
      <c r="AS37" s="1"/>
      <c r="AT37" s="1"/>
      <c r="AU37" s="1"/>
      <c r="AV37" s="1"/>
      <c r="AW37" s="1"/>
      <c r="AX37" s="1"/>
      <c r="AY37" s="1"/>
      <c r="AZ37" s="1"/>
    </row>
    <row r="38" spans="1:52" s="2" customFormat="1" ht="17.100000000000001" customHeight="1">
      <c r="A38" s="12" t="s">
        <v>24</v>
      </c>
      <c r="B38" s="24">
        <v>37609.699999999997</v>
      </c>
      <c r="C38" s="24">
        <v>37580</v>
      </c>
      <c r="D38" s="4">
        <f t="shared" si="2"/>
        <v>0.99921031010616945</v>
      </c>
      <c r="E38" s="10">
        <v>15</v>
      </c>
      <c r="F38" s="5">
        <v>1</v>
      </c>
      <c r="G38" s="5">
        <v>10</v>
      </c>
      <c r="H38" s="24">
        <v>1518</v>
      </c>
      <c r="I38" s="24">
        <v>1539.1</v>
      </c>
      <c r="J38" s="4">
        <f t="shared" si="18"/>
        <v>1.0138998682476943</v>
      </c>
      <c r="K38" s="5">
        <v>10</v>
      </c>
      <c r="L38" s="5" t="s">
        <v>410</v>
      </c>
      <c r="M38" s="5" t="s">
        <v>410</v>
      </c>
      <c r="N38" s="4" t="s">
        <v>410</v>
      </c>
      <c r="O38" s="73"/>
      <c r="P38" s="5" t="s">
        <v>410</v>
      </c>
      <c r="Q38" s="5" t="s">
        <v>410</v>
      </c>
      <c r="R38" s="4" t="s">
        <v>410</v>
      </c>
      <c r="S38" s="5"/>
      <c r="T38" s="31">
        <f t="shared" si="4"/>
        <v>1.0036329524019851</v>
      </c>
      <c r="U38" s="32">
        <v>44585</v>
      </c>
      <c r="V38" s="24">
        <f t="shared" si="5"/>
        <v>24319.090909090908</v>
      </c>
      <c r="W38" s="24">
        <f t="shared" si="19"/>
        <v>24407.4</v>
      </c>
      <c r="X38" s="24">
        <f t="shared" si="20"/>
        <v>88.309090909093356</v>
      </c>
      <c r="Y38" s="24"/>
      <c r="Z38" s="24">
        <v>4100.8</v>
      </c>
      <c r="AA38" s="24">
        <v>4264.7</v>
      </c>
      <c r="AB38" s="24">
        <v>4478.2</v>
      </c>
      <c r="AC38" s="24">
        <v>4105.3999999999996</v>
      </c>
      <c r="AD38" s="24"/>
      <c r="AE38" s="24">
        <v>3976.6</v>
      </c>
      <c r="AF38" s="24"/>
      <c r="AG38" s="24">
        <f t="shared" si="8"/>
        <v>3481.7</v>
      </c>
      <c r="AH38" s="65"/>
      <c r="AI38" s="40"/>
      <c r="AJ38" s="40"/>
      <c r="AK38" s="40"/>
      <c r="AL38" s="65"/>
      <c r="AM38" s="24">
        <f t="shared" si="9"/>
        <v>3481.7</v>
      </c>
      <c r="AN38" s="24"/>
      <c r="AO38" s="24">
        <f t="shared" si="10"/>
        <v>3481.7</v>
      </c>
      <c r="AP38" s="81"/>
      <c r="AQ38" s="38"/>
      <c r="AR38" s="1"/>
      <c r="AS38" s="1"/>
      <c r="AT38" s="1"/>
      <c r="AU38" s="1"/>
      <c r="AV38" s="1"/>
      <c r="AW38" s="1"/>
      <c r="AX38" s="1"/>
      <c r="AY38" s="1"/>
      <c r="AZ38" s="1"/>
    </row>
    <row r="39" spans="1:52" s="2" customFormat="1" ht="16.5" customHeight="1">
      <c r="A39" s="12" t="s">
        <v>25</v>
      </c>
      <c r="B39" s="24">
        <v>25701.3</v>
      </c>
      <c r="C39" s="24">
        <v>24234.3</v>
      </c>
      <c r="D39" s="4">
        <f t="shared" si="2"/>
        <v>0.94292117519347274</v>
      </c>
      <c r="E39" s="10">
        <v>15</v>
      </c>
      <c r="F39" s="5">
        <v>1</v>
      </c>
      <c r="G39" s="5">
        <v>10</v>
      </c>
      <c r="H39" s="24">
        <v>1200</v>
      </c>
      <c r="I39" s="24">
        <v>1056</v>
      </c>
      <c r="J39" s="4">
        <f t="shared" si="18"/>
        <v>0.88</v>
      </c>
      <c r="K39" s="5">
        <v>10</v>
      </c>
      <c r="L39" s="5" t="s">
        <v>410</v>
      </c>
      <c r="M39" s="5" t="s">
        <v>410</v>
      </c>
      <c r="N39" s="4" t="s">
        <v>410</v>
      </c>
      <c r="O39" s="73"/>
      <c r="P39" s="5" t="s">
        <v>410</v>
      </c>
      <c r="Q39" s="5" t="s">
        <v>410</v>
      </c>
      <c r="R39" s="4" t="s">
        <v>410</v>
      </c>
      <c r="S39" s="5"/>
      <c r="T39" s="31">
        <f t="shared" si="4"/>
        <v>0.94125193222577408</v>
      </c>
      <c r="U39" s="32">
        <v>43494</v>
      </c>
      <c r="V39" s="24">
        <f t="shared" si="5"/>
        <v>23724</v>
      </c>
      <c r="W39" s="24">
        <f t="shared" si="19"/>
        <v>22330.3</v>
      </c>
      <c r="X39" s="24">
        <f t="shared" si="20"/>
        <v>-1393.7000000000007</v>
      </c>
      <c r="Y39" s="24"/>
      <c r="Z39" s="24">
        <v>2452.1</v>
      </c>
      <c r="AA39" s="24">
        <v>2515.4</v>
      </c>
      <c r="AB39" s="24">
        <v>1635.1</v>
      </c>
      <c r="AC39" s="24">
        <v>9027.6</v>
      </c>
      <c r="AD39" s="24">
        <v>7590</v>
      </c>
      <c r="AE39" s="24">
        <v>3329.7</v>
      </c>
      <c r="AF39" s="24"/>
      <c r="AG39" s="24">
        <f t="shared" si="8"/>
        <v>-4219.6000000000004</v>
      </c>
      <c r="AH39" s="65"/>
      <c r="AI39" s="65"/>
      <c r="AJ39" s="40"/>
      <c r="AK39" s="40"/>
      <c r="AL39" s="65"/>
      <c r="AM39" s="24">
        <f t="shared" si="9"/>
        <v>0</v>
      </c>
      <c r="AN39" s="24"/>
      <c r="AO39" s="24">
        <f t="shared" si="10"/>
        <v>0</v>
      </c>
      <c r="AP39" s="81"/>
      <c r="AQ39" s="38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2" customFormat="1" ht="17.100000000000001" customHeight="1">
      <c r="A40" s="12" t="s">
        <v>26</v>
      </c>
      <c r="B40" s="24">
        <v>130805.3</v>
      </c>
      <c r="C40" s="24">
        <v>128033.8</v>
      </c>
      <c r="D40" s="4">
        <f t="shared" si="2"/>
        <v>0.97881202061384365</v>
      </c>
      <c r="E40" s="10">
        <v>15</v>
      </c>
      <c r="F40" s="5">
        <v>1</v>
      </c>
      <c r="G40" s="5">
        <v>10</v>
      </c>
      <c r="H40" s="24">
        <v>3246</v>
      </c>
      <c r="I40" s="24">
        <v>3458.7</v>
      </c>
      <c r="J40" s="4">
        <f t="shared" si="18"/>
        <v>1.0655268022181146</v>
      </c>
      <c r="K40" s="5">
        <v>10</v>
      </c>
      <c r="L40" s="5" t="s">
        <v>410</v>
      </c>
      <c r="M40" s="5" t="s">
        <v>410</v>
      </c>
      <c r="N40" s="4" t="s">
        <v>410</v>
      </c>
      <c r="O40" s="73"/>
      <c r="P40" s="5" t="s">
        <v>410</v>
      </c>
      <c r="Q40" s="5" t="s">
        <v>410</v>
      </c>
      <c r="R40" s="4" t="s">
        <v>410</v>
      </c>
      <c r="S40" s="5"/>
      <c r="T40" s="31">
        <f t="shared" si="4"/>
        <v>1.0096413808968228</v>
      </c>
      <c r="U40" s="32">
        <v>7497</v>
      </c>
      <c r="V40" s="24">
        <f t="shared" si="5"/>
        <v>4089.272727272727</v>
      </c>
      <c r="W40" s="24">
        <f t="shared" si="19"/>
        <v>4128.7</v>
      </c>
      <c r="X40" s="24">
        <f t="shared" si="20"/>
        <v>39.427272727272793</v>
      </c>
      <c r="Y40" s="24"/>
      <c r="Z40" s="24">
        <v>668.7</v>
      </c>
      <c r="AA40" s="24">
        <v>646.1</v>
      </c>
      <c r="AB40" s="24">
        <v>710.9</v>
      </c>
      <c r="AC40" s="24">
        <v>848.2</v>
      </c>
      <c r="AD40" s="24"/>
      <c r="AE40" s="24">
        <v>595.70000000000005</v>
      </c>
      <c r="AF40" s="24"/>
      <c r="AG40" s="24">
        <f t="shared" si="8"/>
        <v>659.1</v>
      </c>
      <c r="AH40" s="65"/>
      <c r="AI40" s="40"/>
      <c r="AJ40" s="40"/>
      <c r="AK40" s="40"/>
      <c r="AL40" s="65"/>
      <c r="AM40" s="24">
        <f t="shared" si="9"/>
        <v>659.1</v>
      </c>
      <c r="AN40" s="24"/>
      <c r="AO40" s="24">
        <f t="shared" si="10"/>
        <v>659.1</v>
      </c>
      <c r="AP40" s="81"/>
      <c r="AQ40" s="38"/>
      <c r="AR40" s="1"/>
      <c r="AS40" s="1"/>
      <c r="AT40" s="1"/>
      <c r="AU40" s="1"/>
      <c r="AV40" s="1"/>
      <c r="AW40" s="1"/>
      <c r="AX40" s="1"/>
      <c r="AY40" s="1"/>
      <c r="AZ40" s="1"/>
    </row>
    <row r="41" spans="1:52" s="2" customFormat="1" ht="17.100000000000001" customHeight="1">
      <c r="A41" s="12" t="s">
        <v>27</v>
      </c>
      <c r="B41" s="24">
        <v>153986.20000000001</v>
      </c>
      <c r="C41" s="24">
        <v>142889.20000000001</v>
      </c>
      <c r="D41" s="4">
        <f t="shared" si="2"/>
        <v>0.92793510067785301</v>
      </c>
      <c r="E41" s="10">
        <v>15</v>
      </c>
      <c r="F41" s="5">
        <v>1</v>
      </c>
      <c r="G41" s="5">
        <v>10</v>
      </c>
      <c r="H41" s="24">
        <v>6505</v>
      </c>
      <c r="I41" s="24">
        <v>6403.9</v>
      </c>
      <c r="J41" s="4">
        <f t="shared" si="18"/>
        <v>0.98445810914681009</v>
      </c>
      <c r="K41" s="5">
        <v>10</v>
      </c>
      <c r="L41" s="5" t="s">
        <v>410</v>
      </c>
      <c r="M41" s="5" t="s">
        <v>410</v>
      </c>
      <c r="N41" s="4" t="s">
        <v>410</v>
      </c>
      <c r="O41" s="73"/>
      <c r="P41" s="5" t="s">
        <v>410</v>
      </c>
      <c r="Q41" s="5" t="s">
        <v>410</v>
      </c>
      <c r="R41" s="4" t="s">
        <v>410</v>
      </c>
      <c r="S41" s="5"/>
      <c r="T41" s="31">
        <f t="shared" si="4"/>
        <v>0.96467450290388279</v>
      </c>
      <c r="U41" s="32">
        <v>19492</v>
      </c>
      <c r="V41" s="24">
        <f t="shared" si="5"/>
        <v>10632</v>
      </c>
      <c r="W41" s="24">
        <f t="shared" si="19"/>
        <v>10256.4</v>
      </c>
      <c r="X41" s="24">
        <f t="shared" si="20"/>
        <v>-375.60000000000036</v>
      </c>
      <c r="Y41" s="24"/>
      <c r="Z41" s="24">
        <v>1545.4</v>
      </c>
      <c r="AA41" s="24">
        <v>1558.9</v>
      </c>
      <c r="AB41" s="24">
        <v>2066.3000000000002</v>
      </c>
      <c r="AC41" s="24">
        <v>602.1</v>
      </c>
      <c r="AD41" s="24"/>
      <c r="AE41" s="24">
        <v>1533.4</v>
      </c>
      <c r="AF41" s="24"/>
      <c r="AG41" s="24">
        <f t="shared" si="8"/>
        <v>2950.3</v>
      </c>
      <c r="AH41" s="65"/>
      <c r="AI41" s="40"/>
      <c r="AJ41" s="40"/>
      <c r="AK41" s="40"/>
      <c r="AL41" s="65"/>
      <c r="AM41" s="24">
        <f t="shared" si="9"/>
        <v>2950.3</v>
      </c>
      <c r="AN41" s="24"/>
      <c r="AO41" s="24">
        <f t="shared" si="10"/>
        <v>2950.3</v>
      </c>
      <c r="AP41" s="81"/>
      <c r="AQ41" s="38"/>
      <c r="AR41" s="1"/>
      <c r="AS41" s="1"/>
      <c r="AT41" s="1"/>
      <c r="AU41" s="1"/>
      <c r="AV41" s="1"/>
      <c r="AW41" s="1"/>
      <c r="AX41" s="1"/>
      <c r="AY41" s="1"/>
      <c r="AZ41" s="1"/>
    </row>
    <row r="42" spans="1:52" s="2" customFormat="1" ht="17.100000000000001" customHeight="1">
      <c r="A42" s="12" t="s">
        <v>28</v>
      </c>
      <c r="B42" s="24">
        <v>49127.7</v>
      </c>
      <c r="C42" s="24">
        <v>44746.400000000001</v>
      </c>
      <c r="D42" s="4">
        <f t="shared" si="2"/>
        <v>0.91081813315095161</v>
      </c>
      <c r="E42" s="10">
        <v>15</v>
      </c>
      <c r="F42" s="5">
        <v>1</v>
      </c>
      <c r="G42" s="5">
        <v>10</v>
      </c>
      <c r="H42" s="24">
        <v>1652</v>
      </c>
      <c r="I42" s="24">
        <v>1648.6</v>
      </c>
      <c r="J42" s="4">
        <f t="shared" si="18"/>
        <v>0.99794188861985467</v>
      </c>
      <c r="K42" s="5">
        <v>10</v>
      </c>
      <c r="L42" s="5" t="s">
        <v>410</v>
      </c>
      <c r="M42" s="5" t="s">
        <v>410</v>
      </c>
      <c r="N42" s="4" t="s">
        <v>410</v>
      </c>
      <c r="O42" s="73"/>
      <c r="P42" s="5" t="s">
        <v>410</v>
      </c>
      <c r="Q42" s="5" t="s">
        <v>410</v>
      </c>
      <c r="R42" s="4" t="s">
        <v>410</v>
      </c>
      <c r="S42" s="5"/>
      <c r="T42" s="31">
        <f t="shared" si="4"/>
        <v>0.96119116809893779</v>
      </c>
      <c r="U42" s="32">
        <v>17936</v>
      </c>
      <c r="V42" s="24">
        <f t="shared" si="5"/>
        <v>9783.2727272727279</v>
      </c>
      <c r="W42" s="24">
        <f t="shared" si="19"/>
        <v>9403.6</v>
      </c>
      <c r="X42" s="24">
        <f t="shared" si="20"/>
        <v>-379.67272727272757</v>
      </c>
      <c r="Y42" s="24"/>
      <c r="Z42" s="24">
        <v>1320.7</v>
      </c>
      <c r="AA42" s="24">
        <v>1494.6</v>
      </c>
      <c r="AB42" s="24">
        <v>2089</v>
      </c>
      <c r="AC42" s="24">
        <v>2068.8000000000002</v>
      </c>
      <c r="AD42" s="24"/>
      <c r="AE42" s="24">
        <v>1602.3</v>
      </c>
      <c r="AF42" s="24"/>
      <c r="AG42" s="24">
        <f t="shared" si="8"/>
        <v>828.2</v>
      </c>
      <c r="AH42" s="65"/>
      <c r="AI42" s="40"/>
      <c r="AJ42" s="40"/>
      <c r="AK42" s="40"/>
      <c r="AL42" s="65"/>
      <c r="AM42" s="24">
        <f t="shared" si="9"/>
        <v>828.2</v>
      </c>
      <c r="AN42" s="24"/>
      <c r="AO42" s="24">
        <f t="shared" si="10"/>
        <v>828.2</v>
      </c>
      <c r="AP42" s="81"/>
      <c r="AQ42" s="38"/>
      <c r="AR42" s="1"/>
      <c r="AS42" s="1"/>
      <c r="AT42" s="1"/>
      <c r="AU42" s="1"/>
      <c r="AV42" s="1"/>
      <c r="AW42" s="1"/>
      <c r="AX42" s="1"/>
      <c r="AY42" s="1"/>
      <c r="AZ42" s="1"/>
    </row>
    <row r="43" spans="1:52" s="2" customFormat="1" ht="17.100000000000001" customHeight="1">
      <c r="A43" s="12" t="s">
        <v>29</v>
      </c>
      <c r="B43" s="24">
        <v>68444.5</v>
      </c>
      <c r="C43" s="24">
        <v>70295.8</v>
      </c>
      <c r="D43" s="4">
        <f t="shared" si="2"/>
        <v>1.0270481923310129</v>
      </c>
      <c r="E43" s="10">
        <v>15</v>
      </c>
      <c r="F43" s="5">
        <v>1</v>
      </c>
      <c r="G43" s="5">
        <v>10</v>
      </c>
      <c r="H43" s="24">
        <v>5967</v>
      </c>
      <c r="I43" s="24">
        <v>5845.8</v>
      </c>
      <c r="J43" s="4">
        <f t="shared" si="18"/>
        <v>0.97968828557063858</v>
      </c>
      <c r="K43" s="5">
        <v>10</v>
      </c>
      <c r="L43" s="5" t="s">
        <v>410</v>
      </c>
      <c r="M43" s="5" t="s">
        <v>410</v>
      </c>
      <c r="N43" s="4" t="s">
        <v>410</v>
      </c>
      <c r="O43" s="73"/>
      <c r="P43" s="5" t="s">
        <v>410</v>
      </c>
      <c r="Q43" s="5" t="s">
        <v>410</v>
      </c>
      <c r="R43" s="4" t="s">
        <v>410</v>
      </c>
      <c r="S43" s="5"/>
      <c r="T43" s="31">
        <f t="shared" si="4"/>
        <v>1.0057887354477595</v>
      </c>
      <c r="U43" s="32">
        <v>41493</v>
      </c>
      <c r="V43" s="24">
        <f t="shared" si="5"/>
        <v>22632.545454545456</v>
      </c>
      <c r="W43" s="24">
        <f t="shared" si="19"/>
        <v>22763.599999999999</v>
      </c>
      <c r="X43" s="24">
        <f t="shared" si="20"/>
        <v>131.05454545454268</v>
      </c>
      <c r="Y43" s="24"/>
      <c r="Z43" s="24">
        <v>4290.1000000000004</v>
      </c>
      <c r="AA43" s="24">
        <v>3450.5</v>
      </c>
      <c r="AB43" s="24">
        <v>5073.6000000000004</v>
      </c>
      <c r="AC43" s="24">
        <v>3927.3</v>
      </c>
      <c r="AD43" s="24"/>
      <c r="AE43" s="24">
        <v>3055.7</v>
      </c>
      <c r="AF43" s="24"/>
      <c r="AG43" s="24">
        <f t="shared" si="8"/>
        <v>2966.4</v>
      </c>
      <c r="AH43" s="65"/>
      <c r="AI43" s="40"/>
      <c r="AJ43" s="40"/>
      <c r="AK43" s="40"/>
      <c r="AL43" s="65"/>
      <c r="AM43" s="24">
        <f t="shared" si="9"/>
        <v>2966.4</v>
      </c>
      <c r="AN43" s="24"/>
      <c r="AO43" s="24">
        <f t="shared" si="10"/>
        <v>2966.4</v>
      </c>
      <c r="AP43" s="81"/>
      <c r="AQ43" s="38"/>
      <c r="AR43" s="1"/>
      <c r="AS43" s="1"/>
      <c r="AT43" s="1"/>
      <c r="AU43" s="1"/>
      <c r="AV43" s="1"/>
      <c r="AW43" s="1"/>
      <c r="AX43" s="1"/>
      <c r="AY43" s="1"/>
      <c r="AZ43" s="1"/>
    </row>
    <row r="44" spans="1:52" s="2" customFormat="1" ht="17.100000000000001" customHeight="1">
      <c r="A44" s="12" t="s">
        <v>30</v>
      </c>
      <c r="B44" s="24">
        <v>64673</v>
      </c>
      <c r="C44" s="24">
        <v>67184.100000000006</v>
      </c>
      <c r="D44" s="4">
        <f t="shared" si="2"/>
        <v>1.0388276405919008</v>
      </c>
      <c r="E44" s="10">
        <v>15</v>
      </c>
      <c r="F44" s="5">
        <v>1</v>
      </c>
      <c r="G44" s="5">
        <v>10</v>
      </c>
      <c r="H44" s="24">
        <v>2276</v>
      </c>
      <c r="I44" s="24">
        <v>2066.6999999999998</v>
      </c>
      <c r="J44" s="4">
        <f t="shared" si="18"/>
        <v>0.90804042179261857</v>
      </c>
      <c r="K44" s="5">
        <v>10</v>
      </c>
      <c r="L44" s="5" t="s">
        <v>410</v>
      </c>
      <c r="M44" s="5" t="s">
        <v>410</v>
      </c>
      <c r="N44" s="4" t="s">
        <v>410</v>
      </c>
      <c r="O44" s="73"/>
      <c r="P44" s="5" t="s">
        <v>410</v>
      </c>
      <c r="Q44" s="5" t="s">
        <v>410</v>
      </c>
      <c r="R44" s="4" t="s">
        <v>410</v>
      </c>
      <c r="S44" s="5"/>
      <c r="T44" s="31">
        <f t="shared" si="4"/>
        <v>0.99036625219441987</v>
      </c>
      <c r="U44" s="32">
        <v>30618</v>
      </c>
      <c r="V44" s="24">
        <f t="shared" si="5"/>
        <v>16700.727272727272</v>
      </c>
      <c r="W44" s="24">
        <f t="shared" si="19"/>
        <v>16539.8</v>
      </c>
      <c r="X44" s="24">
        <f t="shared" si="20"/>
        <v>-160.92727272727279</v>
      </c>
      <c r="Y44" s="24"/>
      <c r="Z44" s="24">
        <v>2415.9</v>
      </c>
      <c r="AA44" s="24">
        <v>3271.2</v>
      </c>
      <c r="AB44" s="24">
        <v>1709.2</v>
      </c>
      <c r="AC44" s="24">
        <v>2581.3000000000002</v>
      </c>
      <c r="AD44" s="24"/>
      <c r="AE44" s="24">
        <v>2548.4</v>
      </c>
      <c r="AF44" s="24">
        <v>1842.5</v>
      </c>
      <c r="AG44" s="24">
        <f t="shared" si="8"/>
        <v>2171.3000000000002</v>
      </c>
      <c r="AH44" s="65"/>
      <c r="AI44" s="40"/>
      <c r="AJ44" s="40"/>
      <c r="AK44" s="40"/>
      <c r="AL44" s="65"/>
      <c r="AM44" s="24">
        <f t="shared" si="9"/>
        <v>2171.3000000000002</v>
      </c>
      <c r="AN44" s="24"/>
      <c r="AO44" s="24">
        <f t="shared" si="10"/>
        <v>2171.3000000000002</v>
      </c>
      <c r="AP44" s="81"/>
      <c r="AQ44" s="38"/>
      <c r="AR44" s="1"/>
      <c r="AS44" s="1"/>
      <c r="AT44" s="1"/>
      <c r="AU44" s="1"/>
      <c r="AV44" s="1"/>
      <c r="AW44" s="1"/>
      <c r="AX44" s="1"/>
      <c r="AY44" s="1"/>
      <c r="AZ44" s="1"/>
    </row>
    <row r="45" spans="1:52" s="2" customFormat="1" ht="17.100000000000001" customHeight="1">
      <c r="A45" s="12" t="s">
        <v>1</v>
      </c>
      <c r="B45" s="24">
        <v>266566.59999999998</v>
      </c>
      <c r="C45" s="24">
        <v>234461.1</v>
      </c>
      <c r="D45" s="4">
        <f t="shared" si="2"/>
        <v>0.87955917958213825</v>
      </c>
      <c r="E45" s="10">
        <v>15</v>
      </c>
      <c r="F45" s="5">
        <v>1</v>
      </c>
      <c r="G45" s="5">
        <v>10</v>
      </c>
      <c r="H45" s="24">
        <v>13920</v>
      </c>
      <c r="I45" s="24">
        <v>14291.8</v>
      </c>
      <c r="J45" s="4">
        <f t="shared" si="18"/>
        <v>1.0267097701149426</v>
      </c>
      <c r="K45" s="5">
        <v>10</v>
      </c>
      <c r="L45" s="5" t="s">
        <v>410</v>
      </c>
      <c r="M45" s="5" t="s">
        <v>410</v>
      </c>
      <c r="N45" s="4" t="s">
        <v>410</v>
      </c>
      <c r="O45" s="73"/>
      <c r="P45" s="5" t="s">
        <v>410</v>
      </c>
      <c r="Q45" s="5" t="s">
        <v>410</v>
      </c>
      <c r="R45" s="4" t="s">
        <v>410</v>
      </c>
      <c r="S45" s="5"/>
      <c r="T45" s="31">
        <f t="shared" si="4"/>
        <v>0.95601386842518576</v>
      </c>
      <c r="U45" s="32">
        <v>42719</v>
      </c>
      <c r="V45" s="24">
        <f t="shared" si="5"/>
        <v>23301.272727272728</v>
      </c>
      <c r="W45" s="24">
        <f t="shared" si="19"/>
        <v>22276.3</v>
      </c>
      <c r="X45" s="24">
        <f t="shared" si="20"/>
        <v>-1024.9727272727287</v>
      </c>
      <c r="Y45" s="24"/>
      <c r="Z45" s="24">
        <v>3604.8</v>
      </c>
      <c r="AA45" s="24">
        <v>3633.2</v>
      </c>
      <c r="AB45" s="24">
        <v>3969.5</v>
      </c>
      <c r="AC45" s="24">
        <v>4546.5</v>
      </c>
      <c r="AD45" s="24"/>
      <c r="AE45" s="24">
        <v>3784.8</v>
      </c>
      <c r="AF45" s="24"/>
      <c r="AG45" s="24">
        <f t="shared" si="8"/>
        <v>2737.5</v>
      </c>
      <c r="AH45" s="65"/>
      <c r="AI45" s="40"/>
      <c r="AJ45" s="40"/>
      <c r="AK45" s="40"/>
      <c r="AL45" s="65"/>
      <c r="AM45" s="24">
        <f t="shared" si="9"/>
        <v>2737.5</v>
      </c>
      <c r="AN45" s="24"/>
      <c r="AO45" s="24">
        <f t="shared" si="10"/>
        <v>2737.5</v>
      </c>
      <c r="AP45" s="81"/>
      <c r="AQ45" s="38"/>
      <c r="AR45" s="1"/>
      <c r="AS45" s="1"/>
      <c r="AT45" s="1"/>
      <c r="AU45" s="1"/>
      <c r="AV45" s="1"/>
      <c r="AW45" s="1"/>
      <c r="AX45" s="1"/>
      <c r="AY45" s="1"/>
      <c r="AZ45" s="1"/>
    </row>
    <row r="46" spans="1:52" s="2" customFormat="1" ht="17.100000000000001" customHeight="1">
      <c r="A46" s="12" t="s">
        <v>31</v>
      </c>
      <c r="B46" s="24">
        <v>126526.39999999999</v>
      </c>
      <c r="C46" s="24">
        <v>113727.4</v>
      </c>
      <c r="D46" s="4">
        <f t="shared" si="2"/>
        <v>0.8988432453622327</v>
      </c>
      <c r="E46" s="10">
        <v>15</v>
      </c>
      <c r="F46" s="5">
        <v>1</v>
      </c>
      <c r="G46" s="5">
        <v>10</v>
      </c>
      <c r="H46" s="24">
        <v>7765</v>
      </c>
      <c r="I46" s="24">
        <v>7637.8</v>
      </c>
      <c r="J46" s="4">
        <f t="shared" si="18"/>
        <v>0.98361880231809407</v>
      </c>
      <c r="K46" s="5">
        <v>10</v>
      </c>
      <c r="L46" s="5" t="s">
        <v>410</v>
      </c>
      <c r="M46" s="5" t="s">
        <v>410</v>
      </c>
      <c r="N46" s="4" t="s">
        <v>410</v>
      </c>
      <c r="O46" s="73"/>
      <c r="P46" s="5" t="s">
        <v>410</v>
      </c>
      <c r="Q46" s="5" t="s">
        <v>410</v>
      </c>
      <c r="R46" s="4" t="s">
        <v>410</v>
      </c>
      <c r="S46" s="5"/>
      <c r="T46" s="31">
        <f t="shared" si="4"/>
        <v>0.95196676296041249</v>
      </c>
      <c r="U46" s="32">
        <v>38544</v>
      </c>
      <c r="V46" s="24">
        <f t="shared" si="5"/>
        <v>21024</v>
      </c>
      <c r="W46" s="24">
        <f t="shared" si="19"/>
        <v>20014.099999999999</v>
      </c>
      <c r="X46" s="24">
        <f t="shared" si="20"/>
        <v>-1009.9000000000015</v>
      </c>
      <c r="Y46" s="24"/>
      <c r="Z46" s="24">
        <v>3038.9</v>
      </c>
      <c r="AA46" s="24">
        <v>3113.8</v>
      </c>
      <c r="AB46" s="24">
        <v>4838.3</v>
      </c>
      <c r="AC46" s="24">
        <v>3938.7</v>
      </c>
      <c r="AD46" s="24"/>
      <c r="AE46" s="24">
        <v>3215.4</v>
      </c>
      <c r="AF46" s="24"/>
      <c r="AG46" s="24">
        <f t="shared" si="8"/>
        <v>1869</v>
      </c>
      <c r="AH46" s="65"/>
      <c r="AI46" s="40"/>
      <c r="AJ46" s="40"/>
      <c r="AK46" s="40"/>
      <c r="AL46" s="65"/>
      <c r="AM46" s="24">
        <f t="shared" si="9"/>
        <v>1869</v>
      </c>
      <c r="AN46" s="24"/>
      <c r="AO46" s="24">
        <f t="shared" si="10"/>
        <v>1869</v>
      </c>
      <c r="AP46" s="81"/>
      <c r="AQ46" s="38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2" customFormat="1" ht="17.100000000000001" customHeight="1">
      <c r="A47" s="12" t="s">
        <v>32</v>
      </c>
      <c r="B47" s="24">
        <v>56876.1</v>
      </c>
      <c r="C47" s="24">
        <v>74972.600000000006</v>
      </c>
      <c r="D47" s="4">
        <f t="shared" si="2"/>
        <v>1.2118174066083995</v>
      </c>
      <c r="E47" s="10">
        <v>15</v>
      </c>
      <c r="F47" s="5">
        <v>1</v>
      </c>
      <c r="G47" s="5">
        <v>10</v>
      </c>
      <c r="H47" s="24">
        <v>1837</v>
      </c>
      <c r="I47" s="24">
        <v>1740.9</v>
      </c>
      <c r="J47" s="4">
        <f t="shared" si="18"/>
        <v>0.9476864452912358</v>
      </c>
      <c r="K47" s="5">
        <v>10</v>
      </c>
      <c r="L47" s="5" t="s">
        <v>410</v>
      </c>
      <c r="M47" s="5" t="s">
        <v>410</v>
      </c>
      <c r="N47" s="4" t="s">
        <v>410</v>
      </c>
      <c r="O47" s="73"/>
      <c r="P47" s="5" t="s">
        <v>410</v>
      </c>
      <c r="Q47" s="5" t="s">
        <v>410</v>
      </c>
      <c r="R47" s="4" t="s">
        <v>410</v>
      </c>
      <c r="S47" s="5"/>
      <c r="T47" s="31">
        <f t="shared" si="4"/>
        <v>1.0758321586296671</v>
      </c>
      <c r="U47" s="32">
        <v>27283</v>
      </c>
      <c r="V47" s="24">
        <f t="shared" si="5"/>
        <v>14881.636363636364</v>
      </c>
      <c r="W47" s="24">
        <f t="shared" si="19"/>
        <v>16010.1</v>
      </c>
      <c r="X47" s="24">
        <f t="shared" si="20"/>
        <v>1128.4636363636364</v>
      </c>
      <c r="Y47" s="24"/>
      <c r="Z47" s="24">
        <v>2703.2</v>
      </c>
      <c r="AA47" s="24">
        <v>2882</v>
      </c>
      <c r="AB47" s="24">
        <v>343.3</v>
      </c>
      <c r="AC47" s="24">
        <v>2570.8000000000002</v>
      </c>
      <c r="AD47" s="24"/>
      <c r="AE47" s="24">
        <v>2363.5</v>
      </c>
      <c r="AF47" s="24">
        <v>1996.8</v>
      </c>
      <c r="AG47" s="24">
        <f t="shared" si="8"/>
        <v>3150.5</v>
      </c>
      <c r="AH47" s="65"/>
      <c r="AI47" s="40"/>
      <c r="AJ47" s="40"/>
      <c r="AK47" s="40"/>
      <c r="AL47" s="65"/>
      <c r="AM47" s="24">
        <f t="shared" si="9"/>
        <v>3150.5</v>
      </c>
      <c r="AN47" s="24"/>
      <c r="AO47" s="24">
        <f t="shared" si="10"/>
        <v>3150.5</v>
      </c>
      <c r="AP47" s="81"/>
      <c r="AQ47" s="38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2" customFormat="1" ht="17.100000000000001" customHeight="1">
      <c r="A48" s="12" t="s">
        <v>33</v>
      </c>
      <c r="B48" s="24">
        <v>53576.4</v>
      </c>
      <c r="C48" s="24">
        <v>55055.8</v>
      </c>
      <c r="D48" s="4">
        <f t="shared" si="2"/>
        <v>1.027612904189158</v>
      </c>
      <c r="E48" s="10">
        <v>15</v>
      </c>
      <c r="F48" s="5">
        <v>1</v>
      </c>
      <c r="G48" s="5">
        <v>10</v>
      </c>
      <c r="H48" s="24">
        <v>2546</v>
      </c>
      <c r="I48" s="24">
        <v>2521.5</v>
      </c>
      <c r="J48" s="4">
        <f t="shared" si="18"/>
        <v>0.99037706205813036</v>
      </c>
      <c r="K48" s="5">
        <v>10</v>
      </c>
      <c r="L48" s="5" t="s">
        <v>410</v>
      </c>
      <c r="M48" s="5" t="s">
        <v>410</v>
      </c>
      <c r="N48" s="4" t="s">
        <v>410</v>
      </c>
      <c r="O48" s="73"/>
      <c r="P48" s="5" t="s">
        <v>410</v>
      </c>
      <c r="Q48" s="5" t="s">
        <v>410</v>
      </c>
      <c r="R48" s="4" t="s">
        <v>410</v>
      </c>
      <c r="S48" s="5"/>
      <c r="T48" s="31">
        <f t="shared" si="4"/>
        <v>1.0090846909548192</v>
      </c>
      <c r="U48" s="32">
        <v>51618</v>
      </c>
      <c r="V48" s="24">
        <f t="shared" si="5"/>
        <v>28155.272727272728</v>
      </c>
      <c r="W48" s="24">
        <f t="shared" si="19"/>
        <v>28411.1</v>
      </c>
      <c r="X48" s="24">
        <f t="shared" si="20"/>
        <v>255.82727272727061</v>
      </c>
      <c r="Y48" s="24"/>
      <c r="Z48" s="24">
        <v>4632.7</v>
      </c>
      <c r="AA48" s="24">
        <v>4853.2</v>
      </c>
      <c r="AB48" s="24">
        <v>4826.6000000000004</v>
      </c>
      <c r="AC48" s="24">
        <v>5496.3</v>
      </c>
      <c r="AD48" s="24"/>
      <c r="AE48" s="24">
        <v>4588.2</v>
      </c>
      <c r="AF48" s="24"/>
      <c r="AG48" s="24">
        <f t="shared" si="8"/>
        <v>4014.1</v>
      </c>
      <c r="AH48" s="65"/>
      <c r="AI48" s="40"/>
      <c r="AJ48" s="40"/>
      <c r="AK48" s="40"/>
      <c r="AL48" s="65"/>
      <c r="AM48" s="24">
        <f t="shared" si="9"/>
        <v>4014.1</v>
      </c>
      <c r="AN48" s="24"/>
      <c r="AO48" s="24">
        <f t="shared" si="10"/>
        <v>4014.1</v>
      </c>
      <c r="AP48" s="81"/>
      <c r="AQ48" s="38"/>
      <c r="AR48" s="1"/>
      <c r="AS48" s="1"/>
      <c r="AT48" s="1"/>
      <c r="AU48" s="1"/>
      <c r="AV48" s="1"/>
      <c r="AW48" s="1"/>
      <c r="AX48" s="1"/>
      <c r="AY48" s="1"/>
      <c r="AZ48" s="1"/>
    </row>
    <row r="49" spans="1:186" s="2" customFormat="1" ht="17.100000000000001" customHeight="1">
      <c r="A49" s="12" t="s">
        <v>34</v>
      </c>
      <c r="B49" s="24">
        <v>60795.8</v>
      </c>
      <c r="C49" s="24">
        <v>57227.199999999997</v>
      </c>
      <c r="D49" s="4">
        <f t="shared" si="2"/>
        <v>0.94130186624733936</v>
      </c>
      <c r="E49" s="10">
        <v>15</v>
      </c>
      <c r="F49" s="5">
        <v>1</v>
      </c>
      <c r="G49" s="5">
        <v>10</v>
      </c>
      <c r="H49" s="24">
        <v>2640</v>
      </c>
      <c r="I49" s="24">
        <v>2810.7</v>
      </c>
      <c r="J49" s="4">
        <f t="shared" si="18"/>
        <v>1.0646590909090909</v>
      </c>
      <c r="K49" s="5">
        <v>10</v>
      </c>
      <c r="L49" s="5" t="s">
        <v>410</v>
      </c>
      <c r="M49" s="5" t="s">
        <v>410</v>
      </c>
      <c r="N49" s="4" t="s">
        <v>410</v>
      </c>
      <c r="O49" s="73"/>
      <c r="P49" s="5" t="s">
        <v>410</v>
      </c>
      <c r="Q49" s="5" t="s">
        <v>410</v>
      </c>
      <c r="R49" s="4" t="s">
        <v>410</v>
      </c>
      <c r="S49" s="5"/>
      <c r="T49" s="31">
        <f t="shared" si="4"/>
        <v>0.99331768293717138</v>
      </c>
      <c r="U49" s="32">
        <v>40697</v>
      </c>
      <c r="V49" s="24">
        <f t="shared" si="5"/>
        <v>22198.363636363636</v>
      </c>
      <c r="W49" s="24">
        <f t="shared" si="19"/>
        <v>22050</v>
      </c>
      <c r="X49" s="24">
        <f t="shared" si="20"/>
        <v>-148.36363636363603</v>
      </c>
      <c r="Y49" s="24"/>
      <c r="Z49" s="24">
        <v>3910.7</v>
      </c>
      <c r="AA49" s="24">
        <v>4150.5</v>
      </c>
      <c r="AB49" s="24">
        <v>496.5</v>
      </c>
      <c r="AC49" s="24">
        <v>2803.8</v>
      </c>
      <c r="AD49" s="24"/>
      <c r="AE49" s="24">
        <v>3283.1</v>
      </c>
      <c r="AF49" s="24">
        <v>3630.4</v>
      </c>
      <c r="AG49" s="24">
        <f t="shared" si="8"/>
        <v>3775</v>
      </c>
      <c r="AH49" s="65"/>
      <c r="AI49" s="40"/>
      <c r="AJ49" s="40"/>
      <c r="AK49" s="40"/>
      <c r="AL49" s="65"/>
      <c r="AM49" s="24">
        <f t="shared" si="9"/>
        <v>3775</v>
      </c>
      <c r="AN49" s="24"/>
      <c r="AO49" s="24">
        <f t="shared" si="10"/>
        <v>3775</v>
      </c>
      <c r="AP49" s="81"/>
      <c r="AQ49" s="38"/>
      <c r="AR49" s="1"/>
      <c r="AS49" s="1"/>
      <c r="AT49" s="1"/>
      <c r="AU49" s="1"/>
      <c r="AV49" s="1"/>
      <c r="AW49" s="1"/>
      <c r="AX49" s="1"/>
      <c r="AY49" s="1"/>
      <c r="AZ49" s="1"/>
    </row>
    <row r="50" spans="1:186" s="2" customFormat="1" ht="17.100000000000001" customHeight="1">
      <c r="A50" s="12" t="s">
        <v>35</v>
      </c>
      <c r="B50" s="24">
        <v>210868.4</v>
      </c>
      <c r="C50" s="24">
        <v>218403.3</v>
      </c>
      <c r="D50" s="4">
        <f t="shared" si="2"/>
        <v>1.0357327129147846</v>
      </c>
      <c r="E50" s="10">
        <v>15</v>
      </c>
      <c r="F50" s="5">
        <v>1</v>
      </c>
      <c r="G50" s="5">
        <v>10</v>
      </c>
      <c r="H50" s="24">
        <v>8128</v>
      </c>
      <c r="I50" s="24">
        <v>8260.7999999999993</v>
      </c>
      <c r="J50" s="4">
        <f t="shared" si="18"/>
        <v>1.0163385826771654</v>
      </c>
      <c r="K50" s="5">
        <v>10</v>
      </c>
      <c r="L50" s="5" t="s">
        <v>410</v>
      </c>
      <c r="M50" s="5" t="s">
        <v>410</v>
      </c>
      <c r="N50" s="4" t="s">
        <v>410</v>
      </c>
      <c r="O50" s="73"/>
      <c r="P50" s="5" t="s">
        <v>410</v>
      </c>
      <c r="Q50" s="5" t="s">
        <v>410</v>
      </c>
      <c r="R50" s="4" t="s">
        <v>410</v>
      </c>
      <c r="S50" s="5"/>
      <c r="T50" s="31">
        <f t="shared" si="4"/>
        <v>1.0199821862998122</v>
      </c>
      <c r="U50" s="32">
        <v>35165</v>
      </c>
      <c r="V50" s="24">
        <f t="shared" si="5"/>
        <v>19180.909090909092</v>
      </c>
      <c r="W50" s="24">
        <f t="shared" si="19"/>
        <v>19564.2</v>
      </c>
      <c r="X50" s="24">
        <f t="shared" si="20"/>
        <v>383.29090909090883</v>
      </c>
      <c r="Y50" s="24"/>
      <c r="Z50" s="24">
        <v>3424.7</v>
      </c>
      <c r="AA50" s="24">
        <v>2952.5</v>
      </c>
      <c r="AB50" s="24">
        <v>2684.2</v>
      </c>
      <c r="AC50" s="24">
        <v>3644.7</v>
      </c>
      <c r="AD50" s="24"/>
      <c r="AE50" s="24">
        <v>3321.1</v>
      </c>
      <c r="AF50" s="24">
        <v>1183</v>
      </c>
      <c r="AG50" s="24">
        <f t="shared" si="8"/>
        <v>2354</v>
      </c>
      <c r="AH50" s="65"/>
      <c r="AI50" s="40"/>
      <c r="AJ50" s="40"/>
      <c r="AK50" s="40"/>
      <c r="AL50" s="65"/>
      <c r="AM50" s="24">
        <f t="shared" si="9"/>
        <v>2354</v>
      </c>
      <c r="AN50" s="24"/>
      <c r="AO50" s="24">
        <f t="shared" si="10"/>
        <v>2354</v>
      </c>
      <c r="AP50" s="81"/>
      <c r="AQ50" s="38"/>
      <c r="AR50" s="1"/>
      <c r="AS50" s="1"/>
      <c r="AT50" s="1"/>
      <c r="AU50" s="1"/>
      <c r="AV50" s="1"/>
      <c r="AW50" s="1"/>
      <c r="AX50" s="1"/>
      <c r="AY50" s="1"/>
      <c r="AZ50" s="1"/>
    </row>
    <row r="51" spans="1:186" s="2" customFormat="1" ht="17.100000000000001" customHeight="1">
      <c r="A51" s="12" t="s">
        <v>36</v>
      </c>
      <c r="B51" s="24">
        <v>326890.5</v>
      </c>
      <c r="C51" s="24">
        <v>265461.8</v>
      </c>
      <c r="D51" s="4">
        <f t="shared" si="2"/>
        <v>0.8120817215550773</v>
      </c>
      <c r="E51" s="10">
        <v>15</v>
      </c>
      <c r="F51" s="5">
        <v>1</v>
      </c>
      <c r="G51" s="5">
        <v>10</v>
      </c>
      <c r="H51" s="24">
        <v>18874</v>
      </c>
      <c r="I51" s="24">
        <v>18506.7</v>
      </c>
      <c r="J51" s="4">
        <f t="shared" si="18"/>
        <v>0.9805393663240437</v>
      </c>
      <c r="K51" s="5">
        <v>10</v>
      </c>
      <c r="L51" s="5" t="s">
        <v>410</v>
      </c>
      <c r="M51" s="5" t="s">
        <v>410</v>
      </c>
      <c r="N51" s="4" t="s">
        <v>410</v>
      </c>
      <c r="O51" s="73"/>
      <c r="P51" s="5" t="s">
        <v>410</v>
      </c>
      <c r="Q51" s="5" t="s">
        <v>410</v>
      </c>
      <c r="R51" s="4" t="s">
        <v>410</v>
      </c>
      <c r="S51" s="5"/>
      <c r="T51" s="31">
        <f t="shared" si="4"/>
        <v>0.91390341390190277</v>
      </c>
      <c r="U51" s="32">
        <v>75304</v>
      </c>
      <c r="V51" s="24">
        <f t="shared" si="5"/>
        <v>41074.909090909088</v>
      </c>
      <c r="W51" s="24">
        <f t="shared" si="19"/>
        <v>37538.5</v>
      </c>
      <c r="X51" s="24">
        <f t="shared" si="20"/>
        <v>-3536.4090909090883</v>
      </c>
      <c r="Y51" s="24"/>
      <c r="Z51" s="24">
        <v>6862.3</v>
      </c>
      <c r="AA51" s="24">
        <v>6235.3</v>
      </c>
      <c r="AB51" s="24">
        <v>4910.5</v>
      </c>
      <c r="AC51" s="24">
        <v>7713.1</v>
      </c>
      <c r="AD51" s="24"/>
      <c r="AE51" s="24">
        <v>5938.6</v>
      </c>
      <c r="AF51" s="24"/>
      <c r="AG51" s="24">
        <f t="shared" si="8"/>
        <v>5878.7</v>
      </c>
      <c r="AH51" s="65"/>
      <c r="AI51" s="40"/>
      <c r="AJ51" s="40"/>
      <c r="AK51" s="40"/>
      <c r="AL51" s="65"/>
      <c r="AM51" s="24">
        <f t="shared" si="9"/>
        <v>5878.7</v>
      </c>
      <c r="AN51" s="24"/>
      <c r="AO51" s="24">
        <f t="shared" si="10"/>
        <v>5878.7</v>
      </c>
      <c r="AP51" s="81"/>
      <c r="AQ51" s="38"/>
      <c r="AR51" s="1"/>
      <c r="AS51" s="1"/>
      <c r="AT51" s="1"/>
      <c r="AU51" s="1"/>
      <c r="AV51" s="1"/>
      <c r="AW51" s="1"/>
      <c r="AX51" s="1"/>
      <c r="AY51" s="1"/>
      <c r="AZ51" s="1"/>
    </row>
    <row r="52" spans="1:186" s="2" customFormat="1" ht="17.100000000000001" customHeight="1">
      <c r="A52" s="12" t="s">
        <v>37</v>
      </c>
      <c r="B52" s="24">
        <v>85832.1</v>
      </c>
      <c r="C52" s="24">
        <v>86196.800000000003</v>
      </c>
      <c r="D52" s="4">
        <f t="shared" si="2"/>
        <v>1.004248993092328</v>
      </c>
      <c r="E52" s="10">
        <v>15</v>
      </c>
      <c r="F52" s="5">
        <v>1</v>
      </c>
      <c r="G52" s="5">
        <v>10</v>
      </c>
      <c r="H52" s="24">
        <v>3496</v>
      </c>
      <c r="I52" s="24">
        <v>3651.1</v>
      </c>
      <c r="J52" s="4">
        <f t="shared" si="18"/>
        <v>1.0443649885583524</v>
      </c>
      <c r="K52" s="5">
        <v>10</v>
      </c>
      <c r="L52" s="5" t="s">
        <v>410</v>
      </c>
      <c r="M52" s="5" t="s">
        <v>410</v>
      </c>
      <c r="N52" s="4" t="s">
        <v>410</v>
      </c>
      <c r="O52" s="73"/>
      <c r="P52" s="5" t="s">
        <v>410</v>
      </c>
      <c r="Q52" s="5" t="s">
        <v>410</v>
      </c>
      <c r="R52" s="4" t="s">
        <v>410</v>
      </c>
      <c r="S52" s="5"/>
      <c r="T52" s="31">
        <f t="shared" si="4"/>
        <v>1.0144967080562413</v>
      </c>
      <c r="U52" s="32">
        <v>35659</v>
      </c>
      <c r="V52" s="24">
        <f t="shared" si="5"/>
        <v>19450.363636363636</v>
      </c>
      <c r="W52" s="24">
        <f t="shared" si="19"/>
        <v>19732.3</v>
      </c>
      <c r="X52" s="24">
        <f t="shared" si="20"/>
        <v>281.93636363636324</v>
      </c>
      <c r="Y52" s="24"/>
      <c r="Z52" s="24">
        <v>3394.5</v>
      </c>
      <c r="AA52" s="24">
        <v>3024.1</v>
      </c>
      <c r="AB52" s="24">
        <v>954.2</v>
      </c>
      <c r="AC52" s="24">
        <v>3860.4</v>
      </c>
      <c r="AD52" s="24"/>
      <c r="AE52" s="24">
        <v>2696</v>
      </c>
      <c r="AF52" s="24">
        <v>2236.5</v>
      </c>
      <c r="AG52" s="24">
        <f t="shared" si="8"/>
        <v>3566.6</v>
      </c>
      <c r="AH52" s="65"/>
      <c r="AI52" s="65"/>
      <c r="AJ52" s="40"/>
      <c r="AK52" s="40"/>
      <c r="AL52" s="65"/>
      <c r="AM52" s="24">
        <f t="shared" si="9"/>
        <v>3566.6</v>
      </c>
      <c r="AN52" s="24"/>
      <c r="AO52" s="24">
        <f t="shared" si="10"/>
        <v>3566.6</v>
      </c>
      <c r="AP52" s="81"/>
      <c r="AQ52" s="38"/>
      <c r="AR52" s="1"/>
      <c r="AS52" s="1"/>
      <c r="AT52" s="1"/>
      <c r="AU52" s="1"/>
      <c r="AV52" s="1"/>
      <c r="AW52" s="1"/>
      <c r="AX52" s="1"/>
      <c r="AY52" s="1"/>
      <c r="AZ52" s="1"/>
    </row>
    <row r="53" spans="1:186" s="2" customFormat="1" ht="16.5" customHeight="1">
      <c r="A53" s="12" t="s">
        <v>2</v>
      </c>
      <c r="B53" s="24">
        <v>40368</v>
      </c>
      <c r="C53" s="24">
        <v>36444.199999999997</v>
      </c>
      <c r="D53" s="4">
        <f t="shared" si="2"/>
        <v>0.90279924692825997</v>
      </c>
      <c r="E53" s="10">
        <v>15</v>
      </c>
      <c r="F53" s="5">
        <v>1</v>
      </c>
      <c r="G53" s="5">
        <v>10</v>
      </c>
      <c r="H53" s="24">
        <v>1884</v>
      </c>
      <c r="I53" s="24">
        <v>1785.2</v>
      </c>
      <c r="J53" s="4">
        <f t="shared" si="18"/>
        <v>0.94755838641188961</v>
      </c>
      <c r="K53" s="5">
        <v>10</v>
      </c>
      <c r="L53" s="5" t="s">
        <v>410</v>
      </c>
      <c r="M53" s="5" t="s">
        <v>410</v>
      </c>
      <c r="N53" s="4" t="s">
        <v>410</v>
      </c>
      <c r="O53" s="73"/>
      <c r="P53" s="5" t="s">
        <v>410</v>
      </c>
      <c r="Q53" s="5" t="s">
        <v>410</v>
      </c>
      <c r="R53" s="4" t="s">
        <v>410</v>
      </c>
      <c r="S53" s="5"/>
      <c r="T53" s="31">
        <f t="shared" si="4"/>
        <v>0.94335921622979413</v>
      </c>
      <c r="U53" s="32">
        <v>32900</v>
      </c>
      <c r="V53" s="24">
        <f t="shared" si="5"/>
        <v>17945.454545454544</v>
      </c>
      <c r="W53" s="24">
        <f t="shared" si="19"/>
        <v>16929</v>
      </c>
      <c r="X53" s="24">
        <f t="shared" si="20"/>
        <v>-1016.4545454545441</v>
      </c>
      <c r="Y53" s="24"/>
      <c r="Z53" s="24">
        <v>3124</v>
      </c>
      <c r="AA53" s="24">
        <v>2829.9</v>
      </c>
      <c r="AB53" s="24">
        <v>1068.2</v>
      </c>
      <c r="AC53" s="24">
        <v>2342.6999999999998</v>
      </c>
      <c r="AD53" s="24"/>
      <c r="AE53" s="24">
        <v>2560.3000000000002</v>
      </c>
      <c r="AF53" s="24">
        <v>2362</v>
      </c>
      <c r="AG53" s="24">
        <f t="shared" si="8"/>
        <v>2641.9</v>
      </c>
      <c r="AH53" s="65"/>
      <c r="AI53" s="40"/>
      <c r="AJ53" s="40"/>
      <c r="AK53" s="40"/>
      <c r="AL53" s="65"/>
      <c r="AM53" s="24">
        <f t="shared" si="9"/>
        <v>2641.9</v>
      </c>
      <c r="AN53" s="24"/>
      <c r="AO53" s="24">
        <f t="shared" si="10"/>
        <v>2641.9</v>
      </c>
      <c r="AP53" s="81"/>
      <c r="AQ53" s="38"/>
      <c r="AR53" s="1"/>
      <c r="AS53" s="1"/>
      <c r="AT53" s="1"/>
      <c r="AU53" s="1"/>
      <c r="AV53" s="1"/>
      <c r="AW53" s="1"/>
      <c r="AX53" s="1"/>
      <c r="AY53" s="1"/>
      <c r="AZ53" s="1"/>
    </row>
    <row r="54" spans="1:186" s="2" customFormat="1" ht="17.100000000000001" customHeight="1">
      <c r="A54" s="12" t="s">
        <v>38</v>
      </c>
      <c r="B54" s="24">
        <v>34334.699999999997</v>
      </c>
      <c r="C54" s="24">
        <v>29383.5</v>
      </c>
      <c r="D54" s="4">
        <f t="shared" si="2"/>
        <v>0.85579603142010863</v>
      </c>
      <c r="E54" s="10">
        <v>15</v>
      </c>
      <c r="F54" s="5">
        <v>1</v>
      </c>
      <c r="G54" s="5">
        <v>10</v>
      </c>
      <c r="H54" s="24">
        <v>1742</v>
      </c>
      <c r="I54" s="24">
        <v>1869.3</v>
      </c>
      <c r="J54" s="4">
        <f t="shared" si="18"/>
        <v>1.073076923076923</v>
      </c>
      <c r="K54" s="5">
        <v>10</v>
      </c>
      <c r="L54" s="5" t="s">
        <v>410</v>
      </c>
      <c r="M54" s="5" t="s">
        <v>410</v>
      </c>
      <c r="N54" s="4" t="s">
        <v>410</v>
      </c>
      <c r="O54" s="73"/>
      <c r="P54" s="5" t="s">
        <v>410</v>
      </c>
      <c r="Q54" s="5" t="s">
        <v>410</v>
      </c>
      <c r="R54" s="4" t="s">
        <v>410</v>
      </c>
      <c r="S54" s="5"/>
      <c r="T54" s="31">
        <f t="shared" si="4"/>
        <v>0.9590774200591673</v>
      </c>
      <c r="U54" s="32">
        <v>35463</v>
      </c>
      <c r="V54" s="24">
        <f t="shared" si="5"/>
        <v>19343.454545454544</v>
      </c>
      <c r="W54" s="24">
        <f t="shared" si="19"/>
        <v>18551.900000000001</v>
      </c>
      <c r="X54" s="24">
        <f t="shared" si="20"/>
        <v>-791.55454545454268</v>
      </c>
      <c r="Y54" s="24"/>
      <c r="Z54" s="24">
        <v>2875.4</v>
      </c>
      <c r="AA54" s="24">
        <v>3055.6</v>
      </c>
      <c r="AB54" s="24">
        <v>3086.8</v>
      </c>
      <c r="AC54" s="24">
        <v>3665</v>
      </c>
      <c r="AD54" s="24"/>
      <c r="AE54" s="24">
        <v>3308.5</v>
      </c>
      <c r="AF54" s="24"/>
      <c r="AG54" s="24">
        <f t="shared" si="8"/>
        <v>2560.6</v>
      </c>
      <c r="AH54" s="65"/>
      <c r="AI54" s="65"/>
      <c r="AJ54" s="40"/>
      <c r="AK54" s="40"/>
      <c r="AL54" s="65"/>
      <c r="AM54" s="24">
        <f t="shared" si="9"/>
        <v>2560.6</v>
      </c>
      <c r="AN54" s="24"/>
      <c r="AO54" s="24">
        <f t="shared" si="10"/>
        <v>2560.6</v>
      </c>
      <c r="AP54" s="81"/>
      <c r="AQ54" s="38"/>
      <c r="AR54" s="1"/>
      <c r="AS54" s="1"/>
      <c r="AT54" s="1"/>
      <c r="AU54" s="1"/>
      <c r="AV54" s="1"/>
      <c r="AW54" s="1"/>
      <c r="AX54" s="1"/>
      <c r="AY54" s="1"/>
      <c r="AZ54" s="1"/>
    </row>
    <row r="55" spans="1:186" s="2" customFormat="1" ht="17.100000000000001" customHeight="1">
      <c r="A55" s="12" t="s">
        <v>3</v>
      </c>
      <c r="B55" s="24">
        <v>36381.699999999997</v>
      </c>
      <c r="C55" s="24">
        <v>39475.9</v>
      </c>
      <c r="D55" s="4">
        <f t="shared" si="2"/>
        <v>1.0850482522806797</v>
      </c>
      <c r="E55" s="10">
        <v>15</v>
      </c>
      <c r="F55" s="5">
        <v>1</v>
      </c>
      <c r="G55" s="5">
        <v>10</v>
      </c>
      <c r="H55" s="24">
        <v>3167</v>
      </c>
      <c r="I55" s="24">
        <v>2942.8</v>
      </c>
      <c r="J55" s="4">
        <f t="shared" si="18"/>
        <v>0.92920745184717402</v>
      </c>
      <c r="K55" s="5">
        <v>10</v>
      </c>
      <c r="L55" s="5" t="s">
        <v>410</v>
      </c>
      <c r="M55" s="5" t="s">
        <v>410</v>
      </c>
      <c r="N55" s="4" t="s">
        <v>410</v>
      </c>
      <c r="O55" s="73"/>
      <c r="P55" s="5" t="s">
        <v>410</v>
      </c>
      <c r="Q55" s="5" t="s">
        <v>410</v>
      </c>
      <c r="R55" s="4" t="s">
        <v>410</v>
      </c>
      <c r="S55" s="5"/>
      <c r="T55" s="31">
        <f t="shared" si="4"/>
        <v>1.0162228086480554</v>
      </c>
      <c r="U55" s="32">
        <v>33094</v>
      </c>
      <c r="V55" s="24">
        <f t="shared" si="5"/>
        <v>18051.272727272728</v>
      </c>
      <c r="W55" s="24">
        <f t="shared" si="19"/>
        <v>18344.099999999999</v>
      </c>
      <c r="X55" s="24">
        <f t="shared" si="20"/>
        <v>292.82727272727061</v>
      </c>
      <c r="Y55" s="24"/>
      <c r="Z55" s="24">
        <v>2821.4</v>
      </c>
      <c r="AA55" s="24">
        <v>3413.5</v>
      </c>
      <c r="AB55" s="24">
        <v>2900.4</v>
      </c>
      <c r="AC55" s="24">
        <v>3522.8</v>
      </c>
      <c r="AD55" s="24"/>
      <c r="AE55" s="24">
        <v>3414.4</v>
      </c>
      <c r="AF55" s="24"/>
      <c r="AG55" s="24">
        <f t="shared" si="8"/>
        <v>2271.6</v>
      </c>
      <c r="AH55" s="65"/>
      <c r="AI55" s="40"/>
      <c r="AJ55" s="40"/>
      <c r="AK55" s="40"/>
      <c r="AL55" s="65"/>
      <c r="AM55" s="24">
        <f t="shared" si="9"/>
        <v>2271.6</v>
      </c>
      <c r="AN55" s="24"/>
      <c r="AO55" s="24">
        <f t="shared" si="10"/>
        <v>2271.6</v>
      </c>
      <c r="AP55" s="81"/>
      <c r="AQ55" s="38"/>
      <c r="AR55" s="1"/>
      <c r="AS55" s="1"/>
      <c r="AT55" s="1"/>
      <c r="AU55" s="1"/>
      <c r="AV55" s="1"/>
      <c r="AW55" s="1"/>
      <c r="AX55" s="1"/>
      <c r="AY55" s="1"/>
      <c r="AZ55" s="1"/>
    </row>
    <row r="56" spans="1:186" s="2" customFormat="1" ht="17.100000000000001" customHeight="1">
      <c r="A56" s="12" t="s">
        <v>39</v>
      </c>
      <c r="B56" s="24">
        <v>56667.4</v>
      </c>
      <c r="C56" s="24">
        <v>54302.1</v>
      </c>
      <c r="D56" s="4">
        <f t="shared" si="2"/>
        <v>0.95825995193003377</v>
      </c>
      <c r="E56" s="10">
        <v>15</v>
      </c>
      <c r="F56" s="5">
        <v>1</v>
      </c>
      <c r="G56" s="5">
        <v>10</v>
      </c>
      <c r="H56" s="24">
        <v>3751</v>
      </c>
      <c r="I56" s="24">
        <v>3492.8</v>
      </c>
      <c r="J56" s="4">
        <f t="shared" si="18"/>
        <v>0.93116502266062384</v>
      </c>
      <c r="K56" s="5">
        <v>10</v>
      </c>
      <c r="L56" s="5" t="s">
        <v>410</v>
      </c>
      <c r="M56" s="5" t="s">
        <v>410</v>
      </c>
      <c r="N56" s="4" t="s">
        <v>410</v>
      </c>
      <c r="O56" s="73"/>
      <c r="P56" s="5" t="s">
        <v>410</v>
      </c>
      <c r="Q56" s="5" t="s">
        <v>410</v>
      </c>
      <c r="R56" s="4" t="s">
        <v>410</v>
      </c>
      <c r="S56" s="5"/>
      <c r="T56" s="31">
        <f t="shared" si="4"/>
        <v>0.96244427158733548</v>
      </c>
      <c r="U56" s="32">
        <v>43572</v>
      </c>
      <c r="V56" s="24">
        <f t="shared" si="5"/>
        <v>23766.545454545456</v>
      </c>
      <c r="W56" s="24">
        <f t="shared" si="19"/>
        <v>22874</v>
      </c>
      <c r="X56" s="24">
        <f t="shared" si="20"/>
        <v>-892.54545454545587</v>
      </c>
      <c r="Y56" s="24"/>
      <c r="Z56" s="24">
        <v>3757.6</v>
      </c>
      <c r="AA56" s="24">
        <v>4299.8</v>
      </c>
      <c r="AB56" s="24">
        <v>1819.7</v>
      </c>
      <c r="AC56" s="24">
        <v>5452.7</v>
      </c>
      <c r="AD56" s="24"/>
      <c r="AE56" s="24">
        <v>3396.5</v>
      </c>
      <c r="AF56" s="24">
        <v>1003.8</v>
      </c>
      <c r="AG56" s="24">
        <f t="shared" si="8"/>
        <v>3143.9</v>
      </c>
      <c r="AH56" s="65"/>
      <c r="AI56" s="40"/>
      <c r="AJ56" s="40"/>
      <c r="AK56" s="40"/>
      <c r="AL56" s="65"/>
      <c r="AM56" s="24">
        <f t="shared" si="9"/>
        <v>3143.9</v>
      </c>
      <c r="AN56" s="24"/>
      <c r="AO56" s="24">
        <f t="shared" si="10"/>
        <v>3143.9</v>
      </c>
      <c r="AP56" s="81"/>
      <c r="AQ56" s="38"/>
      <c r="AR56" s="1"/>
      <c r="AS56" s="1"/>
      <c r="AT56" s="1"/>
      <c r="AU56" s="1"/>
      <c r="AV56" s="1"/>
      <c r="AW56" s="1"/>
      <c r="AX56" s="1"/>
      <c r="AY56" s="1"/>
      <c r="AZ56" s="1"/>
    </row>
    <row r="57" spans="1:186" s="2" customFormat="1" ht="17.100000000000001" customHeight="1">
      <c r="A57" s="16" t="s">
        <v>40</v>
      </c>
      <c r="B57" s="23">
        <f>SUM(B58:B380)</f>
        <v>976660.19999999949</v>
      </c>
      <c r="C57" s="23">
        <f>SUM(C58:C380)</f>
        <v>853091.80000000016</v>
      </c>
      <c r="D57" s="6">
        <f>IF(C57/B57&gt;1.2,IF((C57/B57-1.2)*0.1+1.2&gt;1.3,1.3,(C57/B57-1.2)*0.1+1.2),C57/B57)</f>
        <v>0.87347861620653799</v>
      </c>
      <c r="E57" s="15"/>
      <c r="F57" s="15"/>
      <c r="G57" s="15"/>
      <c r="H57" s="23"/>
      <c r="I57" s="23"/>
      <c r="J57" s="6">
        <f>J29</f>
        <v>1.0083690533687515</v>
      </c>
      <c r="K57" s="15"/>
      <c r="L57" s="23"/>
      <c r="M57" s="23"/>
      <c r="N57" s="6"/>
      <c r="O57" s="76"/>
      <c r="P57" s="15"/>
      <c r="Q57" s="15"/>
      <c r="R57" s="39"/>
      <c r="S57" s="15"/>
      <c r="T57" s="7"/>
      <c r="U57" s="19">
        <f>SUM(U58:U380)</f>
        <v>479865</v>
      </c>
      <c r="V57" s="23">
        <f t="shared" ref="V57:W57" si="21">SUM(V58:V380)</f>
        <v>261744.54545454576</v>
      </c>
      <c r="W57" s="23">
        <f t="shared" si="21"/>
        <v>245064.30000000002</v>
      </c>
      <c r="X57" s="23">
        <f>SUM(X58:X380)</f>
        <v>-16680.245454545464</v>
      </c>
      <c r="Y57" s="23">
        <f t="shared" ref="Y57:AM57" si="22">SUM(Y58:Y380)</f>
        <v>0</v>
      </c>
      <c r="Z57" s="23">
        <f t="shared" si="22"/>
        <v>39603.30000000001</v>
      </c>
      <c r="AA57" s="23">
        <f t="shared" si="22"/>
        <v>40077.200000000019</v>
      </c>
      <c r="AB57" s="23">
        <f t="shared" si="22"/>
        <v>40331.100000000006</v>
      </c>
      <c r="AC57" s="23">
        <f t="shared" si="22"/>
        <v>41729.700000000019</v>
      </c>
      <c r="AD57" s="23">
        <f t="shared" si="22"/>
        <v>0</v>
      </c>
      <c r="AE57" s="23">
        <f t="shared" si="22"/>
        <v>37416.500000000015</v>
      </c>
      <c r="AF57" s="23">
        <f t="shared" si="22"/>
        <v>7656.1</v>
      </c>
      <c r="AG57" s="23">
        <f t="shared" si="22"/>
        <v>38250.400000000009</v>
      </c>
      <c r="AH57" s="23"/>
      <c r="AI57" s="23"/>
      <c r="AJ57" s="23"/>
      <c r="AK57" s="23"/>
      <c r="AL57" s="23"/>
      <c r="AM57" s="23">
        <f t="shared" si="22"/>
        <v>38092.400000000009</v>
      </c>
      <c r="AN57" s="23">
        <f t="shared" ref="AN57:AO57" si="23">SUM(AN58:AN380)</f>
        <v>58.8</v>
      </c>
      <c r="AO57" s="23">
        <f t="shared" si="23"/>
        <v>38033.600000000006</v>
      </c>
      <c r="AP57" s="81"/>
      <c r="AQ57" s="38"/>
      <c r="AR57" s="1"/>
      <c r="AS57" s="1"/>
      <c r="AT57" s="1"/>
      <c r="AU57" s="1"/>
      <c r="AV57" s="1"/>
      <c r="AW57" s="1"/>
      <c r="AX57" s="1"/>
      <c r="AY57" s="1"/>
      <c r="AZ57" s="1"/>
    </row>
    <row r="58" spans="1:186" s="2" customFormat="1" ht="17.100000000000001" customHeight="1">
      <c r="A58" s="17" t="s">
        <v>41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77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81"/>
      <c r="AQ58" s="38"/>
      <c r="AR58" s="1"/>
      <c r="AS58" s="1"/>
      <c r="AT58" s="1"/>
      <c r="AU58" s="1"/>
      <c r="AV58" s="1"/>
      <c r="AW58" s="1"/>
      <c r="AX58" s="1"/>
      <c r="AY58" s="1"/>
      <c r="AZ58" s="1"/>
    </row>
    <row r="59" spans="1:186" s="2" customFormat="1" ht="17.100000000000001" customHeight="1">
      <c r="A59" s="13" t="s">
        <v>42</v>
      </c>
      <c r="B59" s="24">
        <v>1349.2</v>
      </c>
      <c r="C59" s="24">
        <v>1068.5</v>
      </c>
      <c r="D59" s="4">
        <f t="shared" ref="D59:D122" si="24">IF(E59=0,0,IF(B59=0,1,IF(C59&lt;0,0,IF(C59/B59&gt;1.2,IF((C59/B59-1.2)*0.1+1.2&gt;1.3,1.3,(C59/B59-1.2)*0.1+1.2),C59/B59))))</f>
        <v>0.79195078565075594</v>
      </c>
      <c r="E59" s="10">
        <v>15</v>
      </c>
      <c r="F59" s="5">
        <v>1</v>
      </c>
      <c r="G59" s="5">
        <v>10</v>
      </c>
      <c r="H59" s="5"/>
      <c r="I59" s="5"/>
      <c r="J59" s="4">
        <f>J$30</f>
        <v>1.0080909090909091</v>
      </c>
      <c r="K59" s="5">
        <v>10</v>
      </c>
      <c r="L59" s="5" t="s">
        <v>410</v>
      </c>
      <c r="M59" s="5" t="s">
        <v>410</v>
      </c>
      <c r="N59" s="4" t="s">
        <v>410</v>
      </c>
      <c r="O59" s="73"/>
      <c r="P59" s="5" t="s">
        <v>410</v>
      </c>
      <c r="Q59" s="5" t="s">
        <v>410</v>
      </c>
      <c r="R59" s="4" t="s">
        <v>410</v>
      </c>
      <c r="S59" s="5"/>
      <c r="T59" s="31">
        <f t="shared" ref="T59:T122" si="25">(D59*E59+F59*G59+J59*K59)/(E59+G59+K59)</f>
        <v>0.91314773930486948</v>
      </c>
      <c r="U59" s="32">
        <v>1726</v>
      </c>
      <c r="V59" s="24">
        <f t="shared" ref="V59:V122" si="26">U59/11*6</f>
        <v>941.4545454545455</v>
      </c>
      <c r="W59" s="24">
        <f t="shared" ref="W59:W122" si="27">ROUND(T59*V59,1)</f>
        <v>859.7</v>
      </c>
      <c r="X59" s="24">
        <f t="shared" ref="X59:X122" si="28">W59-V59</f>
        <v>-81.75454545454545</v>
      </c>
      <c r="Y59" s="24"/>
      <c r="Z59" s="24">
        <v>172.6</v>
      </c>
      <c r="AA59" s="24">
        <v>164.8</v>
      </c>
      <c r="AB59" s="24">
        <v>76.099999999999994</v>
      </c>
      <c r="AC59" s="24">
        <v>41.9</v>
      </c>
      <c r="AD59" s="24"/>
      <c r="AE59" s="24">
        <v>120.9</v>
      </c>
      <c r="AF59" s="24"/>
      <c r="AG59" s="24">
        <f t="shared" ref="AG59:AG122" si="29">ROUND(W59-SUM(Y59:AF59),1)</f>
        <v>283.39999999999998</v>
      </c>
      <c r="AH59" s="65"/>
      <c r="AI59" s="40"/>
      <c r="AJ59" s="40"/>
      <c r="AK59" s="65"/>
      <c r="AL59" s="65"/>
      <c r="AM59" s="24">
        <f t="shared" ref="AM59:AM122" si="30">IF(OR(AG59&lt;0,AH59="+",AI59="+",AJ59="+",AK59="+",AL59="+"),0,AG59)</f>
        <v>283.39999999999998</v>
      </c>
      <c r="AN59" s="24"/>
      <c r="AO59" s="24">
        <f t="shared" ref="AO59:AO122" si="31">ROUND(AM59-AN59,1)</f>
        <v>283.39999999999998</v>
      </c>
      <c r="AP59" s="81"/>
      <c r="AQ59" s="38"/>
      <c r="AR59" s="1"/>
      <c r="AS59" s="1"/>
      <c r="AT59" s="1"/>
      <c r="AU59" s="1"/>
      <c r="AV59" s="1"/>
      <c r="AW59" s="1"/>
      <c r="AX59" s="1"/>
      <c r="AY59" s="1"/>
      <c r="AZ59" s="1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9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9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9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9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9"/>
      <c r="GC59" s="8"/>
      <c r="GD59" s="8"/>
    </row>
    <row r="60" spans="1:186" s="2" customFormat="1" ht="17.100000000000001" customHeight="1">
      <c r="A60" s="13" t="s">
        <v>43</v>
      </c>
      <c r="B60" s="24">
        <v>5593.1</v>
      </c>
      <c r="C60" s="24">
        <v>4261.2</v>
      </c>
      <c r="D60" s="4">
        <f t="shared" si="24"/>
        <v>0.76186730078131981</v>
      </c>
      <c r="E60" s="10">
        <v>15</v>
      </c>
      <c r="F60" s="5">
        <v>1</v>
      </c>
      <c r="G60" s="5">
        <v>10</v>
      </c>
      <c r="H60" s="5"/>
      <c r="I60" s="5"/>
      <c r="J60" s="4">
        <f t="shared" ref="J60:J62" si="32">J$30</f>
        <v>1.0080909090909091</v>
      </c>
      <c r="K60" s="5">
        <v>10</v>
      </c>
      <c r="L60" s="5" t="s">
        <v>410</v>
      </c>
      <c r="M60" s="5" t="s">
        <v>410</v>
      </c>
      <c r="N60" s="4" t="s">
        <v>410</v>
      </c>
      <c r="O60" s="73"/>
      <c r="P60" s="5" t="s">
        <v>410</v>
      </c>
      <c r="Q60" s="5" t="s">
        <v>410</v>
      </c>
      <c r="R60" s="4" t="s">
        <v>410</v>
      </c>
      <c r="S60" s="5"/>
      <c r="T60" s="31">
        <f t="shared" si="25"/>
        <v>0.9002548172179683</v>
      </c>
      <c r="U60" s="32">
        <v>2007</v>
      </c>
      <c r="V60" s="24">
        <f t="shared" si="26"/>
        <v>1094.7272727272727</v>
      </c>
      <c r="W60" s="24">
        <f t="shared" si="27"/>
        <v>985.5</v>
      </c>
      <c r="X60" s="24">
        <f t="shared" si="28"/>
        <v>-109.22727272727275</v>
      </c>
      <c r="Y60" s="24"/>
      <c r="Z60" s="24">
        <v>136.80000000000001</v>
      </c>
      <c r="AA60" s="24">
        <v>188.1</v>
      </c>
      <c r="AB60" s="24">
        <v>184.1</v>
      </c>
      <c r="AC60" s="24">
        <v>44.3</v>
      </c>
      <c r="AD60" s="24"/>
      <c r="AE60" s="24">
        <v>181.9</v>
      </c>
      <c r="AF60" s="24"/>
      <c r="AG60" s="24">
        <f t="shared" si="29"/>
        <v>250.3</v>
      </c>
      <c r="AH60" s="65"/>
      <c r="AI60" s="40"/>
      <c r="AJ60" s="40"/>
      <c r="AK60" s="65"/>
      <c r="AL60" s="65"/>
      <c r="AM60" s="24">
        <f t="shared" si="30"/>
        <v>250.3</v>
      </c>
      <c r="AN60" s="24"/>
      <c r="AO60" s="24">
        <f t="shared" si="31"/>
        <v>250.3</v>
      </c>
      <c r="AP60" s="81"/>
      <c r="AQ60" s="38"/>
      <c r="AR60" s="1"/>
      <c r="AS60" s="1"/>
      <c r="AT60" s="1"/>
      <c r="AU60" s="1"/>
      <c r="AV60" s="1"/>
      <c r="AW60" s="1"/>
      <c r="AX60" s="1"/>
      <c r="AY60" s="1"/>
      <c r="AZ60" s="1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9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9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9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9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9"/>
      <c r="GC60" s="8"/>
      <c r="GD60" s="8"/>
    </row>
    <row r="61" spans="1:186" s="2" customFormat="1" ht="17.100000000000001" customHeight="1">
      <c r="A61" s="13" t="s">
        <v>44</v>
      </c>
      <c r="B61" s="24">
        <v>720</v>
      </c>
      <c r="C61" s="24">
        <v>570.79999999999995</v>
      </c>
      <c r="D61" s="4">
        <f t="shared" si="24"/>
        <v>0.79277777777777769</v>
      </c>
      <c r="E61" s="10">
        <v>15</v>
      </c>
      <c r="F61" s="5">
        <v>1</v>
      </c>
      <c r="G61" s="5">
        <v>10</v>
      </c>
      <c r="H61" s="5"/>
      <c r="I61" s="5"/>
      <c r="J61" s="4">
        <f t="shared" si="32"/>
        <v>1.0080909090909091</v>
      </c>
      <c r="K61" s="5">
        <v>10</v>
      </c>
      <c r="L61" s="5" t="s">
        <v>410</v>
      </c>
      <c r="M61" s="5" t="s">
        <v>410</v>
      </c>
      <c r="N61" s="4" t="s">
        <v>410</v>
      </c>
      <c r="O61" s="73"/>
      <c r="P61" s="5" t="s">
        <v>410</v>
      </c>
      <c r="Q61" s="5" t="s">
        <v>410</v>
      </c>
      <c r="R61" s="4" t="s">
        <v>410</v>
      </c>
      <c r="S61" s="5"/>
      <c r="T61" s="31">
        <f t="shared" si="25"/>
        <v>0.91350216450216448</v>
      </c>
      <c r="U61" s="32">
        <v>1829</v>
      </c>
      <c r="V61" s="24">
        <f t="shared" si="26"/>
        <v>997.63636363636374</v>
      </c>
      <c r="W61" s="24">
        <f t="shared" si="27"/>
        <v>911.3</v>
      </c>
      <c r="X61" s="24">
        <f t="shared" si="28"/>
        <v>-86.336363636363785</v>
      </c>
      <c r="Y61" s="24"/>
      <c r="Z61" s="24">
        <v>112.7</v>
      </c>
      <c r="AA61" s="24">
        <v>177.6</v>
      </c>
      <c r="AB61" s="24">
        <v>128.30000000000001</v>
      </c>
      <c r="AC61" s="24">
        <v>50</v>
      </c>
      <c r="AD61" s="24"/>
      <c r="AE61" s="24">
        <v>128.1</v>
      </c>
      <c r="AF61" s="24"/>
      <c r="AG61" s="24">
        <f t="shared" si="29"/>
        <v>314.60000000000002</v>
      </c>
      <c r="AH61" s="65"/>
      <c r="AI61" s="40"/>
      <c r="AJ61" s="40"/>
      <c r="AK61" s="65"/>
      <c r="AL61" s="65"/>
      <c r="AM61" s="24">
        <f t="shared" si="30"/>
        <v>314.60000000000002</v>
      </c>
      <c r="AN61" s="24"/>
      <c r="AO61" s="24">
        <f t="shared" si="31"/>
        <v>314.60000000000002</v>
      </c>
      <c r="AP61" s="81"/>
      <c r="AQ61" s="38"/>
      <c r="AR61" s="1"/>
      <c r="AS61" s="1"/>
      <c r="AT61" s="1"/>
      <c r="AU61" s="1"/>
      <c r="AV61" s="1"/>
      <c r="AW61" s="1"/>
      <c r="AX61" s="1"/>
      <c r="AY61" s="1"/>
      <c r="AZ61" s="1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9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9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9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9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9"/>
      <c r="GC61" s="8"/>
      <c r="GD61" s="8"/>
    </row>
    <row r="62" spans="1:186" s="2" customFormat="1" ht="17.100000000000001" customHeight="1">
      <c r="A62" s="13" t="s">
        <v>45</v>
      </c>
      <c r="B62" s="24">
        <v>872.9</v>
      </c>
      <c r="C62" s="24">
        <v>1293.0999999999999</v>
      </c>
      <c r="D62" s="4">
        <f t="shared" si="24"/>
        <v>1.2281383892771223</v>
      </c>
      <c r="E62" s="10">
        <v>15</v>
      </c>
      <c r="F62" s="5">
        <v>1</v>
      </c>
      <c r="G62" s="5">
        <v>10</v>
      </c>
      <c r="H62" s="5"/>
      <c r="I62" s="5"/>
      <c r="J62" s="4">
        <f t="shared" si="32"/>
        <v>1.0080909090909091</v>
      </c>
      <c r="K62" s="5">
        <v>10</v>
      </c>
      <c r="L62" s="5" t="s">
        <v>410</v>
      </c>
      <c r="M62" s="5" t="s">
        <v>410</v>
      </c>
      <c r="N62" s="4" t="s">
        <v>410</v>
      </c>
      <c r="O62" s="73"/>
      <c r="P62" s="5" t="s">
        <v>410</v>
      </c>
      <c r="Q62" s="5" t="s">
        <v>410</v>
      </c>
      <c r="R62" s="4" t="s">
        <v>410</v>
      </c>
      <c r="S62" s="5"/>
      <c r="T62" s="31">
        <f t="shared" si="25"/>
        <v>1.1000852837161692</v>
      </c>
      <c r="U62" s="32">
        <v>1055</v>
      </c>
      <c r="V62" s="24">
        <f t="shared" si="26"/>
        <v>575.4545454545455</v>
      </c>
      <c r="W62" s="24">
        <f t="shared" si="27"/>
        <v>633</v>
      </c>
      <c r="X62" s="24">
        <f t="shared" si="28"/>
        <v>57.545454545454504</v>
      </c>
      <c r="Y62" s="24"/>
      <c r="Z62" s="24">
        <v>80.5</v>
      </c>
      <c r="AA62" s="24">
        <v>66.400000000000006</v>
      </c>
      <c r="AB62" s="24">
        <v>149</v>
      </c>
      <c r="AC62" s="24">
        <v>44.9</v>
      </c>
      <c r="AD62" s="24"/>
      <c r="AE62" s="24">
        <v>111.3</v>
      </c>
      <c r="AF62" s="24"/>
      <c r="AG62" s="24">
        <f t="shared" si="29"/>
        <v>180.9</v>
      </c>
      <c r="AH62" s="65"/>
      <c r="AI62" s="40"/>
      <c r="AJ62" s="40"/>
      <c r="AK62" s="65"/>
      <c r="AL62" s="65"/>
      <c r="AM62" s="24">
        <f t="shared" si="30"/>
        <v>180.9</v>
      </c>
      <c r="AN62" s="24"/>
      <c r="AO62" s="24">
        <f t="shared" si="31"/>
        <v>180.9</v>
      </c>
      <c r="AP62" s="81"/>
      <c r="AQ62" s="38"/>
      <c r="AR62" s="1"/>
      <c r="AS62" s="1"/>
      <c r="AT62" s="1"/>
      <c r="AU62" s="1"/>
      <c r="AV62" s="1"/>
      <c r="AW62" s="1"/>
      <c r="AX62" s="1"/>
      <c r="AY62" s="1"/>
      <c r="AZ62" s="1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9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9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9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9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9"/>
      <c r="GC62" s="8"/>
      <c r="GD62" s="8"/>
    </row>
    <row r="63" spans="1:186" s="2" customFormat="1" ht="17.100000000000001" customHeight="1">
      <c r="A63" s="13" t="s">
        <v>46</v>
      </c>
      <c r="B63" s="24">
        <v>472.5</v>
      </c>
      <c r="C63" s="24">
        <v>493.3</v>
      </c>
      <c r="D63" s="4">
        <f t="shared" si="24"/>
        <v>1.0440211640211641</v>
      </c>
      <c r="E63" s="10">
        <v>15</v>
      </c>
      <c r="F63" s="5">
        <v>1</v>
      </c>
      <c r="G63" s="5">
        <v>10</v>
      </c>
      <c r="H63" s="5"/>
      <c r="I63" s="5"/>
      <c r="J63" s="4">
        <f>J$30</f>
        <v>1.0080909090909091</v>
      </c>
      <c r="K63" s="5">
        <v>10</v>
      </c>
      <c r="L63" s="5" t="s">
        <v>410</v>
      </c>
      <c r="M63" s="5" t="s">
        <v>410</v>
      </c>
      <c r="N63" s="4" t="s">
        <v>410</v>
      </c>
      <c r="O63" s="73"/>
      <c r="P63" s="5" t="s">
        <v>410</v>
      </c>
      <c r="Q63" s="5" t="s">
        <v>410</v>
      </c>
      <c r="R63" s="4" t="s">
        <v>410</v>
      </c>
      <c r="S63" s="5"/>
      <c r="T63" s="31">
        <f t="shared" si="25"/>
        <v>1.0211779014636158</v>
      </c>
      <c r="U63" s="32">
        <v>2476</v>
      </c>
      <c r="V63" s="24">
        <f t="shared" si="26"/>
        <v>1350.5454545454545</v>
      </c>
      <c r="W63" s="24">
        <f t="shared" si="27"/>
        <v>1379.1</v>
      </c>
      <c r="X63" s="24">
        <f t="shared" si="28"/>
        <v>28.554545454545405</v>
      </c>
      <c r="Y63" s="24"/>
      <c r="Z63" s="24">
        <v>215.2</v>
      </c>
      <c r="AA63" s="24">
        <v>233.5</v>
      </c>
      <c r="AB63" s="24">
        <v>176.9</v>
      </c>
      <c r="AC63" s="24">
        <v>108.5</v>
      </c>
      <c r="AD63" s="24"/>
      <c r="AE63" s="24">
        <v>205.6</v>
      </c>
      <c r="AF63" s="24"/>
      <c r="AG63" s="24">
        <f t="shared" si="29"/>
        <v>439.4</v>
      </c>
      <c r="AH63" s="65"/>
      <c r="AI63" s="40"/>
      <c r="AJ63" s="40"/>
      <c r="AK63" s="65"/>
      <c r="AL63" s="65"/>
      <c r="AM63" s="24">
        <f t="shared" si="30"/>
        <v>439.4</v>
      </c>
      <c r="AN63" s="24"/>
      <c r="AO63" s="24">
        <f t="shared" si="31"/>
        <v>439.4</v>
      </c>
      <c r="AP63" s="81"/>
      <c r="AQ63" s="38"/>
      <c r="AR63" s="1"/>
      <c r="AS63" s="1"/>
      <c r="AT63" s="1"/>
      <c r="AU63" s="1"/>
      <c r="AV63" s="1"/>
      <c r="AW63" s="1"/>
      <c r="AX63" s="1"/>
      <c r="AY63" s="1"/>
      <c r="AZ63" s="1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9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9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9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9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9"/>
      <c r="GC63" s="8"/>
      <c r="GD63" s="8"/>
    </row>
    <row r="64" spans="1:186" s="2" customFormat="1" ht="17.100000000000001" customHeight="1">
      <c r="A64" s="17" t="s">
        <v>47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77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81"/>
      <c r="AQ64" s="38"/>
      <c r="AR64" s="1"/>
      <c r="AS64" s="1"/>
      <c r="AT64" s="1"/>
      <c r="AU64" s="1"/>
      <c r="AV64" s="1"/>
      <c r="AW64" s="1"/>
      <c r="AX64" s="1"/>
      <c r="AY64" s="1"/>
      <c r="AZ64" s="1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9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9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9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9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9"/>
      <c r="GC64" s="8"/>
      <c r="GD64" s="8"/>
    </row>
    <row r="65" spans="1:186" s="2" customFormat="1" ht="17.100000000000001" customHeight="1">
      <c r="A65" s="13" t="s">
        <v>48</v>
      </c>
      <c r="B65" s="24">
        <v>35468.800000000003</v>
      </c>
      <c r="C65" s="24">
        <v>23730.799999999999</v>
      </c>
      <c r="D65" s="4">
        <f t="shared" si="24"/>
        <v>0.66906125947311434</v>
      </c>
      <c r="E65" s="10">
        <v>15</v>
      </c>
      <c r="F65" s="5">
        <v>1</v>
      </c>
      <c r="G65" s="5">
        <v>10</v>
      </c>
      <c r="H65" s="5"/>
      <c r="I65" s="5"/>
      <c r="J65" s="4">
        <f>J$31</f>
        <v>1.0315385523674578</v>
      </c>
      <c r="K65" s="5">
        <v>10</v>
      </c>
      <c r="L65" s="5" t="s">
        <v>410</v>
      </c>
      <c r="M65" s="5" t="s">
        <v>410</v>
      </c>
      <c r="N65" s="4" t="s">
        <v>410</v>
      </c>
      <c r="O65" s="73"/>
      <c r="P65" s="5" t="s">
        <v>410</v>
      </c>
      <c r="Q65" s="5" t="s">
        <v>410</v>
      </c>
      <c r="R65" s="4" t="s">
        <v>410</v>
      </c>
      <c r="S65" s="5"/>
      <c r="T65" s="31">
        <f t="shared" si="25"/>
        <v>0.86718012616489415</v>
      </c>
      <c r="U65" s="32">
        <v>57</v>
      </c>
      <c r="V65" s="24">
        <f t="shared" si="26"/>
        <v>31.09090909090909</v>
      </c>
      <c r="W65" s="24">
        <f t="shared" si="27"/>
        <v>27</v>
      </c>
      <c r="X65" s="24">
        <f t="shared" si="28"/>
        <v>-4.0909090909090899</v>
      </c>
      <c r="Y65" s="24"/>
      <c r="Z65" s="24">
        <v>5.4</v>
      </c>
      <c r="AA65" s="24">
        <v>4.4000000000000004</v>
      </c>
      <c r="AB65" s="24">
        <v>6.4</v>
      </c>
      <c r="AC65" s="24">
        <v>5.0999999999999996</v>
      </c>
      <c r="AD65" s="24"/>
      <c r="AE65" s="24">
        <v>4.0999999999999996</v>
      </c>
      <c r="AF65" s="24"/>
      <c r="AG65" s="24">
        <f t="shared" si="29"/>
        <v>1.6</v>
      </c>
      <c r="AH65" s="40"/>
      <c r="AI65" s="40"/>
      <c r="AJ65" s="40"/>
      <c r="AK65" s="65"/>
      <c r="AL65" s="65"/>
      <c r="AM65" s="24">
        <f t="shared" si="30"/>
        <v>1.6</v>
      </c>
      <c r="AN65" s="24"/>
      <c r="AO65" s="24">
        <f t="shared" si="31"/>
        <v>1.6</v>
      </c>
      <c r="AP65" s="81"/>
      <c r="AQ65" s="38"/>
      <c r="AR65" s="1"/>
      <c r="AS65" s="1"/>
      <c r="AT65" s="1"/>
      <c r="AU65" s="1"/>
      <c r="AV65" s="1"/>
      <c r="AW65" s="1"/>
      <c r="AX65" s="1"/>
      <c r="AY65" s="1"/>
      <c r="AZ65" s="1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9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9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9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9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9"/>
      <c r="GC65" s="8"/>
      <c r="GD65" s="8"/>
    </row>
    <row r="66" spans="1:186" s="2" customFormat="1" ht="17.100000000000001" customHeight="1">
      <c r="A66" s="13" t="s">
        <v>49</v>
      </c>
      <c r="B66" s="24">
        <v>652.5</v>
      </c>
      <c r="C66" s="24">
        <v>1402.5</v>
      </c>
      <c r="D66" s="4">
        <f t="shared" si="24"/>
        <v>1.2949425287356322</v>
      </c>
      <c r="E66" s="10">
        <v>15</v>
      </c>
      <c r="F66" s="5">
        <v>1</v>
      </c>
      <c r="G66" s="5">
        <v>10</v>
      </c>
      <c r="H66" s="5"/>
      <c r="I66" s="5"/>
      <c r="J66" s="4">
        <f t="shared" ref="J66:J75" si="33">J$31</f>
        <v>1.0315385523674578</v>
      </c>
      <c r="K66" s="5">
        <v>10</v>
      </c>
      <c r="L66" s="5" t="s">
        <v>410</v>
      </c>
      <c r="M66" s="5" t="s">
        <v>410</v>
      </c>
      <c r="N66" s="4" t="s">
        <v>410</v>
      </c>
      <c r="O66" s="73"/>
      <c r="P66" s="5" t="s">
        <v>410</v>
      </c>
      <c r="Q66" s="5" t="s">
        <v>410</v>
      </c>
      <c r="R66" s="4" t="s">
        <v>410</v>
      </c>
      <c r="S66" s="5"/>
      <c r="T66" s="31">
        <f t="shared" si="25"/>
        <v>1.1354149558488302</v>
      </c>
      <c r="U66" s="32">
        <v>887</v>
      </c>
      <c r="V66" s="24">
        <f t="shared" si="26"/>
        <v>483.81818181818187</v>
      </c>
      <c r="W66" s="24">
        <f t="shared" si="27"/>
        <v>549.29999999999995</v>
      </c>
      <c r="X66" s="24">
        <f t="shared" si="28"/>
        <v>65.481818181818085</v>
      </c>
      <c r="Y66" s="24"/>
      <c r="Z66" s="24">
        <v>95.2</v>
      </c>
      <c r="AA66" s="24">
        <v>95.2</v>
      </c>
      <c r="AB66" s="24">
        <v>86.5</v>
      </c>
      <c r="AC66" s="24">
        <v>89.9</v>
      </c>
      <c r="AD66" s="24"/>
      <c r="AE66" s="24">
        <v>76.599999999999994</v>
      </c>
      <c r="AF66" s="24">
        <v>10.5</v>
      </c>
      <c r="AG66" s="24">
        <f t="shared" si="29"/>
        <v>95.4</v>
      </c>
      <c r="AH66" s="65"/>
      <c r="AI66" s="40"/>
      <c r="AJ66" s="40"/>
      <c r="AK66" s="65"/>
      <c r="AL66" s="65"/>
      <c r="AM66" s="24">
        <f t="shared" si="30"/>
        <v>95.4</v>
      </c>
      <c r="AN66" s="24"/>
      <c r="AO66" s="24">
        <f t="shared" si="31"/>
        <v>95.4</v>
      </c>
      <c r="AP66" s="81"/>
      <c r="AQ66" s="38"/>
      <c r="AR66" s="1"/>
      <c r="AS66" s="1"/>
      <c r="AT66" s="1"/>
      <c r="AU66" s="1"/>
      <c r="AV66" s="1"/>
      <c r="AW66" s="1"/>
      <c r="AX66" s="1"/>
      <c r="AY66" s="1"/>
      <c r="AZ66" s="1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9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9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9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9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9"/>
      <c r="GC66" s="8"/>
      <c r="GD66" s="8"/>
    </row>
    <row r="67" spans="1:186" s="2" customFormat="1" ht="17.100000000000001" customHeight="1">
      <c r="A67" s="13" t="s">
        <v>50</v>
      </c>
      <c r="B67" s="24">
        <v>2555.4</v>
      </c>
      <c r="C67" s="24">
        <v>2694.1</v>
      </c>
      <c r="D67" s="4">
        <f t="shared" si="24"/>
        <v>1.0542772168740706</v>
      </c>
      <c r="E67" s="10">
        <v>15</v>
      </c>
      <c r="F67" s="5">
        <v>1</v>
      </c>
      <c r="G67" s="5">
        <v>10</v>
      </c>
      <c r="H67" s="5"/>
      <c r="I67" s="5"/>
      <c r="J67" s="4">
        <f t="shared" si="33"/>
        <v>1.0315385523674578</v>
      </c>
      <c r="K67" s="5">
        <v>10</v>
      </c>
      <c r="L67" s="5" t="s">
        <v>410</v>
      </c>
      <c r="M67" s="5" t="s">
        <v>410</v>
      </c>
      <c r="N67" s="4" t="s">
        <v>410</v>
      </c>
      <c r="O67" s="73"/>
      <c r="P67" s="5" t="s">
        <v>410</v>
      </c>
      <c r="Q67" s="5" t="s">
        <v>410</v>
      </c>
      <c r="R67" s="4" t="s">
        <v>410</v>
      </c>
      <c r="S67" s="5"/>
      <c r="T67" s="31">
        <f t="shared" si="25"/>
        <v>1.0322726793367325</v>
      </c>
      <c r="U67" s="32">
        <v>186</v>
      </c>
      <c r="V67" s="24">
        <f t="shared" si="26"/>
        <v>101.45454545454547</v>
      </c>
      <c r="W67" s="24">
        <f t="shared" si="27"/>
        <v>104.7</v>
      </c>
      <c r="X67" s="24">
        <f t="shared" si="28"/>
        <v>3.2454545454545354</v>
      </c>
      <c r="Y67" s="24"/>
      <c r="Z67" s="24">
        <v>19.7</v>
      </c>
      <c r="AA67" s="24">
        <v>19</v>
      </c>
      <c r="AB67" s="24">
        <v>20.6</v>
      </c>
      <c r="AC67" s="24">
        <v>15.6</v>
      </c>
      <c r="AD67" s="24"/>
      <c r="AE67" s="24">
        <v>13</v>
      </c>
      <c r="AF67" s="24"/>
      <c r="AG67" s="24">
        <f t="shared" si="29"/>
        <v>16.8</v>
      </c>
      <c r="AH67" s="65"/>
      <c r="AI67" s="40"/>
      <c r="AJ67" s="40"/>
      <c r="AK67" s="65"/>
      <c r="AL67" s="65"/>
      <c r="AM67" s="24">
        <f t="shared" si="30"/>
        <v>16.8</v>
      </c>
      <c r="AN67" s="24"/>
      <c r="AO67" s="24">
        <f t="shared" si="31"/>
        <v>16.8</v>
      </c>
      <c r="AP67" s="81"/>
      <c r="AQ67" s="38"/>
      <c r="AR67" s="1"/>
      <c r="AS67" s="1"/>
      <c r="AT67" s="1"/>
      <c r="AU67" s="1"/>
      <c r="AV67" s="1"/>
      <c r="AW67" s="1"/>
      <c r="AX67" s="1"/>
      <c r="AY67" s="1"/>
      <c r="AZ67" s="1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9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9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9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9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9"/>
      <c r="GC67" s="8"/>
      <c r="GD67" s="8"/>
    </row>
    <row r="68" spans="1:186" s="2" customFormat="1" ht="17.100000000000001" customHeight="1">
      <c r="A68" s="13" t="s">
        <v>51</v>
      </c>
      <c r="B68" s="24">
        <v>711.8</v>
      </c>
      <c r="C68" s="24">
        <v>562.70000000000005</v>
      </c>
      <c r="D68" s="4">
        <f t="shared" si="24"/>
        <v>0.79053104804720442</v>
      </c>
      <c r="E68" s="10">
        <v>15</v>
      </c>
      <c r="F68" s="5">
        <v>1</v>
      </c>
      <c r="G68" s="5">
        <v>10</v>
      </c>
      <c r="H68" s="5"/>
      <c r="I68" s="5"/>
      <c r="J68" s="4">
        <f t="shared" si="33"/>
        <v>1.0315385523674578</v>
      </c>
      <c r="K68" s="5">
        <v>10</v>
      </c>
      <c r="L68" s="5" t="s">
        <v>410</v>
      </c>
      <c r="M68" s="5" t="s">
        <v>410</v>
      </c>
      <c r="N68" s="4" t="s">
        <v>410</v>
      </c>
      <c r="O68" s="73"/>
      <c r="P68" s="5" t="s">
        <v>410</v>
      </c>
      <c r="Q68" s="5" t="s">
        <v>410</v>
      </c>
      <c r="R68" s="4" t="s">
        <v>410</v>
      </c>
      <c r="S68" s="5"/>
      <c r="T68" s="31">
        <f t="shared" si="25"/>
        <v>0.91923860698236126</v>
      </c>
      <c r="U68" s="32">
        <v>1399</v>
      </c>
      <c r="V68" s="24">
        <f t="shared" si="26"/>
        <v>763.09090909090912</v>
      </c>
      <c r="W68" s="24">
        <f t="shared" si="27"/>
        <v>701.5</v>
      </c>
      <c r="X68" s="24">
        <f t="shared" si="28"/>
        <v>-61.590909090909122</v>
      </c>
      <c r="Y68" s="24"/>
      <c r="Z68" s="24">
        <v>142.6</v>
      </c>
      <c r="AA68" s="24">
        <v>143.69999999999999</v>
      </c>
      <c r="AB68" s="24">
        <v>119.1</v>
      </c>
      <c r="AC68" s="24">
        <v>117.8</v>
      </c>
      <c r="AD68" s="24"/>
      <c r="AE68" s="24">
        <v>143.69999999999999</v>
      </c>
      <c r="AF68" s="24">
        <v>23.3</v>
      </c>
      <c r="AG68" s="24">
        <f t="shared" si="29"/>
        <v>11.3</v>
      </c>
      <c r="AH68" s="65"/>
      <c r="AI68" s="40"/>
      <c r="AJ68" s="40"/>
      <c r="AK68" s="65"/>
      <c r="AL68" s="65"/>
      <c r="AM68" s="24">
        <f t="shared" si="30"/>
        <v>11.3</v>
      </c>
      <c r="AN68" s="24"/>
      <c r="AO68" s="24">
        <f t="shared" si="31"/>
        <v>11.3</v>
      </c>
      <c r="AP68" s="81"/>
      <c r="AQ68" s="38"/>
      <c r="AR68" s="1"/>
      <c r="AS68" s="1"/>
      <c r="AT68" s="1"/>
      <c r="AU68" s="1"/>
      <c r="AV68" s="1"/>
      <c r="AW68" s="1"/>
      <c r="AX68" s="1"/>
      <c r="AY68" s="1"/>
      <c r="AZ68" s="1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9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9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9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9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9"/>
      <c r="GC68" s="8"/>
      <c r="GD68" s="8"/>
    </row>
    <row r="69" spans="1:186" s="2" customFormat="1" ht="17.100000000000001" customHeight="1">
      <c r="A69" s="13" t="s">
        <v>52</v>
      </c>
      <c r="B69" s="24">
        <v>708.1</v>
      </c>
      <c r="C69" s="24">
        <v>486.3</v>
      </c>
      <c r="D69" s="4">
        <f t="shared" si="24"/>
        <v>0.68676740573365347</v>
      </c>
      <c r="E69" s="10">
        <v>15</v>
      </c>
      <c r="F69" s="5">
        <v>1</v>
      </c>
      <c r="G69" s="5">
        <v>10</v>
      </c>
      <c r="H69" s="5"/>
      <c r="I69" s="5"/>
      <c r="J69" s="4">
        <f t="shared" si="33"/>
        <v>1.0315385523674578</v>
      </c>
      <c r="K69" s="5">
        <v>10</v>
      </c>
      <c r="L69" s="5" t="s">
        <v>410</v>
      </c>
      <c r="M69" s="5" t="s">
        <v>410</v>
      </c>
      <c r="N69" s="4" t="s">
        <v>410</v>
      </c>
      <c r="O69" s="73"/>
      <c r="P69" s="5" t="s">
        <v>410</v>
      </c>
      <c r="Q69" s="5" t="s">
        <v>410</v>
      </c>
      <c r="R69" s="4" t="s">
        <v>410</v>
      </c>
      <c r="S69" s="5"/>
      <c r="T69" s="31">
        <f t="shared" si="25"/>
        <v>0.87476847456226803</v>
      </c>
      <c r="U69" s="32">
        <v>1633</v>
      </c>
      <c r="V69" s="24">
        <f t="shared" si="26"/>
        <v>890.72727272727275</v>
      </c>
      <c r="W69" s="24">
        <f t="shared" si="27"/>
        <v>779.2</v>
      </c>
      <c r="X69" s="24">
        <f t="shared" si="28"/>
        <v>-111.5272727272727</v>
      </c>
      <c r="Y69" s="24"/>
      <c r="Z69" s="24">
        <v>171.5</v>
      </c>
      <c r="AA69" s="24">
        <v>150.5</v>
      </c>
      <c r="AB69" s="24">
        <v>129.1</v>
      </c>
      <c r="AC69" s="24">
        <v>191</v>
      </c>
      <c r="AD69" s="24"/>
      <c r="AE69" s="24">
        <v>166.7</v>
      </c>
      <c r="AF69" s="24"/>
      <c r="AG69" s="24">
        <f t="shared" si="29"/>
        <v>-29.6</v>
      </c>
      <c r="AH69" s="65"/>
      <c r="AI69" s="40"/>
      <c r="AJ69" s="40"/>
      <c r="AK69" s="65"/>
      <c r="AL69" s="65"/>
      <c r="AM69" s="24">
        <f t="shared" si="30"/>
        <v>0</v>
      </c>
      <c r="AN69" s="24"/>
      <c r="AO69" s="24">
        <f t="shared" si="31"/>
        <v>0</v>
      </c>
      <c r="AP69" s="81"/>
      <c r="AQ69" s="38"/>
      <c r="AR69" s="1"/>
      <c r="AS69" s="1"/>
      <c r="AT69" s="1"/>
      <c r="AU69" s="1"/>
      <c r="AV69" s="1"/>
      <c r="AW69" s="1"/>
      <c r="AX69" s="1"/>
      <c r="AY69" s="1"/>
      <c r="AZ69" s="1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9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9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9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9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9"/>
      <c r="GC69" s="8"/>
      <c r="GD69" s="8"/>
    </row>
    <row r="70" spans="1:186" s="2" customFormat="1" ht="17.100000000000001" customHeight="1">
      <c r="A70" s="13" t="s">
        <v>53</v>
      </c>
      <c r="B70" s="24">
        <v>1083.2</v>
      </c>
      <c r="C70" s="24">
        <v>248</v>
      </c>
      <c r="D70" s="4">
        <f t="shared" si="24"/>
        <v>0.22895125553914328</v>
      </c>
      <c r="E70" s="10">
        <v>15</v>
      </c>
      <c r="F70" s="5">
        <v>1</v>
      </c>
      <c r="G70" s="5">
        <v>10</v>
      </c>
      <c r="H70" s="5"/>
      <c r="I70" s="5"/>
      <c r="J70" s="4">
        <f t="shared" si="33"/>
        <v>1.0315385523674578</v>
      </c>
      <c r="K70" s="5">
        <v>10</v>
      </c>
      <c r="L70" s="5" t="s">
        <v>410</v>
      </c>
      <c r="M70" s="5" t="s">
        <v>410</v>
      </c>
      <c r="N70" s="4" t="s">
        <v>410</v>
      </c>
      <c r="O70" s="73"/>
      <c r="P70" s="5" t="s">
        <v>410</v>
      </c>
      <c r="Q70" s="5" t="s">
        <v>410</v>
      </c>
      <c r="R70" s="4" t="s">
        <v>410</v>
      </c>
      <c r="S70" s="5"/>
      <c r="T70" s="31">
        <f t="shared" si="25"/>
        <v>0.67856155305033505</v>
      </c>
      <c r="U70" s="32">
        <v>1089</v>
      </c>
      <c r="V70" s="24">
        <f t="shared" si="26"/>
        <v>594</v>
      </c>
      <c r="W70" s="24">
        <f t="shared" si="27"/>
        <v>403.1</v>
      </c>
      <c r="X70" s="24">
        <f t="shared" si="28"/>
        <v>-190.89999999999998</v>
      </c>
      <c r="Y70" s="24"/>
      <c r="Z70" s="24">
        <v>68.7</v>
      </c>
      <c r="AA70" s="24">
        <v>46.7</v>
      </c>
      <c r="AB70" s="24">
        <v>135.4</v>
      </c>
      <c r="AC70" s="24">
        <v>133.69999999999999</v>
      </c>
      <c r="AD70" s="24"/>
      <c r="AE70" s="24">
        <v>53.5</v>
      </c>
      <c r="AF70" s="24"/>
      <c r="AG70" s="24">
        <f t="shared" si="29"/>
        <v>-34.9</v>
      </c>
      <c r="AH70" s="65"/>
      <c r="AI70" s="40"/>
      <c r="AJ70" s="40"/>
      <c r="AK70" s="65"/>
      <c r="AL70" s="65"/>
      <c r="AM70" s="24">
        <f t="shared" si="30"/>
        <v>0</v>
      </c>
      <c r="AN70" s="24"/>
      <c r="AO70" s="24">
        <f t="shared" si="31"/>
        <v>0</v>
      </c>
      <c r="AP70" s="81"/>
      <c r="AQ70" s="38"/>
      <c r="AR70" s="1"/>
      <c r="AS70" s="1"/>
      <c r="AT70" s="1"/>
      <c r="AU70" s="1"/>
      <c r="AV70" s="1"/>
      <c r="AW70" s="1"/>
      <c r="AX70" s="1"/>
      <c r="AY70" s="1"/>
      <c r="AZ70" s="1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9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9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9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9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9"/>
      <c r="GC70" s="8"/>
      <c r="GD70" s="8"/>
    </row>
    <row r="71" spans="1:186" s="2" customFormat="1" ht="17.100000000000001" customHeight="1">
      <c r="A71" s="13" t="s">
        <v>54</v>
      </c>
      <c r="B71" s="24">
        <v>1108.8</v>
      </c>
      <c r="C71" s="24">
        <v>1007.4</v>
      </c>
      <c r="D71" s="4">
        <f t="shared" si="24"/>
        <v>0.90854978354978355</v>
      </c>
      <c r="E71" s="10">
        <v>15</v>
      </c>
      <c r="F71" s="5">
        <v>1</v>
      </c>
      <c r="G71" s="5">
        <v>10</v>
      </c>
      <c r="H71" s="5"/>
      <c r="I71" s="5"/>
      <c r="J71" s="4">
        <f t="shared" si="33"/>
        <v>1.0315385523674578</v>
      </c>
      <c r="K71" s="5">
        <v>10</v>
      </c>
      <c r="L71" s="5" t="s">
        <v>410</v>
      </c>
      <c r="M71" s="5" t="s">
        <v>410</v>
      </c>
      <c r="N71" s="4" t="s">
        <v>410</v>
      </c>
      <c r="O71" s="73"/>
      <c r="P71" s="5" t="s">
        <v>410</v>
      </c>
      <c r="Q71" s="5" t="s">
        <v>410</v>
      </c>
      <c r="R71" s="4" t="s">
        <v>410</v>
      </c>
      <c r="S71" s="5"/>
      <c r="T71" s="31">
        <f t="shared" si="25"/>
        <v>0.96981806505489532</v>
      </c>
      <c r="U71" s="32">
        <v>1437</v>
      </c>
      <c r="V71" s="24">
        <f t="shared" si="26"/>
        <v>783.81818181818176</v>
      </c>
      <c r="W71" s="24">
        <f t="shared" si="27"/>
        <v>760.2</v>
      </c>
      <c r="X71" s="24">
        <f t="shared" si="28"/>
        <v>-23.618181818181711</v>
      </c>
      <c r="Y71" s="24"/>
      <c r="Z71" s="24">
        <v>151</v>
      </c>
      <c r="AA71" s="24">
        <v>148.30000000000001</v>
      </c>
      <c r="AB71" s="24">
        <v>159.19999999999999</v>
      </c>
      <c r="AC71" s="24">
        <v>78.900000000000006</v>
      </c>
      <c r="AD71" s="24"/>
      <c r="AE71" s="24">
        <v>97.5</v>
      </c>
      <c r="AF71" s="24"/>
      <c r="AG71" s="24">
        <f t="shared" si="29"/>
        <v>125.3</v>
      </c>
      <c r="AH71" s="65"/>
      <c r="AI71" s="40"/>
      <c r="AJ71" s="40"/>
      <c r="AK71" s="65"/>
      <c r="AL71" s="65"/>
      <c r="AM71" s="24">
        <f t="shared" si="30"/>
        <v>125.3</v>
      </c>
      <c r="AN71" s="24"/>
      <c r="AO71" s="24">
        <f t="shared" si="31"/>
        <v>125.3</v>
      </c>
      <c r="AP71" s="81"/>
      <c r="AQ71" s="38"/>
      <c r="AR71" s="1"/>
      <c r="AS71" s="1"/>
      <c r="AT71" s="1"/>
      <c r="AU71" s="1"/>
      <c r="AV71" s="1"/>
      <c r="AW71" s="1"/>
      <c r="AX71" s="1"/>
      <c r="AY71" s="1"/>
      <c r="AZ71" s="1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9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9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9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9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9"/>
      <c r="GC71" s="8"/>
      <c r="GD71" s="8"/>
    </row>
    <row r="72" spans="1:186" s="2" customFormat="1" ht="17.100000000000001" customHeight="1">
      <c r="A72" s="13" t="s">
        <v>55</v>
      </c>
      <c r="B72" s="24">
        <v>5996.3</v>
      </c>
      <c r="C72" s="24">
        <v>4901.8999999999996</v>
      </c>
      <c r="D72" s="4">
        <f t="shared" si="24"/>
        <v>0.8174874505945332</v>
      </c>
      <c r="E72" s="10">
        <v>15</v>
      </c>
      <c r="F72" s="5">
        <v>1</v>
      </c>
      <c r="G72" s="5">
        <v>10</v>
      </c>
      <c r="H72" s="5"/>
      <c r="I72" s="5"/>
      <c r="J72" s="4">
        <f t="shared" si="33"/>
        <v>1.0315385523674578</v>
      </c>
      <c r="K72" s="5">
        <v>10</v>
      </c>
      <c r="L72" s="5" t="s">
        <v>410</v>
      </c>
      <c r="M72" s="5" t="s">
        <v>410</v>
      </c>
      <c r="N72" s="4" t="s">
        <v>410</v>
      </c>
      <c r="O72" s="73"/>
      <c r="P72" s="5" t="s">
        <v>410</v>
      </c>
      <c r="Q72" s="5" t="s">
        <v>410</v>
      </c>
      <c r="R72" s="4" t="s">
        <v>410</v>
      </c>
      <c r="S72" s="5"/>
      <c r="T72" s="31">
        <f t="shared" si="25"/>
        <v>0.93079135093121634</v>
      </c>
      <c r="U72" s="32">
        <v>77</v>
      </c>
      <c r="V72" s="24">
        <f t="shared" si="26"/>
        <v>42</v>
      </c>
      <c r="W72" s="24">
        <f t="shared" si="27"/>
        <v>39.1</v>
      </c>
      <c r="X72" s="24">
        <f t="shared" si="28"/>
        <v>-2.8999999999999986</v>
      </c>
      <c r="Y72" s="24"/>
      <c r="Z72" s="24">
        <v>7.4</v>
      </c>
      <c r="AA72" s="24">
        <v>7.9</v>
      </c>
      <c r="AB72" s="24">
        <v>7.7</v>
      </c>
      <c r="AC72" s="24">
        <v>8.1999999999999993</v>
      </c>
      <c r="AD72" s="24"/>
      <c r="AE72" s="24">
        <v>5.9</v>
      </c>
      <c r="AF72" s="24"/>
      <c r="AG72" s="24">
        <f t="shared" si="29"/>
        <v>2</v>
      </c>
      <c r="AH72" s="40"/>
      <c r="AI72" s="40"/>
      <c r="AJ72" s="40"/>
      <c r="AK72" s="65"/>
      <c r="AL72" s="65"/>
      <c r="AM72" s="24">
        <f t="shared" si="30"/>
        <v>2</v>
      </c>
      <c r="AN72" s="24"/>
      <c r="AO72" s="24">
        <f t="shared" si="31"/>
        <v>2</v>
      </c>
      <c r="AP72" s="81"/>
      <c r="AQ72" s="38"/>
      <c r="AR72" s="1"/>
      <c r="AS72" s="1"/>
      <c r="AT72" s="1"/>
      <c r="AU72" s="1"/>
      <c r="AV72" s="1"/>
      <c r="AW72" s="1"/>
      <c r="AX72" s="1"/>
      <c r="AY72" s="1"/>
      <c r="AZ72" s="1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9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9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9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9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9"/>
      <c r="GC72" s="8"/>
      <c r="GD72" s="8"/>
    </row>
    <row r="73" spans="1:186" s="2" customFormat="1" ht="17.100000000000001" customHeight="1">
      <c r="A73" s="13" t="s">
        <v>56</v>
      </c>
      <c r="B73" s="24">
        <v>1832</v>
      </c>
      <c r="C73" s="24">
        <v>1575.7</v>
      </c>
      <c r="D73" s="4">
        <f t="shared" si="24"/>
        <v>0.86009825327510925</v>
      </c>
      <c r="E73" s="10">
        <v>15</v>
      </c>
      <c r="F73" s="5">
        <v>1</v>
      </c>
      <c r="G73" s="5">
        <v>10</v>
      </c>
      <c r="H73" s="5"/>
      <c r="I73" s="5"/>
      <c r="J73" s="4">
        <f t="shared" si="33"/>
        <v>1.0315385523674578</v>
      </c>
      <c r="K73" s="5">
        <v>10</v>
      </c>
      <c r="L73" s="5" t="s">
        <v>410</v>
      </c>
      <c r="M73" s="5" t="s">
        <v>410</v>
      </c>
      <c r="N73" s="4" t="s">
        <v>410</v>
      </c>
      <c r="O73" s="73"/>
      <c r="P73" s="5" t="s">
        <v>410</v>
      </c>
      <c r="Q73" s="5" t="s">
        <v>410</v>
      </c>
      <c r="R73" s="4" t="s">
        <v>410</v>
      </c>
      <c r="S73" s="5"/>
      <c r="T73" s="31">
        <f t="shared" si="25"/>
        <v>0.94905312350860604</v>
      </c>
      <c r="U73" s="32">
        <v>852</v>
      </c>
      <c r="V73" s="24">
        <f t="shared" si="26"/>
        <v>464.72727272727275</v>
      </c>
      <c r="W73" s="24">
        <f t="shared" si="27"/>
        <v>441.1</v>
      </c>
      <c r="X73" s="24">
        <f t="shared" si="28"/>
        <v>-23.627272727272725</v>
      </c>
      <c r="Y73" s="24"/>
      <c r="Z73" s="24">
        <v>80.3</v>
      </c>
      <c r="AA73" s="24">
        <v>89.6</v>
      </c>
      <c r="AB73" s="24">
        <v>100</v>
      </c>
      <c r="AC73" s="24">
        <v>81.8</v>
      </c>
      <c r="AD73" s="24"/>
      <c r="AE73" s="24">
        <v>64.5</v>
      </c>
      <c r="AF73" s="24"/>
      <c r="AG73" s="24">
        <f t="shared" si="29"/>
        <v>24.9</v>
      </c>
      <c r="AH73" s="65"/>
      <c r="AI73" s="40"/>
      <c r="AJ73" s="40"/>
      <c r="AK73" s="65"/>
      <c r="AL73" s="65"/>
      <c r="AM73" s="24">
        <f t="shared" si="30"/>
        <v>24.9</v>
      </c>
      <c r="AN73" s="24"/>
      <c r="AO73" s="24">
        <f t="shared" si="31"/>
        <v>24.9</v>
      </c>
      <c r="AP73" s="81"/>
      <c r="AQ73" s="38"/>
      <c r="AR73" s="1"/>
      <c r="AS73" s="1"/>
      <c r="AT73" s="1"/>
      <c r="AU73" s="1"/>
      <c r="AV73" s="1"/>
      <c r="AW73" s="1"/>
      <c r="AX73" s="1"/>
      <c r="AY73" s="1"/>
      <c r="AZ73" s="1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9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9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9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9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9"/>
      <c r="GC73" s="8"/>
      <c r="GD73" s="8"/>
    </row>
    <row r="74" spans="1:186" s="2" customFormat="1" ht="17.100000000000001" customHeight="1">
      <c r="A74" s="13" t="s">
        <v>57</v>
      </c>
      <c r="B74" s="24">
        <v>757.2</v>
      </c>
      <c r="C74" s="24">
        <v>616.79999999999995</v>
      </c>
      <c r="D74" s="4">
        <f t="shared" si="24"/>
        <v>0.81458003169572102</v>
      </c>
      <c r="E74" s="10">
        <v>15</v>
      </c>
      <c r="F74" s="5">
        <v>1</v>
      </c>
      <c r="G74" s="5">
        <v>10</v>
      </c>
      <c r="H74" s="5"/>
      <c r="I74" s="5"/>
      <c r="J74" s="4">
        <f t="shared" si="33"/>
        <v>1.0315385523674578</v>
      </c>
      <c r="K74" s="5">
        <v>10</v>
      </c>
      <c r="L74" s="5" t="s">
        <v>410</v>
      </c>
      <c r="M74" s="5" t="s">
        <v>410</v>
      </c>
      <c r="N74" s="4" t="s">
        <v>410</v>
      </c>
      <c r="O74" s="73"/>
      <c r="P74" s="5" t="s">
        <v>410</v>
      </c>
      <c r="Q74" s="5" t="s">
        <v>410</v>
      </c>
      <c r="R74" s="4" t="s">
        <v>410</v>
      </c>
      <c r="S74" s="5"/>
      <c r="T74" s="31">
        <f t="shared" si="25"/>
        <v>0.92954531426029696</v>
      </c>
      <c r="U74" s="32">
        <v>974</v>
      </c>
      <c r="V74" s="24">
        <f t="shared" si="26"/>
        <v>531.27272727272725</v>
      </c>
      <c r="W74" s="24">
        <f t="shared" si="27"/>
        <v>493.8</v>
      </c>
      <c r="X74" s="24">
        <f t="shared" si="28"/>
        <v>-37.472727272727241</v>
      </c>
      <c r="Y74" s="24"/>
      <c r="Z74" s="24">
        <v>104.5</v>
      </c>
      <c r="AA74" s="24">
        <v>68.099999999999994</v>
      </c>
      <c r="AB74" s="24">
        <v>142.9</v>
      </c>
      <c r="AC74" s="24">
        <v>81.400000000000006</v>
      </c>
      <c r="AD74" s="24"/>
      <c r="AE74" s="24">
        <v>47.3</v>
      </c>
      <c r="AF74" s="24">
        <v>0.1</v>
      </c>
      <c r="AG74" s="24">
        <f t="shared" si="29"/>
        <v>49.5</v>
      </c>
      <c r="AH74" s="65"/>
      <c r="AI74" s="40"/>
      <c r="AJ74" s="40"/>
      <c r="AK74" s="65"/>
      <c r="AL74" s="65"/>
      <c r="AM74" s="24">
        <f t="shared" si="30"/>
        <v>49.5</v>
      </c>
      <c r="AN74" s="24"/>
      <c r="AO74" s="24">
        <f t="shared" si="31"/>
        <v>49.5</v>
      </c>
      <c r="AP74" s="81"/>
      <c r="AQ74" s="38"/>
      <c r="AR74" s="1"/>
      <c r="AS74" s="1"/>
      <c r="AT74" s="1"/>
      <c r="AU74" s="1"/>
      <c r="AV74" s="1"/>
      <c r="AW74" s="1"/>
      <c r="AX74" s="1"/>
      <c r="AY74" s="1"/>
      <c r="AZ74" s="1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9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9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9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9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9"/>
      <c r="GC74" s="8"/>
      <c r="GD74" s="8"/>
    </row>
    <row r="75" spans="1:186" s="2" customFormat="1" ht="17.100000000000001" customHeight="1">
      <c r="A75" s="13" t="s">
        <v>58</v>
      </c>
      <c r="B75" s="24">
        <v>409.3</v>
      </c>
      <c r="C75" s="24">
        <v>823.2</v>
      </c>
      <c r="D75" s="4">
        <f t="shared" si="24"/>
        <v>1.2811238700219887</v>
      </c>
      <c r="E75" s="10">
        <v>15</v>
      </c>
      <c r="F75" s="5">
        <v>1</v>
      </c>
      <c r="G75" s="5">
        <v>10</v>
      </c>
      <c r="H75" s="5"/>
      <c r="I75" s="5"/>
      <c r="J75" s="4">
        <f t="shared" si="33"/>
        <v>1.0315385523674578</v>
      </c>
      <c r="K75" s="5">
        <v>10</v>
      </c>
      <c r="L75" s="5" t="s">
        <v>410</v>
      </c>
      <c r="M75" s="5" t="s">
        <v>410</v>
      </c>
      <c r="N75" s="4" t="s">
        <v>410</v>
      </c>
      <c r="O75" s="73"/>
      <c r="P75" s="5" t="s">
        <v>410</v>
      </c>
      <c r="Q75" s="5" t="s">
        <v>410</v>
      </c>
      <c r="R75" s="4" t="s">
        <v>410</v>
      </c>
      <c r="S75" s="5"/>
      <c r="T75" s="31">
        <f t="shared" si="25"/>
        <v>1.1294926735429831</v>
      </c>
      <c r="U75" s="32">
        <v>1010</v>
      </c>
      <c r="V75" s="24">
        <f t="shared" si="26"/>
        <v>550.90909090909088</v>
      </c>
      <c r="W75" s="24">
        <f t="shared" si="27"/>
        <v>622.20000000000005</v>
      </c>
      <c r="X75" s="24">
        <f t="shared" si="28"/>
        <v>71.290909090909167</v>
      </c>
      <c r="Y75" s="24"/>
      <c r="Z75" s="24">
        <v>95</v>
      </c>
      <c r="AA75" s="24">
        <v>108.3</v>
      </c>
      <c r="AB75" s="24">
        <v>94.3</v>
      </c>
      <c r="AC75" s="24">
        <v>92.9</v>
      </c>
      <c r="AD75" s="24"/>
      <c r="AE75" s="24">
        <v>88.5</v>
      </c>
      <c r="AF75" s="24">
        <v>29.7</v>
      </c>
      <c r="AG75" s="24">
        <f t="shared" si="29"/>
        <v>113.5</v>
      </c>
      <c r="AH75" s="65"/>
      <c r="AI75" s="40"/>
      <c r="AJ75" s="40"/>
      <c r="AK75" s="65"/>
      <c r="AL75" s="65"/>
      <c r="AM75" s="24">
        <f t="shared" si="30"/>
        <v>113.5</v>
      </c>
      <c r="AN75" s="24"/>
      <c r="AO75" s="24">
        <f t="shared" si="31"/>
        <v>113.5</v>
      </c>
      <c r="AP75" s="81"/>
      <c r="AQ75" s="38"/>
      <c r="AR75" s="1"/>
      <c r="AS75" s="1"/>
      <c r="AT75" s="1"/>
      <c r="AU75" s="1"/>
      <c r="AV75" s="1"/>
      <c r="AW75" s="1"/>
      <c r="AX75" s="1"/>
      <c r="AY75" s="1"/>
      <c r="AZ75" s="1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9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9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9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9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9"/>
      <c r="GC75" s="8"/>
      <c r="GD75" s="8"/>
    </row>
    <row r="76" spans="1:186" s="2" customFormat="1" ht="17.100000000000001" customHeight="1">
      <c r="A76" s="13" t="s">
        <v>59</v>
      </c>
      <c r="B76" s="24">
        <v>1089.0999999999999</v>
      </c>
      <c r="C76" s="24">
        <v>14.5</v>
      </c>
      <c r="D76" s="4">
        <f t="shared" si="24"/>
        <v>1.3313745294279682E-2</v>
      </c>
      <c r="E76" s="10">
        <v>15</v>
      </c>
      <c r="F76" s="5">
        <v>1</v>
      </c>
      <c r="G76" s="5">
        <v>10</v>
      </c>
      <c r="H76" s="5"/>
      <c r="I76" s="5"/>
      <c r="J76" s="4">
        <f>J$31</f>
        <v>1.0315385523674578</v>
      </c>
      <c r="K76" s="5">
        <v>10</v>
      </c>
      <c r="L76" s="5" t="s">
        <v>410</v>
      </c>
      <c r="M76" s="5" t="s">
        <v>410</v>
      </c>
      <c r="N76" s="4" t="s">
        <v>410</v>
      </c>
      <c r="O76" s="73"/>
      <c r="P76" s="5" t="s">
        <v>410</v>
      </c>
      <c r="Q76" s="5" t="s">
        <v>410</v>
      </c>
      <c r="R76" s="4" t="s">
        <v>410</v>
      </c>
      <c r="S76" s="5"/>
      <c r="T76" s="31">
        <f t="shared" si="25"/>
        <v>0.58614547723110777</v>
      </c>
      <c r="U76" s="32">
        <v>1421</v>
      </c>
      <c r="V76" s="24">
        <f t="shared" si="26"/>
        <v>775.09090909090912</v>
      </c>
      <c r="W76" s="24">
        <f t="shared" si="27"/>
        <v>454.3</v>
      </c>
      <c r="X76" s="24">
        <f t="shared" si="28"/>
        <v>-320.79090909090911</v>
      </c>
      <c r="Y76" s="24"/>
      <c r="Z76" s="24">
        <v>76.099999999999994</v>
      </c>
      <c r="AA76" s="24">
        <v>152.4</v>
      </c>
      <c r="AB76" s="24">
        <v>72.3</v>
      </c>
      <c r="AC76" s="24">
        <v>105.4</v>
      </c>
      <c r="AD76" s="24"/>
      <c r="AE76" s="24">
        <v>71.400000000000006</v>
      </c>
      <c r="AF76" s="24">
        <v>8.5</v>
      </c>
      <c r="AG76" s="24">
        <f t="shared" si="29"/>
        <v>-31.8</v>
      </c>
      <c r="AH76" s="65"/>
      <c r="AI76" s="40"/>
      <c r="AJ76" s="40"/>
      <c r="AK76" s="65"/>
      <c r="AL76" s="65"/>
      <c r="AM76" s="24">
        <f t="shared" si="30"/>
        <v>0</v>
      </c>
      <c r="AN76" s="24"/>
      <c r="AO76" s="24">
        <f t="shared" si="31"/>
        <v>0</v>
      </c>
      <c r="AP76" s="81"/>
      <c r="AQ76" s="38"/>
      <c r="AR76" s="1"/>
      <c r="AS76" s="1"/>
      <c r="AT76" s="1"/>
      <c r="AU76" s="1"/>
      <c r="AV76" s="1"/>
      <c r="AW76" s="1"/>
      <c r="AX76" s="1"/>
      <c r="AY76" s="1"/>
      <c r="AZ76" s="1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9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9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9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9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9"/>
      <c r="GC76" s="8"/>
      <c r="GD76" s="8"/>
    </row>
    <row r="77" spans="1:186" s="2" customFormat="1" ht="17.100000000000001" customHeight="1">
      <c r="A77" s="17" t="s">
        <v>60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77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81"/>
      <c r="AQ77" s="38"/>
      <c r="AR77" s="1"/>
      <c r="AS77" s="1"/>
      <c r="AT77" s="1"/>
      <c r="AU77" s="1"/>
      <c r="AV77" s="1"/>
      <c r="AW77" s="1"/>
      <c r="AX77" s="1"/>
      <c r="AY77" s="1"/>
      <c r="AZ77" s="1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9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9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9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9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9"/>
      <c r="GC77" s="8"/>
      <c r="GD77" s="8"/>
    </row>
    <row r="78" spans="1:186" s="2" customFormat="1" ht="17.100000000000001" customHeight="1">
      <c r="A78" s="13" t="s">
        <v>61</v>
      </c>
      <c r="B78" s="24">
        <v>2317.5</v>
      </c>
      <c r="C78" s="24">
        <v>1834.1</v>
      </c>
      <c r="D78" s="4">
        <f t="shared" si="24"/>
        <v>0.79141316073354906</v>
      </c>
      <c r="E78" s="10">
        <v>15</v>
      </c>
      <c r="F78" s="5">
        <v>1</v>
      </c>
      <c r="G78" s="5">
        <v>10</v>
      </c>
      <c r="H78" s="5"/>
      <c r="I78" s="5"/>
      <c r="J78" s="4">
        <f>J$32</f>
        <v>0.98852398523985241</v>
      </c>
      <c r="K78" s="5">
        <v>10</v>
      </c>
      <c r="L78" s="5" t="s">
        <v>410</v>
      </c>
      <c r="M78" s="5" t="s">
        <v>410</v>
      </c>
      <c r="N78" s="4" t="s">
        <v>410</v>
      </c>
      <c r="O78" s="73"/>
      <c r="P78" s="5" t="s">
        <v>410</v>
      </c>
      <c r="Q78" s="5" t="s">
        <v>410</v>
      </c>
      <c r="R78" s="4" t="s">
        <v>410</v>
      </c>
      <c r="S78" s="5"/>
      <c r="T78" s="31">
        <f t="shared" si="25"/>
        <v>0.907326778954336</v>
      </c>
      <c r="U78" s="32">
        <v>2289</v>
      </c>
      <c r="V78" s="24">
        <f t="shared" si="26"/>
        <v>1248.5454545454545</v>
      </c>
      <c r="W78" s="24">
        <f t="shared" si="27"/>
        <v>1132.8</v>
      </c>
      <c r="X78" s="24">
        <f t="shared" si="28"/>
        <v>-115.74545454545455</v>
      </c>
      <c r="Y78" s="24"/>
      <c r="Z78" s="24">
        <v>206.3</v>
      </c>
      <c r="AA78" s="24">
        <v>224.3</v>
      </c>
      <c r="AB78" s="24">
        <v>240.3</v>
      </c>
      <c r="AC78" s="24">
        <v>129.5</v>
      </c>
      <c r="AD78" s="24"/>
      <c r="AE78" s="24">
        <v>157.9</v>
      </c>
      <c r="AF78" s="24"/>
      <c r="AG78" s="24">
        <f t="shared" si="29"/>
        <v>174.5</v>
      </c>
      <c r="AH78" s="65"/>
      <c r="AI78" s="40"/>
      <c r="AJ78" s="40"/>
      <c r="AK78" s="65"/>
      <c r="AL78" s="65"/>
      <c r="AM78" s="24">
        <f t="shared" si="30"/>
        <v>174.5</v>
      </c>
      <c r="AN78" s="24"/>
      <c r="AO78" s="24">
        <f t="shared" si="31"/>
        <v>174.5</v>
      </c>
      <c r="AP78" s="81"/>
      <c r="AQ78" s="38"/>
      <c r="AR78" s="1"/>
      <c r="AS78" s="1"/>
      <c r="AT78" s="1"/>
      <c r="AU78" s="1"/>
      <c r="AV78" s="1"/>
      <c r="AW78" s="1"/>
      <c r="AX78" s="1"/>
      <c r="AY78" s="1"/>
      <c r="AZ78" s="1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9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9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9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9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9"/>
      <c r="GC78" s="8"/>
      <c r="GD78" s="8"/>
    </row>
    <row r="79" spans="1:186" s="2" customFormat="1" ht="17.100000000000001" customHeight="1">
      <c r="A79" s="13" t="s">
        <v>62</v>
      </c>
      <c r="B79" s="24">
        <v>6885.8</v>
      </c>
      <c r="C79" s="24">
        <v>5336.7</v>
      </c>
      <c r="D79" s="4">
        <f t="shared" si="24"/>
        <v>0.77502977141363383</v>
      </c>
      <c r="E79" s="10">
        <v>15</v>
      </c>
      <c r="F79" s="5">
        <v>1</v>
      </c>
      <c r="G79" s="5">
        <v>10</v>
      </c>
      <c r="H79" s="5"/>
      <c r="I79" s="5"/>
      <c r="J79" s="4">
        <f t="shared" ref="J79:J82" si="34">J$32</f>
        <v>0.98852398523985241</v>
      </c>
      <c r="K79" s="5">
        <v>10</v>
      </c>
      <c r="L79" s="5" t="s">
        <v>410</v>
      </c>
      <c r="M79" s="5" t="s">
        <v>410</v>
      </c>
      <c r="N79" s="4" t="s">
        <v>410</v>
      </c>
      <c r="O79" s="73"/>
      <c r="P79" s="5" t="s">
        <v>410</v>
      </c>
      <c r="Q79" s="5" t="s">
        <v>410</v>
      </c>
      <c r="R79" s="4" t="s">
        <v>410</v>
      </c>
      <c r="S79" s="5"/>
      <c r="T79" s="31">
        <f t="shared" si="25"/>
        <v>0.90030532638865801</v>
      </c>
      <c r="U79" s="32">
        <v>1814</v>
      </c>
      <c r="V79" s="24">
        <f t="shared" si="26"/>
        <v>989.4545454545455</v>
      </c>
      <c r="W79" s="24">
        <f t="shared" si="27"/>
        <v>890.8</v>
      </c>
      <c r="X79" s="24">
        <f t="shared" si="28"/>
        <v>-98.654545454545541</v>
      </c>
      <c r="Y79" s="24"/>
      <c r="Z79" s="24">
        <v>184.9</v>
      </c>
      <c r="AA79" s="24">
        <v>132.6</v>
      </c>
      <c r="AB79" s="24">
        <v>181.8</v>
      </c>
      <c r="AC79" s="24">
        <v>186.4</v>
      </c>
      <c r="AD79" s="24"/>
      <c r="AE79" s="24">
        <v>138.30000000000001</v>
      </c>
      <c r="AF79" s="24"/>
      <c r="AG79" s="24">
        <f t="shared" si="29"/>
        <v>66.8</v>
      </c>
      <c r="AH79" s="65"/>
      <c r="AI79" s="40"/>
      <c r="AJ79" s="40"/>
      <c r="AK79" s="65"/>
      <c r="AL79" s="65"/>
      <c r="AM79" s="24">
        <f t="shared" si="30"/>
        <v>66.8</v>
      </c>
      <c r="AN79" s="24"/>
      <c r="AO79" s="24">
        <f t="shared" si="31"/>
        <v>66.8</v>
      </c>
      <c r="AP79" s="81"/>
      <c r="AQ79" s="38"/>
      <c r="AR79" s="1"/>
      <c r="AS79" s="1"/>
      <c r="AT79" s="1"/>
      <c r="AU79" s="1"/>
      <c r="AV79" s="1"/>
      <c r="AW79" s="1"/>
      <c r="AX79" s="1"/>
      <c r="AY79" s="1"/>
      <c r="AZ79" s="1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9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9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9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9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9"/>
      <c r="GC79" s="8"/>
      <c r="GD79" s="8"/>
    </row>
    <row r="80" spans="1:186" s="2" customFormat="1" ht="17.100000000000001" customHeight="1">
      <c r="A80" s="13" t="s">
        <v>63</v>
      </c>
      <c r="B80" s="24">
        <v>1705.1</v>
      </c>
      <c r="C80" s="24">
        <v>869.9</v>
      </c>
      <c r="D80" s="4">
        <f t="shared" si="24"/>
        <v>0.51017535628408894</v>
      </c>
      <c r="E80" s="10">
        <v>15</v>
      </c>
      <c r="F80" s="5">
        <v>1</v>
      </c>
      <c r="G80" s="5">
        <v>10</v>
      </c>
      <c r="H80" s="5"/>
      <c r="I80" s="5"/>
      <c r="J80" s="4">
        <f t="shared" si="34"/>
        <v>0.98852398523985241</v>
      </c>
      <c r="K80" s="5">
        <v>10</v>
      </c>
      <c r="L80" s="5" t="s">
        <v>410</v>
      </c>
      <c r="M80" s="5" t="s">
        <v>410</v>
      </c>
      <c r="N80" s="4" t="s">
        <v>410</v>
      </c>
      <c r="O80" s="73"/>
      <c r="P80" s="5" t="s">
        <v>410</v>
      </c>
      <c r="Q80" s="5" t="s">
        <v>410</v>
      </c>
      <c r="R80" s="4" t="s">
        <v>410</v>
      </c>
      <c r="S80" s="5"/>
      <c r="T80" s="31">
        <f t="shared" si="25"/>
        <v>0.78679629133313878</v>
      </c>
      <c r="U80" s="32">
        <v>2179</v>
      </c>
      <c r="V80" s="24">
        <f t="shared" si="26"/>
        <v>1188.5454545454545</v>
      </c>
      <c r="W80" s="24">
        <f t="shared" si="27"/>
        <v>935.1</v>
      </c>
      <c r="X80" s="24">
        <f t="shared" si="28"/>
        <v>-253.44545454545448</v>
      </c>
      <c r="Y80" s="24"/>
      <c r="Z80" s="24">
        <v>120.2</v>
      </c>
      <c r="AA80" s="24">
        <v>99.6</v>
      </c>
      <c r="AB80" s="24">
        <v>339.1</v>
      </c>
      <c r="AC80" s="24">
        <v>118.5</v>
      </c>
      <c r="AD80" s="24"/>
      <c r="AE80" s="24">
        <v>233.7</v>
      </c>
      <c r="AF80" s="24"/>
      <c r="AG80" s="24">
        <f t="shared" si="29"/>
        <v>24</v>
      </c>
      <c r="AH80" s="65"/>
      <c r="AI80" s="40"/>
      <c r="AJ80" s="40"/>
      <c r="AK80" s="65"/>
      <c r="AL80" s="65"/>
      <c r="AM80" s="24">
        <f t="shared" si="30"/>
        <v>24</v>
      </c>
      <c r="AN80" s="24"/>
      <c r="AO80" s="24">
        <f t="shared" si="31"/>
        <v>24</v>
      </c>
      <c r="AP80" s="81"/>
      <c r="AQ80" s="38"/>
      <c r="AR80" s="1"/>
      <c r="AS80" s="1"/>
      <c r="AT80" s="1"/>
      <c r="AU80" s="1"/>
      <c r="AV80" s="1"/>
      <c r="AW80" s="1"/>
      <c r="AX80" s="1"/>
      <c r="AY80" s="1"/>
      <c r="AZ80" s="1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9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9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9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9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9"/>
      <c r="GC80" s="8"/>
      <c r="GD80" s="8"/>
    </row>
    <row r="81" spans="1:186" s="2" customFormat="1" ht="17.100000000000001" customHeight="1">
      <c r="A81" s="13" t="s">
        <v>64</v>
      </c>
      <c r="B81" s="24">
        <v>3628.3</v>
      </c>
      <c r="C81" s="24">
        <v>3594.1</v>
      </c>
      <c r="D81" s="4">
        <f t="shared" si="24"/>
        <v>0.99057409806245345</v>
      </c>
      <c r="E81" s="10">
        <v>15</v>
      </c>
      <c r="F81" s="5">
        <v>1</v>
      </c>
      <c r="G81" s="5">
        <v>10</v>
      </c>
      <c r="H81" s="5"/>
      <c r="I81" s="5"/>
      <c r="J81" s="4">
        <f t="shared" si="34"/>
        <v>0.98852398523985241</v>
      </c>
      <c r="K81" s="5">
        <v>10</v>
      </c>
      <c r="L81" s="5" t="s">
        <v>410</v>
      </c>
      <c r="M81" s="5" t="s">
        <v>410</v>
      </c>
      <c r="N81" s="4" t="s">
        <v>410</v>
      </c>
      <c r="O81" s="73"/>
      <c r="P81" s="5" t="s">
        <v>410</v>
      </c>
      <c r="Q81" s="5" t="s">
        <v>410</v>
      </c>
      <c r="R81" s="4" t="s">
        <v>410</v>
      </c>
      <c r="S81" s="5"/>
      <c r="T81" s="31">
        <f t="shared" si="25"/>
        <v>0.99268146638100918</v>
      </c>
      <c r="U81" s="32">
        <v>972</v>
      </c>
      <c r="V81" s="24">
        <f t="shared" si="26"/>
        <v>530.18181818181813</v>
      </c>
      <c r="W81" s="24">
        <f t="shared" si="27"/>
        <v>526.29999999999995</v>
      </c>
      <c r="X81" s="24">
        <f t="shared" si="28"/>
        <v>-3.8818181818181756</v>
      </c>
      <c r="Y81" s="24"/>
      <c r="Z81" s="24">
        <v>97.8</v>
      </c>
      <c r="AA81" s="24">
        <v>99.3</v>
      </c>
      <c r="AB81" s="24">
        <v>108</v>
      </c>
      <c r="AC81" s="24">
        <v>27.3</v>
      </c>
      <c r="AD81" s="24"/>
      <c r="AE81" s="24">
        <v>82.1</v>
      </c>
      <c r="AF81" s="24"/>
      <c r="AG81" s="24">
        <f t="shared" si="29"/>
        <v>111.8</v>
      </c>
      <c r="AH81" s="40"/>
      <c r="AI81" s="40"/>
      <c r="AJ81" s="40"/>
      <c r="AK81" s="65"/>
      <c r="AL81" s="65"/>
      <c r="AM81" s="24">
        <f t="shared" si="30"/>
        <v>111.8</v>
      </c>
      <c r="AN81" s="24"/>
      <c r="AO81" s="24">
        <f t="shared" si="31"/>
        <v>111.8</v>
      </c>
      <c r="AP81" s="81"/>
      <c r="AQ81" s="38"/>
      <c r="AR81" s="1"/>
      <c r="AS81" s="1"/>
      <c r="AT81" s="1"/>
      <c r="AU81" s="1"/>
      <c r="AV81" s="1"/>
      <c r="AW81" s="1"/>
      <c r="AX81" s="1"/>
      <c r="AY81" s="1"/>
      <c r="AZ81" s="1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9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9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9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9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9"/>
      <c r="GC81" s="8"/>
      <c r="GD81" s="8"/>
    </row>
    <row r="82" spans="1:186" s="2" customFormat="1" ht="17.100000000000001" customHeight="1">
      <c r="A82" s="13" t="s">
        <v>65</v>
      </c>
      <c r="B82" s="24">
        <v>637.79999999999995</v>
      </c>
      <c r="C82" s="24">
        <v>977.6</v>
      </c>
      <c r="D82" s="4">
        <f t="shared" si="24"/>
        <v>1.2332768893069928</v>
      </c>
      <c r="E82" s="10">
        <v>15</v>
      </c>
      <c r="F82" s="5">
        <v>1</v>
      </c>
      <c r="G82" s="5">
        <v>10</v>
      </c>
      <c r="H82" s="5"/>
      <c r="I82" s="5"/>
      <c r="J82" s="4">
        <f t="shared" si="34"/>
        <v>0.98852398523985241</v>
      </c>
      <c r="K82" s="5">
        <v>10</v>
      </c>
      <c r="L82" s="5" t="s">
        <v>410</v>
      </c>
      <c r="M82" s="5" t="s">
        <v>410</v>
      </c>
      <c r="N82" s="4" t="s">
        <v>410</v>
      </c>
      <c r="O82" s="73"/>
      <c r="P82" s="5" t="s">
        <v>410</v>
      </c>
      <c r="Q82" s="5" t="s">
        <v>410</v>
      </c>
      <c r="R82" s="4" t="s">
        <v>410</v>
      </c>
      <c r="S82" s="5"/>
      <c r="T82" s="31">
        <f t="shared" si="25"/>
        <v>1.0966969483429547</v>
      </c>
      <c r="U82" s="32">
        <v>2602</v>
      </c>
      <c r="V82" s="24">
        <f t="shared" si="26"/>
        <v>1419.2727272727273</v>
      </c>
      <c r="W82" s="24">
        <f t="shared" si="27"/>
        <v>1556.5</v>
      </c>
      <c r="X82" s="24">
        <f t="shared" si="28"/>
        <v>137.22727272727275</v>
      </c>
      <c r="Y82" s="24"/>
      <c r="Z82" s="24">
        <v>233.6</v>
      </c>
      <c r="AA82" s="24">
        <v>164.5</v>
      </c>
      <c r="AB82" s="24">
        <v>309.7</v>
      </c>
      <c r="AC82" s="24">
        <v>282.8</v>
      </c>
      <c r="AD82" s="24"/>
      <c r="AE82" s="24">
        <v>269.10000000000002</v>
      </c>
      <c r="AF82" s="24"/>
      <c r="AG82" s="24">
        <f t="shared" si="29"/>
        <v>296.8</v>
      </c>
      <c r="AH82" s="65"/>
      <c r="AI82" s="40"/>
      <c r="AJ82" s="40"/>
      <c r="AK82" s="65"/>
      <c r="AL82" s="65"/>
      <c r="AM82" s="24">
        <f t="shared" si="30"/>
        <v>296.8</v>
      </c>
      <c r="AN82" s="24"/>
      <c r="AO82" s="24">
        <f t="shared" si="31"/>
        <v>296.8</v>
      </c>
      <c r="AP82" s="81"/>
      <c r="AQ82" s="38"/>
      <c r="AR82" s="1"/>
      <c r="AS82" s="1"/>
      <c r="AT82" s="1"/>
      <c r="AU82" s="1"/>
      <c r="AV82" s="1"/>
      <c r="AW82" s="1"/>
      <c r="AX82" s="1"/>
      <c r="AY82" s="1"/>
      <c r="AZ82" s="1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9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9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9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9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9"/>
      <c r="GC82" s="8"/>
      <c r="GD82" s="8"/>
    </row>
    <row r="83" spans="1:186" s="2" customFormat="1" ht="17.100000000000001" customHeight="1">
      <c r="A83" s="17" t="s">
        <v>66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77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81"/>
      <c r="AQ83" s="38"/>
      <c r="AR83" s="1"/>
      <c r="AS83" s="1"/>
      <c r="AT83" s="1"/>
      <c r="AU83" s="1"/>
      <c r="AV83" s="1"/>
      <c r="AW83" s="1"/>
      <c r="AX83" s="1"/>
      <c r="AY83" s="1"/>
      <c r="AZ83" s="1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9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9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9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9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9"/>
      <c r="GC83" s="8"/>
      <c r="GD83" s="8"/>
    </row>
    <row r="84" spans="1:186" s="2" customFormat="1" ht="17.100000000000001" customHeight="1">
      <c r="A84" s="13" t="s">
        <v>67</v>
      </c>
      <c r="B84" s="24">
        <v>1635.7</v>
      </c>
      <c r="C84" s="24">
        <v>3005</v>
      </c>
      <c r="D84" s="4">
        <f t="shared" si="24"/>
        <v>1.2637133948768111</v>
      </c>
      <c r="E84" s="10">
        <v>15</v>
      </c>
      <c r="F84" s="5">
        <v>1</v>
      </c>
      <c r="G84" s="5">
        <v>10</v>
      </c>
      <c r="H84" s="5"/>
      <c r="I84" s="5"/>
      <c r="J84" s="4">
        <f>J$33</f>
        <v>0.93018569735282508</v>
      </c>
      <c r="K84" s="5">
        <v>10</v>
      </c>
      <c r="L84" s="5" t="s">
        <v>410</v>
      </c>
      <c r="M84" s="5" t="s">
        <v>410</v>
      </c>
      <c r="N84" s="4" t="s">
        <v>410</v>
      </c>
      <c r="O84" s="73"/>
      <c r="P84" s="5" t="s">
        <v>410</v>
      </c>
      <c r="Q84" s="5" t="s">
        <v>410</v>
      </c>
      <c r="R84" s="4" t="s">
        <v>410</v>
      </c>
      <c r="S84" s="5"/>
      <c r="T84" s="31">
        <f t="shared" si="25"/>
        <v>1.0930730827622976</v>
      </c>
      <c r="U84" s="32">
        <v>602</v>
      </c>
      <c r="V84" s="24">
        <f t="shared" si="26"/>
        <v>328.36363636363637</v>
      </c>
      <c r="W84" s="24">
        <f t="shared" si="27"/>
        <v>358.9</v>
      </c>
      <c r="X84" s="24">
        <f t="shared" si="28"/>
        <v>30.536363636363603</v>
      </c>
      <c r="Y84" s="24"/>
      <c r="Z84" s="24">
        <v>34.799999999999997</v>
      </c>
      <c r="AA84" s="24">
        <v>43.5</v>
      </c>
      <c r="AB84" s="24">
        <v>94.8</v>
      </c>
      <c r="AC84" s="24">
        <v>54.6</v>
      </c>
      <c r="AD84" s="24"/>
      <c r="AE84" s="24">
        <v>40.9</v>
      </c>
      <c r="AF84" s="24"/>
      <c r="AG84" s="24">
        <f t="shared" si="29"/>
        <v>90.3</v>
      </c>
      <c r="AH84" s="65"/>
      <c r="AI84" s="40"/>
      <c r="AJ84" s="40"/>
      <c r="AK84" s="65"/>
      <c r="AL84" s="65"/>
      <c r="AM84" s="24">
        <f t="shared" si="30"/>
        <v>90.3</v>
      </c>
      <c r="AN84" s="24"/>
      <c r="AO84" s="24">
        <f t="shared" si="31"/>
        <v>90.3</v>
      </c>
      <c r="AP84" s="81"/>
      <c r="AQ84" s="38"/>
      <c r="AR84" s="1"/>
      <c r="AS84" s="1"/>
      <c r="AT84" s="1"/>
      <c r="AU84" s="1"/>
      <c r="AV84" s="1"/>
      <c r="AW84" s="1"/>
      <c r="AX84" s="1"/>
      <c r="AY84" s="1"/>
      <c r="AZ84" s="1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9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9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9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9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9"/>
      <c r="GC84" s="8"/>
      <c r="GD84" s="8"/>
    </row>
    <row r="85" spans="1:186" s="2" customFormat="1" ht="17.100000000000001" customHeight="1">
      <c r="A85" s="13" t="s">
        <v>68</v>
      </c>
      <c r="B85" s="24">
        <v>9521.5</v>
      </c>
      <c r="C85" s="24">
        <v>8709.7999999999993</v>
      </c>
      <c r="D85" s="4">
        <f t="shared" si="24"/>
        <v>0.91475082707556576</v>
      </c>
      <c r="E85" s="10">
        <v>15</v>
      </c>
      <c r="F85" s="5">
        <v>1</v>
      </c>
      <c r="G85" s="5">
        <v>10</v>
      </c>
      <c r="H85" s="5"/>
      <c r="I85" s="5"/>
      <c r="J85" s="4">
        <f t="shared" ref="J85:J91" si="35">J$33</f>
        <v>0.93018569735282508</v>
      </c>
      <c r="K85" s="5">
        <v>10</v>
      </c>
      <c r="L85" s="5" t="s">
        <v>410</v>
      </c>
      <c r="M85" s="5" t="s">
        <v>410</v>
      </c>
      <c r="N85" s="4" t="s">
        <v>410</v>
      </c>
      <c r="O85" s="73"/>
      <c r="P85" s="5" t="s">
        <v>410</v>
      </c>
      <c r="Q85" s="5" t="s">
        <v>410</v>
      </c>
      <c r="R85" s="4" t="s">
        <v>410</v>
      </c>
      <c r="S85" s="5"/>
      <c r="T85" s="31">
        <f t="shared" si="25"/>
        <v>0.94351769656176387</v>
      </c>
      <c r="U85" s="32">
        <v>570</v>
      </c>
      <c r="V85" s="24">
        <f t="shared" si="26"/>
        <v>310.90909090909093</v>
      </c>
      <c r="W85" s="24">
        <f t="shared" si="27"/>
        <v>293.3</v>
      </c>
      <c r="X85" s="24">
        <f t="shared" si="28"/>
        <v>-17.609090909090924</v>
      </c>
      <c r="Y85" s="24"/>
      <c r="Z85" s="24">
        <v>44.3</v>
      </c>
      <c r="AA85" s="24">
        <v>37.200000000000003</v>
      </c>
      <c r="AB85" s="24">
        <v>64.5</v>
      </c>
      <c r="AC85" s="24">
        <v>55</v>
      </c>
      <c r="AD85" s="24"/>
      <c r="AE85" s="24">
        <v>40.9</v>
      </c>
      <c r="AF85" s="24"/>
      <c r="AG85" s="24">
        <f t="shared" si="29"/>
        <v>51.4</v>
      </c>
      <c r="AH85" s="65"/>
      <c r="AI85" s="40"/>
      <c r="AJ85" s="40"/>
      <c r="AK85" s="65"/>
      <c r="AL85" s="65"/>
      <c r="AM85" s="24">
        <f t="shared" si="30"/>
        <v>51.4</v>
      </c>
      <c r="AN85" s="24"/>
      <c r="AO85" s="24">
        <f t="shared" si="31"/>
        <v>51.4</v>
      </c>
      <c r="AP85" s="81"/>
      <c r="AQ85" s="38"/>
      <c r="AR85" s="1"/>
      <c r="AS85" s="1"/>
      <c r="AT85" s="1"/>
      <c r="AU85" s="1"/>
      <c r="AV85" s="1"/>
      <c r="AW85" s="1"/>
      <c r="AX85" s="1"/>
      <c r="AY85" s="1"/>
      <c r="AZ85" s="1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9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9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9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9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9"/>
      <c r="GC85" s="8"/>
      <c r="GD85" s="8"/>
    </row>
    <row r="86" spans="1:186" s="2" customFormat="1" ht="17.100000000000001" customHeight="1">
      <c r="A86" s="13" t="s">
        <v>69</v>
      </c>
      <c r="B86" s="24">
        <v>278.10000000000002</v>
      </c>
      <c r="C86" s="24">
        <v>445.6</v>
      </c>
      <c r="D86" s="4">
        <f t="shared" si="24"/>
        <v>1.2402301330456669</v>
      </c>
      <c r="E86" s="10">
        <v>15</v>
      </c>
      <c r="F86" s="5">
        <v>1</v>
      </c>
      <c r="G86" s="5">
        <v>10</v>
      </c>
      <c r="H86" s="5"/>
      <c r="I86" s="5"/>
      <c r="J86" s="4">
        <f t="shared" si="35"/>
        <v>0.93018569735282508</v>
      </c>
      <c r="K86" s="5">
        <v>10</v>
      </c>
      <c r="L86" s="5" t="s">
        <v>410</v>
      </c>
      <c r="M86" s="5" t="s">
        <v>410</v>
      </c>
      <c r="N86" s="4" t="s">
        <v>410</v>
      </c>
      <c r="O86" s="73"/>
      <c r="P86" s="5" t="s">
        <v>410</v>
      </c>
      <c r="Q86" s="5" t="s">
        <v>410</v>
      </c>
      <c r="R86" s="4" t="s">
        <v>410</v>
      </c>
      <c r="S86" s="5"/>
      <c r="T86" s="31">
        <f t="shared" si="25"/>
        <v>1.0830088276918073</v>
      </c>
      <c r="U86" s="32">
        <v>849</v>
      </c>
      <c r="V86" s="24">
        <f t="shared" si="26"/>
        <v>463.09090909090912</v>
      </c>
      <c r="W86" s="24">
        <f t="shared" si="27"/>
        <v>501.5</v>
      </c>
      <c r="X86" s="24">
        <f t="shared" si="28"/>
        <v>38.409090909090878</v>
      </c>
      <c r="Y86" s="24"/>
      <c r="Z86" s="24">
        <v>91.1</v>
      </c>
      <c r="AA86" s="24">
        <v>61</v>
      </c>
      <c r="AB86" s="24">
        <v>92</v>
      </c>
      <c r="AC86" s="24">
        <v>78.099999999999994</v>
      </c>
      <c r="AD86" s="24"/>
      <c r="AE86" s="24">
        <v>51.7</v>
      </c>
      <c r="AF86" s="24"/>
      <c r="AG86" s="24">
        <f t="shared" si="29"/>
        <v>127.6</v>
      </c>
      <c r="AH86" s="65"/>
      <c r="AI86" s="40"/>
      <c r="AJ86" s="40"/>
      <c r="AK86" s="65"/>
      <c r="AL86" s="65"/>
      <c r="AM86" s="24">
        <f t="shared" si="30"/>
        <v>127.6</v>
      </c>
      <c r="AN86" s="24"/>
      <c r="AO86" s="24">
        <f t="shared" si="31"/>
        <v>127.6</v>
      </c>
      <c r="AP86" s="81"/>
      <c r="AQ86" s="38"/>
      <c r="AR86" s="1"/>
      <c r="AS86" s="1"/>
      <c r="AT86" s="1"/>
      <c r="AU86" s="1"/>
      <c r="AV86" s="1"/>
      <c r="AW86" s="1"/>
      <c r="AX86" s="1"/>
      <c r="AY86" s="1"/>
      <c r="AZ86" s="1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9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9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9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9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9"/>
      <c r="GC86" s="8"/>
      <c r="GD86" s="8"/>
    </row>
    <row r="87" spans="1:186" s="2" customFormat="1" ht="17.100000000000001" customHeight="1">
      <c r="A87" s="13" t="s">
        <v>70</v>
      </c>
      <c r="B87" s="24">
        <v>1135.5</v>
      </c>
      <c r="C87" s="24">
        <v>1063.2</v>
      </c>
      <c r="D87" s="4">
        <f t="shared" si="24"/>
        <v>0.93632760898282696</v>
      </c>
      <c r="E87" s="10">
        <v>15</v>
      </c>
      <c r="F87" s="5">
        <v>1</v>
      </c>
      <c r="G87" s="5">
        <v>10</v>
      </c>
      <c r="H87" s="5"/>
      <c r="I87" s="5"/>
      <c r="J87" s="4">
        <f t="shared" si="35"/>
        <v>0.93018569735282508</v>
      </c>
      <c r="K87" s="5">
        <v>10</v>
      </c>
      <c r="L87" s="5" t="s">
        <v>410</v>
      </c>
      <c r="M87" s="5" t="s">
        <v>410</v>
      </c>
      <c r="N87" s="4" t="s">
        <v>410</v>
      </c>
      <c r="O87" s="73"/>
      <c r="P87" s="5" t="s">
        <v>410</v>
      </c>
      <c r="Q87" s="5" t="s">
        <v>410</v>
      </c>
      <c r="R87" s="4" t="s">
        <v>410</v>
      </c>
      <c r="S87" s="5"/>
      <c r="T87" s="31">
        <f t="shared" si="25"/>
        <v>0.95276488880773313</v>
      </c>
      <c r="U87" s="32">
        <v>1096</v>
      </c>
      <c r="V87" s="24">
        <f t="shared" si="26"/>
        <v>597.81818181818187</v>
      </c>
      <c r="W87" s="24">
        <f t="shared" si="27"/>
        <v>569.6</v>
      </c>
      <c r="X87" s="24">
        <f t="shared" si="28"/>
        <v>-28.218181818181847</v>
      </c>
      <c r="Y87" s="24"/>
      <c r="Z87" s="24">
        <v>85.8</v>
      </c>
      <c r="AA87" s="24">
        <v>65.2</v>
      </c>
      <c r="AB87" s="24">
        <v>132.19999999999999</v>
      </c>
      <c r="AC87" s="24">
        <v>112.3</v>
      </c>
      <c r="AD87" s="24"/>
      <c r="AE87" s="24">
        <v>81.3</v>
      </c>
      <c r="AF87" s="24"/>
      <c r="AG87" s="24">
        <f t="shared" si="29"/>
        <v>92.8</v>
      </c>
      <c r="AH87" s="65"/>
      <c r="AI87" s="40"/>
      <c r="AJ87" s="40"/>
      <c r="AK87" s="65"/>
      <c r="AL87" s="65"/>
      <c r="AM87" s="24">
        <f t="shared" si="30"/>
        <v>92.8</v>
      </c>
      <c r="AN87" s="24"/>
      <c r="AO87" s="24">
        <f t="shared" si="31"/>
        <v>92.8</v>
      </c>
      <c r="AP87" s="81"/>
      <c r="AQ87" s="38"/>
      <c r="AR87" s="1"/>
      <c r="AS87" s="1"/>
      <c r="AT87" s="1"/>
      <c r="AU87" s="1"/>
      <c r="AV87" s="1"/>
      <c r="AW87" s="1"/>
      <c r="AX87" s="1"/>
      <c r="AY87" s="1"/>
      <c r="AZ87" s="1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9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9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9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9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9"/>
      <c r="GC87" s="8"/>
      <c r="GD87" s="8"/>
    </row>
    <row r="88" spans="1:186" s="2" customFormat="1" ht="17.100000000000001" customHeight="1">
      <c r="A88" s="13" t="s">
        <v>71</v>
      </c>
      <c r="B88" s="24">
        <v>1153.3</v>
      </c>
      <c r="C88" s="24">
        <v>1203.4000000000001</v>
      </c>
      <c r="D88" s="4">
        <f t="shared" si="24"/>
        <v>1.0434405618659499</v>
      </c>
      <c r="E88" s="10">
        <v>15</v>
      </c>
      <c r="F88" s="5">
        <v>1</v>
      </c>
      <c r="G88" s="5">
        <v>10</v>
      </c>
      <c r="H88" s="5"/>
      <c r="I88" s="5"/>
      <c r="J88" s="4">
        <f t="shared" si="35"/>
        <v>0.93018569735282508</v>
      </c>
      <c r="K88" s="5">
        <v>10</v>
      </c>
      <c r="L88" s="5" t="s">
        <v>410</v>
      </c>
      <c r="M88" s="5" t="s">
        <v>410</v>
      </c>
      <c r="N88" s="4" t="s">
        <v>410</v>
      </c>
      <c r="O88" s="73"/>
      <c r="P88" s="5" t="s">
        <v>410</v>
      </c>
      <c r="Q88" s="5" t="s">
        <v>410</v>
      </c>
      <c r="R88" s="4" t="s">
        <v>410</v>
      </c>
      <c r="S88" s="5"/>
      <c r="T88" s="31">
        <f t="shared" si="25"/>
        <v>0.99867044004335703</v>
      </c>
      <c r="U88" s="32">
        <v>433</v>
      </c>
      <c r="V88" s="24">
        <f t="shared" si="26"/>
        <v>236.18181818181819</v>
      </c>
      <c r="W88" s="24">
        <f t="shared" si="27"/>
        <v>235.9</v>
      </c>
      <c r="X88" s="24">
        <f t="shared" si="28"/>
        <v>-0.2818181818181813</v>
      </c>
      <c r="Y88" s="24"/>
      <c r="Z88" s="24">
        <v>27.5</v>
      </c>
      <c r="AA88" s="24">
        <v>27.4</v>
      </c>
      <c r="AB88" s="24">
        <v>66.5</v>
      </c>
      <c r="AC88" s="24">
        <v>47.3</v>
      </c>
      <c r="AD88" s="24"/>
      <c r="AE88" s="24">
        <v>21.6</v>
      </c>
      <c r="AF88" s="24"/>
      <c r="AG88" s="24">
        <f t="shared" si="29"/>
        <v>45.6</v>
      </c>
      <c r="AH88" s="65"/>
      <c r="AI88" s="40"/>
      <c r="AJ88" s="40"/>
      <c r="AK88" s="65"/>
      <c r="AL88" s="65"/>
      <c r="AM88" s="24">
        <f t="shared" si="30"/>
        <v>45.6</v>
      </c>
      <c r="AN88" s="24"/>
      <c r="AO88" s="24">
        <f t="shared" si="31"/>
        <v>45.6</v>
      </c>
      <c r="AP88" s="81"/>
      <c r="AQ88" s="38"/>
      <c r="AR88" s="1"/>
      <c r="AS88" s="1"/>
      <c r="AT88" s="1"/>
      <c r="AU88" s="1"/>
      <c r="AV88" s="1"/>
      <c r="AW88" s="1"/>
      <c r="AX88" s="1"/>
      <c r="AY88" s="1"/>
      <c r="AZ88" s="1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9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9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9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9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9"/>
      <c r="GC88" s="8"/>
      <c r="GD88" s="8"/>
    </row>
    <row r="89" spans="1:186" s="2" customFormat="1" ht="17.100000000000001" customHeight="1">
      <c r="A89" s="13" t="s">
        <v>72</v>
      </c>
      <c r="B89" s="24">
        <v>497</v>
      </c>
      <c r="C89" s="24">
        <v>313.8</v>
      </c>
      <c r="D89" s="4">
        <f t="shared" si="24"/>
        <v>0.63138832997987926</v>
      </c>
      <c r="E89" s="10">
        <v>15</v>
      </c>
      <c r="F89" s="5">
        <v>1</v>
      </c>
      <c r="G89" s="5">
        <v>10</v>
      </c>
      <c r="H89" s="5"/>
      <c r="I89" s="5"/>
      <c r="J89" s="4">
        <f t="shared" si="35"/>
        <v>0.93018569735282508</v>
      </c>
      <c r="K89" s="5">
        <v>10</v>
      </c>
      <c r="L89" s="5" t="s">
        <v>410</v>
      </c>
      <c r="M89" s="5" t="s">
        <v>410</v>
      </c>
      <c r="N89" s="4" t="s">
        <v>410</v>
      </c>
      <c r="O89" s="73"/>
      <c r="P89" s="5" t="s">
        <v>410</v>
      </c>
      <c r="Q89" s="5" t="s">
        <v>410</v>
      </c>
      <c r="R89" s="4" t="s">
        <v>410</v>
      </c>
      <c r="S89" s="5"/>
      <c r="T89" s="31">
        <f t="shared" si="25"/>
        <v>0.82207662637789836</v>
      </c>
      <c r="U89" s="32">
        <v>1576</v>
      </c>
      <c r="V89" s="24">
        <f t="shared" si="26"/>
        <v>859.63636363636374</v>
      </c>
      <c r="W89" s="24">
        <f t="shared" si="27"/>
        <v>706.7</v>
      </c>
      <c r="X89" s="24">
        <f t="shared" si="28"/>
        <v>-152.93636363636369</v>
      </c>
      <c r="Y89" s="24"/>
      <c r="Z89" s="24">
        <v>132.9</v>
      </c>
      <c r="AA89" s="24">
        <v>84.1</v>
      </c>
      <c r="AB89" s="24">
        <v>129.30000000000001</v>
      </c>
      <c r="AC89" s="24">
        <v>113.8</v>
      </c>
      <c r="AD89" s="24"/>
      <c r="AE89" s="24">
        <v>118.8</v>
      </c>
      <c r="AF89" s="24"/>
      <c r="AG89" s="24">
        <f t="shared" si="29"/>
        <v>127.8</v>
      </c>
      <c r="AH89" s="65"/>
      <c r="AI89" s="40"/>
      <c r="AJ89" s="40"/>
      <c r="AK89" s="65"/>
      <c r="AL89" s="65"/>
      <c r="AM89" s="24">
        <f t="shared" si="30"/>
        <v>127.8</v>
      </c>
      <c r="AN89" s="24"/>
      <c r="AO89" s="24">
        <f t="shared" si="31"/>
        <v>127.8</v>
      </c>
      <c r="AP89" s="81"/>
      <c r="AQ89" s="38"/>
      <c r="AR89" s="1"/>
      <c r="AS89" s="1"/>
      <c r="AT89" s="1"/>
      <c r="AU89" s="1"/>
      <c r="AV89" s="1"/>
      <c r="AW89" s="1"/>
      <c r="AX89" s="1"/>
      <c r="AY89" s="1"/>
      <c r="AZ89" s="1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9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9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9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9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9"/>
      <c r="GC89" s="8"/>
      <c r="GD89" s="8"/>
    </row>
    <row r="90" spans="1:186" s="2" customFormat="1" ht="17.100000000000001" customHeight="1">
      <c r="A90" s="13" t="s">
        <v>73</v>
      </c>
      <c r="B90" s="24">
        <v>1763.7</v>
      </c>
      <c r="C90" s="24">
        <v>2087.1999999999998</v>
      </c>
      <c r="D90" s="4">
        <f t="shared" si="24"/>
        <v>1.1834212167602198</v>
      </c>
      <c r="E90" s="10">
        <v>15</v>
      </c>
      <c r="F90" s="5">
        <v>1</v>
      </c>
      <c r="G90" s="5">
        <v>10</v>
      </c>
      <c r="H90" s="5"/>
      <c r="I90" s="5"/>
      <c r="J90" s="4">
        <f t="shared" si="35"/>
        <v>0.93018569735282508</v>
      </c>
      <c r="K90" s="5">
        <v>10</v>
      </c>
      <c r="L90" s="5" t="s">
        <v>410</v>
      </c>
      <c r="M90" s="5" t="s">
        <v>410</v>
      </c>
      <c r="N90" s="4" t="s">
        <v>410</v>
      </c>
      <c r="O90" s="73"/>
      <c r="P90" s="5" t="s">
        <v>410</v>
      </c>
      <c r="Q90" s="5" t="s">
        <v>410</v>
      </c>
      <c r="R90" s="4" t="s">
        <v>410</v>
      </c>
      <c r="S90" s="5"/>
      <c r="T90" s="31">
        <f t="shared" si="25"/>
        <v>1.0586621492837587</v>
      </c>
      <c r="U90" s="32">
        <v>1537</v>
      </c>
      <c r="V90" s="24">
        <f t="shared" si="26"/>
        <v>838.36363636363626</v>
      </c>
      <c r="W90" s="24">
        <f t="shared" si="27"/>
        <v>887.5</v>
      </c>
      <c r="X90" s="24">
        <f t="shared" si="28"/>
        <v>49.13636363636374</v>
      </c>
      <c r="Y90" s="24"/>
      <c r="Z90" s="24">
        <v>76.7</v>
      </c>
      <c r="AA90" s="24">
        <v>164.9</v>
      </c>
      <c r="AB90" s="24">
        <v>200.4</v>
      </c>
      <c r="AC90" s="24">
        <v>70.099999999999994</v>
      </c>
      <c r="AD90" s="24"/>
      <c r="AE90" s="24">
        <v>98</v>
      </c>
      <c r="AF90" s="24"/>
      <c r="AG90" s="24">
        <f t="shared" si="29"/>
        <v>277.39999999999998</v>
      </c>
      <c r="AH90" s="65"/>
      <c r="AI90" s="40"/>
      <c r="AJ90" s="40"/>
      <c r="AK90" s="65"/>
      <c r="AL90" s="65"/>
      <c r="AM90" s="24">
        <f t="shared" si="30"/>
        <v>277.39999999999998</v>
      </c>
      <c r="AN90" s="24"/>
      <c r="AO90" s="24">
        <f t="shared" si="31"/>
        <v>277.39999999999998</v>
      </c>
      <c r="AP90" s="81"/>
      <c r="AQ90" s="38"/>
      <c r="AR90" s="1"/>
      <c r="AS90" s="1"/>
      <c r="AT90" s="1"/>
      <c r="AU90" s="1"/>
      <c r="AV90" s="1"/>
      <c r="AW90" s="1"/>
      <c r="AX90" s="1"/>
      <c r="AY90" s="1"/>
      <c r="AZ90" s="1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9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9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9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9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9"/>
      <c r="GC90" s="8"/>
      <c r="GD90" s="8"/>
    </row>
    <row r="91" spans="1:186" s="2" customFormat="1" ht="17.100000000000001" customHeight="1">
      <c r="A91" s="13" t="s">
        <v>74</v>
      </c>
      <c r="B91" s="24">
        <v>2032.2</v>
      </c>
      <c r="C91" s="24">
        <v>3478.8</v>
      </c>
      <c r="D91" s="4">
        <f t="shared" si="24"/>
        <v>1.2511839385887216</v>
      </c>
      <c r="E91" s="10">
        <v>15</v>
      </c>
      <c r="F91" s="5">
        <v>1</v>
      </c>
      <c r="G91" s="5">
        <v>10</v>
      </c>
      <c r="H91" s="5"/>
      <c r="I91" s="5"/>
      <c r="J91" s="4">
        <f t="shared" si="35"/>
        <v>0.93018569735282508</v>
      </c>
      <c r="K91" s="5">
        <v>10</v>
      </c>
      <c r="L91" s="5" t="s">
        <v>410</v>
      </c>
      <c r="M91" s="5" t="s">
        <v>410</v>
      </c>
      <c r="N91" s="4" t="s">
        <v>410</v>
      </c>
      <c r="O91" s="73"/>
      <c r="P91" s="5" t="s">
        <v>410</v>
      </c>
      <c r="Q91" s="5" t="s">
        <v>410</v>
      </c>
      <c r="R91" s="4" t="s">
        <v>410</v>
      </c>
      <c r="S91" s="5"/>
      <c r="T91" s="31">
        <f t="shared" si="25"/>
        <v>1.0877033157816878</v>
      </c>
      <c r="U91" s="32">
        <v>749</v>
      </c>
      <c r="V91" s="24">
        <f t="shared" si="26"/>
        <v>408.54545454545456</v>
      </c>
      <c r="W91" s="24">
        <f t="shared" si="27"/>
        <v>444.4</v>
      </c>
      <c r="X91" s="24">
        <f t="shared" si="28"/>
        <v>35.854545454545416</v>
      </c>
      <c r="Y91" s="24"/>
      <c r="Z91" s="24">
        <v>39.1</v>
      </c>
      <c r="AA91" s="24">
        <v>43.6</v>
      </c>
      <c r="AB91" s="24">
        <v>125</v>
      </c>
      <c r="AC91" s="24">
        <v>89</v>
      </c>
      <c r="AD91" s="24"/>
      <c r="AE91" s="24">
        <v>38.1</v>
      </c>
      <c r="AF91" s="24"/>
      <c r="AG91" s="24">
        <f t="shared" si="29"/>
        <v>109.6</v>
      </c>
      <c r="AH91" s="65"/>
      <c r="AI91" s="40"/>
      <c r="AJ91" s="40"/>
      <c r="AK91" s="65"/>
      <c r="AL91" s="65"/>
      <c r="AM91" s="24">
        <f t="shared" si="30"/>
        <v>109.6</v>
      </c>
      <c r="AN91" s="24"/>
      <c r="AO91" s="24">
        <f t="shared" si="31"/>
        <v>109.6</v>
      </c>
      <c r="AP91" s="81"/>
      <c r="AQ91" s="38"/>
      <c r="AR91" s="1"/>
      <c r="AS91" s="1"/>
      <c r="AT91" s="1"/>
      <c r="AU91" s="1"/>
      <c r="AV91" s="1"/>
      <c r="AW91" s="1"/>
      <c r="AX91" s="1"/>
      <c r="AY91" s="1"/>
      <c r="AZ91" s="1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9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9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9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9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9"/>
      <c r="GC91" s="8"/>
      <c r="GD91" s="8"/>
    </row>
    <row r="92" spans="1:186" s="2" customFormat="1" ht="17.100000000000001" customHeight="1">
      <c r="A92" s="17" t="s">
        <v>75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77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81"/>
      <c r="AQ92" s="38"/>
      <c r="AR92" s="1"/>
      <c r="AS92" s="1"/>
      <c r="AT92" s="1"/>
      <c r="AU92" s="1"/>
      <c r="AV92" s="1"/>
      <c r="AW92" s="1"/>
      <c r="AX92" s="1"/>
      <c r="AY92" s="1"/>
      <c r="AZ92" s="1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9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9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9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9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9"/>
      <c r="GC92" s="8"/>
      <c r="GD92" s="8"/>
    </row>
    <row r="93" spans="1:186" s="2" customFormat="1" ht="17.100000000000001" customHeight="1">
      <c r="A93" s="13" t="s">
        <v>76</v>
      </c>
      <c r="B93" s="24">
        <v>1847.9</v>
      </c>
      <c r="C93" s="24">
        <v>2066.5</v>
      </c>
      <c r="D93" s="4">
        <f t="shared" si="24"/>
        <v>1.1182964446128036</v>
      </c>
      <c r="E93" s="10">
        <v>15</v>
      </c>
      <c r="F93" s="5">
        <v>1</v>
      </c>
      <c r="G93" s="5">
        <v>10</v>
      </c>
      <c r="H93" s="5"/>
      <c r="I93" s="5"/>
      <c r="J93" s="4">
        <f>J$34</f>
        <v>0.96818181818181825</v>
      </c>
      <c r="K93" s="5">
        <v>10</v>
      </c>
      <c r="L93" s="5" t="s">
        <v>410</v>
      </c>
      <c r="M93" s="5" t="s">
        <v>410</v>
      </c>
      <c r="N93" s="4" t="s">
        <v>410</v>
      </c>
      <c r="O93" s="73"/>
      <c r="P93" s="5" t="s">
        <v>410</v>
      </c>
      <c r="Q93" s="5" t="s">
        <v>410</v>
      </c>
      <c r="R93" s="4" t="s">
        <v>410</v>
      </c>
      <c r="S93" s="5"/>
      <c r="T93" s="31">
        <f t="shared" si="25"/>
        <v>1.0416075671717211</v>
      </c>
      <c r="U93" s="32">
        <v>1663</v>
      </c>
      <c r="V93" s="24">
        <f t="shared" si="26"/>
        <v>907.09090909090912</v>
      </c>
      <c r="W93" s="24">
        <f t="shared" si="27"/>
        <v>944.8</v>
      </c>
      <c r="X93" s="24">
        <f t="shared" si="28"/>
        <v>37.709090909090833</v>
      </c>
      <c r="Y93" s="24"/>
      <c r="Z93" s="24">
        <v>178.4</v>
      </c>
      <c r="AA93" s="24">
        <v>60.5</v>
      </c>
      <c r="AB93" s="24">
        <v>179.1</v>
      </c>
      <c r="AC93" s="24">
        <v>187.5</v>
      </c>
      <c r="AD93" s="24"/>
      <c r="AE93" s="24">
        <v>155.5</v>
      </c>
      <c r="AF93" s="24"/>
      <c r="AG93" s="24">
        <f t="shared" si="29"/>
        <v>183.8</v>
      </c>
      <c r="AH93" s="65"/>
      <c r="AI93" s="40"/>
      <c r="AJ93" s="40"/>
      <c r="AK93" s="65"/>
      <c r="AL93" s="65"/>
      <c r="AM93" s="24">
        <f t="shared" si="30"/>
        <v>183.8</v>
      </c>
      <c r="AN93" s="24"/>
      <c r="AO93" s="24">
        <f t="shared" si="31"/>
        <v>183.8</v>
      </c>
      <c r="AP93" s="81"/>
      <c r="AQ93" s="38"/>
      <c r="AR93" s="1"/>
      <c r="AS93" s="1"/>
      <c r="AT93" s="1"/>
      <c r="AU93" s="1"/>
      <c r="AV93" s="1"/>
      <c r="AW93" s="1"/>
      <c r="AX93" s="1"/>
      <c r="AY93" s="1"/>
      <c r="AZ93" s="1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9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9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9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9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9"/>
      <c r="GC93" s="8"/>
      <c r="GD93" s="8"/>
    </row>
    <row r="94" spans="1:186" s="2" customFormat="1" ht="17.100000000000001" customHeight="1">
      <c r="A94" s="33" t="s">
        <v>77</v>
      </c>
      <c r="B94" s="24">
        <v>7701.2</v>
      </c>
      <c r="C94" s="24">
        <v>6726.3</v>
      </c>
      <c r="D94" s="4">
        <f t="shared" si="24"/>
        <v>0.87340933880434224</v>
      </c>
      <c r="E94" s="10">
        <v>15</v>
      </c>
      <c r="F94" s="5">
        <v>1</v>
      </c>
      <c r="G94" s="5">
        <v>10</v>
      </c>
      <c r="H94" s="5"/>
      <c r="I94" s="5"/>
      <c r="J94" s="4">
        <f t="shared" ref="J94:J100" si="36">J$34</f>
        <v>0.96818181818181825</v>
      </c>
      <c r="K94" s="5">
        <v>10</v>
      </c>
      <c r="L94" s="5" t="s">
        <v>410</v>
      </c>
      <c r="M94" s="5" t="s">
        <v>410</v>
      </c>
      <c r="N94" s="4" t="s">
        <v>410</v>
      </c>
      <c r="O94" s="73"/>
      <c r="P94" s="5" t="s">
        <v>410</v>
      </c>
      <c r="Q94" s="5" t="s">
        <v>410</v>
      </c>
      <c r="R94" s="4" t="s">
        <v>410</v>
      </c>
      <c r="S94" s="5"/>
      <c r="T94" s="31">
        <f t="shared" si="25"/>
        <v>0.93665595039666616</v>
      </c>
      <c r="U94" s="32">
        <v>1148</v>
      </c>
      <c r="V94" s="24">
        <f t="shared" si="26"/>
        <v>626.18181818181813</v>
      </c>
      <c r="W94" s="24">
        <f t="shared" si="27"/>
        <v>586.5</v>
      </c>
      <c r="X94" s="24">
        <f t="shared" si="28"/>
        <v>-39.68181818181813</v>
      </c>
      <c r="Y94" s="24"/>
      <c r="Z94" s="24">
        <v>98.6</v>
      </c>
      <c r="AA94" s="24">
        <v>95.5</v>
      </c>
      <c r="AB94" s="24">
        <v>96.1</v>
      </c>
      <c r="AC94" s="24">
        <v>105.7</v>
      </c>
      <c r="AD94" s="24"/>
      <c r="AE94" s="24">
        <v>89</v>
      </c>
      <c r="AF94" s="24"/>
      <c r="AG94" s="24">
        <f t="shared" si="29"/>
        <v>101.6</v>
      </c>
      <c r="AH94" s="65"/>
      <c r="AI94" s="40"/>
      <c r="AJ94" s="40"/>
      <c r="AK94" s="65"/>
      <c r="AL94" s="65"/>
      <c r="AM94" s="24">
        <f t="shared" si="30"/>
        <v>101.6</v>
      </c>
      <c r="AN94" s="24"/>
      <c r="AO94" s="24">
        <f t="shared" si="31"/>
        <v>101.6</v>
      </c>
      <c r="AP94" s="81"/>
      <c r="AQ94" s="38"/>
      <c r="AR94" s="1"/>
      <c r="AS94" s="1"/>
      <c r="AT94" s="1"/>
      <c r="AU94" s="1"/>
      <c r="AV94" s="1"/>
      <c r="AW94" s="1"/>
      <c r="AX94" s="1"/>
      <c r="AY94" s="1"/>
      <c r="AZ94" s="1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9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9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9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9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9"/>
      <c r="GC94" s="8"/>
      <c r="GD94" s="8"/>
    </row>
    <row r="95" spans="1:186" s="2" customFormat="1" ht="17.100000000000001" customHeight="1">
      <c r="A95" s="13" t="s">
        <v>78</v>
      </c>
      <c r="B95" s="24">
        <v>366.8</v>
      </c>
      <c r="C95" s="24">
        <v>262.60000000000002</v>
      </c>
      <c r="D95" s="4">
        <f t="shared" si="24"/>
        <v>0.71592148309705561</v>
      </c>
      <c r="E95" s="10">
        <v>15</v>
      </c>
      <c r="F95" s="5">
        <v>1</v>
      </c>
      <c r="G95" s="5">
        <v>10</v>
      </c>
      <c r="H95" s="5"/>
      <c r="I95" s="5"/>
      <c r="J95" s="4">
        <f t="shared" si="36"/>
        <v>0.96818181818181825</v>
      </c>
      <c r="K95" s="5">
        <v>10</v>
      </c>
      <c r="L95" s="5" t="s">
        <v>410</v>
      </c>
      <c r="M95" s="5" t="s">
        <v>410</v>
      </c>
      <c r="N95" s="4" t="s">
        <v>410</v>
      </c>
      <c r="O95" s="73"/>
      <c r="P95" s="5" t="s">
        <v>410</v>
      </c>
      <c r="Q95" s="5" t="s">
        <v>410</v>
      </c>
      <c r="R95" s="4" t="s">
        <v>410</v>
      </c>
      <c r="S95" s="5"/>
      <c r="T95" s="31">
        <f t="shared" si="25"/>
        <v>0.8691611550935433</v>
      </c>
      <c r="U95" s="32">
        <v>2926</v>
      </c>
      <c r="V95" s="24">
        <f t="shared" si="26"/>
        <v>1596</v>
      </c>
      <c r="W95" s="24">
        <f t="shared" si="27"/>
        <v>1387.2</v>
      </c>
      <c r="X95" s="24">
        <f t="shared" si="28"/>
        <v>-208.79999999999995</v>
      </c>
      <c r="Y95" s="24"/>
      <c r="Z95" s="24">
        <v>254.4</v>
      </c>
      <c r="AA95" s="24">
        <v>258.60000000000002</v>
      </c>
      <c r="AB95" s="24">
        <v>162.30000000000001</v>
      </c>
      <c r="AC95" s="24">
        <v>249.8</v>
      </c>
      <c r="AD95" s="24"/>
      <c r="AE95" s="24">
        <v>216.9</v>
      </c>
      <c r="AF95" s="24"/>
      <c r="AG95" s="24">
        <f t="shared" si="29"/>
        <v>245.2</v>
      </c>
      <c r="AH95" s="65"/>
      <c r="AI95" s="40"/>
      <c r="AJ95" s="40"/>
      <c r="AK95" s="65"/>
      <c r="AL95" s="65"/>
      <c r="AM95" s="24">
        <f t="shared" si="30"/>
        <v>245.2</v>
      </c>
      <c r="AN95" s="24"/>
      <c r="AO95" s="24">
        <f t="shared" si="31"/>
        <v>245.2</v>
      </c>
      <c r="AP95" s="81"/>
      <c r="AQ95" s="38"/>
      <c r="AR95" s="1"/>
      <c r="AS95" s="1"/>
      <c r="AT95" s="1"/>
      <c r="AU95" s="1"/>
      <c r="AV95" s="1"/>
      <c r="AW95" s="1"/>
      <c r="AX95" s="1"/>
      <c r="AY95" s="1"/>
      <c r="AZ95" s="1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9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9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9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9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9"/>
      <c r="GC95" s="8"/>
      <c r="GD95" s="8"/>
    </row>
    <row r="96" spans="1:186" s="2" customFormat="1" ht="17.100000000000001" customHeight="1">
      <c r="A96" s="13" t="s">
        <v>79</v>
      </c>
      <c r="B96" s="24">
        <v>1262.7</v>
      </c>
      <c r="C96" s="24">
        <v>1163.5999999999999</v>
      </c>
      <c r="D96" s="4">
        <f t="shared" si="24"/>
        <v>0.92151738338481026</v>
      </c>
      <c r="E96" s="10">
        <v>15</v>
      </c>
      <c r="F96" s="5">
        <v>1</v>
      </c>
      <c r="G96" s="5">
        <v>10</v>
      </c>
      <c r="H96" s="5"/>
      <c r="I96" s="5"/>
      <c r="J96" s="4">
        <f t="shared" si="36"/>
        <v>0.96818181818181825</v>
      </c>
      <c r="K96" s="5">
        <v>10</v>
      </c>
      <c r="L96" s="5" t="s">
        <v>410</v>
      </c>
      <c r="M96" s="5" t="s">
        <v>410</v>
      </c>
      <c r="N96" s="4" t="s">
        <v>410</v>
      </c>
      <c r="O96" s="73"/>
      <c r="P96" s="5" t="s">
        <v>410</v>
      </c>
      <c r="Q96" s="5" t="s">
        <v>410</v>
      </c>
      <c r="R96" s="4" t="s">
        <v>410</v>
      </c>
      <c r="S96" s="5"/>
      <c r="T96" s="31">
        <f t="shared" si="25"/>
        <v>0.95727368378829525</v>
      </c>
      <c r="U96" s="32">
        <v>2933</v>
      </c>
      <c r="V96" s="24">
        <f t="shared" si="26"/>
        <v>1599.8181818181818</v>
      </c>
      <c r="W96" s="24">
        <f t="shared" si="27"/>
        <v>1531.5</v>
      </c>
      <c r="X96" s="24">
        <f t="shared" si="28"/>
        <v>-68.318181818181756</v>
      </c>
      <c r="Y96" s="24"/>
      <c r="Z96" s="24">
        <v>314.60000000000002</v>
      </c>
      <c r="AA96" s="24">
        <v>162.1</v>
      </c>
      <c r="AB96" s="24">
        <v>315.2</v>
      </c>
      <c r="AC96" s="24">
        <v>266.2</v>
      </c>
      <c r="AD96" s="24"/>
      <c r="AE96" s="24">
        <v>218.4</v>
      </c>
      <c r="AF96" s="24"/>
      <c r="AG96" s="24">
        <f t="shared" si="29"/>
        <v>255</v>
      </c>
      <c r="AH96" s="65"/>
      <c r="AI96" s="40"/>
      <c r="AJ96" s="40"/>
      <c r="AK96" s="65"/>
      <c r="AL96" s="65"/>
      <c r="AM96" s="24">
        <f t="shared" si="30"/>
        <v>255</v>
      </c>
      <c r="AN96" s="24"/>
      <c r="AO96" s="24">
        <f t="shared" si="31"/>
        <v>255</v>
      </c>
      <c r="AP96" s="81"/>
      <c r="AQ96" s="38"/>
      <c r="AR96" s="1"/>
      <c r="AS96" s="1"/>
      <c r="AT96" s="1"/>
      <c r="AU96" s="1"/>
      <c r="AV96" s="1"/>
      <c r="AW96" s="1"/>
      <c r="AX96" s="1"/>
      <c r="AY96" s="1"/>
      <c r="AZ96" s="1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9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9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9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9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9"/>
      <c r="GC96" s="8"/>
      <c r="GD96" s="8"/>
    </row>
    <row r="97" spans="1:186" s="2" customFormat="1" ht="17.100000000000001" customHeight="1">
      <c r="A97" s="13" t="s">
        <v>80</v>
      </c>
      <c r="B97" s="24">
        <v>1020.3</v>
      </c>
      <c r="C97" s="24">
        <v>549.29999999999995</v>
      </c>
      <c r="D97" s="4">
        <f t="shared" si="24"/>
        <v>0.53837106733313733</v>
      </c>
      <c r="E97" s="10">
        <v>15</v>
      </c>
      <c r="F97" s="5">
        <v>1</v>
      </c>
      <c r="G97" s="5">
        <v>10</v>
      </c>
      <c r="H97" s="5"/>
      <c r="I97" s="5"/>
      <c r="J97" s="4">
        <f t="shared" si="36"/>
        <v>0.96818181818181825</v>
      </c>
      <c r="K97" s="5">
        <v>10</v>
      </c>
      <c r="L97" s="5" t="s">
        <v>410</v>
      </c>
      <c r="M97" s="5" t="s">
        <v>410</v>
      </c>
      <c r="N97" s="4" t="s">
        <v>410</v>
      </c>
      <c r="O97" s="73"/>
      <c r="P97" s="5" t="s">
        <v>410</v>
      </c>
      <c r="Q97" s="5" t="s">
        <v>410</v>
      </c>
      <c r="R97" s="4" t="s">
        <v>410</v>
      </c>
      <c r="S97" s="5"/>
      <c r="T97" s="31">
        <f t="shared" si="25"/>
        <v>0.79306811976614988</v>
      </c>
      <c r="U97" s="32">
        <v>2065</v>
      </c>
      <c r="V97" s="24">
        <f t="shared" si="26"/>
        <v>1126.3636363636363</v>
      </c>
      <c r="W97" s="24">
        <f t="shared" si="27"/>
        <v>893.3</v>
      </c>
      <c r="X97" s="24">
        <f t="shared" si="28"/>
        <v>-233.06363636363631</v>
      </c>
      <c r="Y97" s="24"/>
      <c r="Z97" s="24">
        <v>221.5</v>
      </c>
      <c r="AA97" s="24">
        <v>86.7</v>
      </c>
      <c r="AB97" s="24">
        <v>142.9</v>
      </c>
      <c r="AC97" s="24">
        <v>248.8</v>
      </c>
      <c r="AD97" s="24"/>
      <c r="AE97" s="24">
        <v>141.69999999999999</v>
      </c>
      <c r="AF97" s="24"/>
      <c r="AG97" s="24">
        <f t="shared" si="29"/>
        <v>51.7</v>
      </c>
      <c r="AH97" s="65"/>
      <c r="AI97" s="40"/>
      <c r="AJ97" s="40"/>
      <c r="AK97" s="65"/>
      <c r="AL97" s="65"/>
      <c r="AM97" s="24">
        <f t="shared" si="30"/>
        <v>51.7</v>
      </c>
      <c r="AN97" s="24"/>
      <c r="AO97" s="24">
        <f t="shared" si="31"/>
        <v>51.7</v>
      </c>
      <c r="AP97" s="81"/>
      <c r="AQ97" s="38"/>
      <c r="AR97" s="1"/>
      <c r="AS97" s="1"/>
      <c r="AT97" s="1"/>
      <c r="AU97" s="1"/>
      <c r="AV97" s="1"/>
      <c r="AW97" s="1"/>
      <c r="AX97" s="1"/>
      <c r="AY97" s="1"/>
      <c r="AZ97" s="1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9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9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9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9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9"/>
      <c r="GC97" s="8"/>
      <c r="GD97" s="8"/>
    </row>
    <row r="98" spans="1:186" s="2" customFormat="1" ht="17.100000000000001" customHeight="1">
      <c r="A98" s="13" t="s">
        <v>81</v>
      </c>
      <c r="B98" s="24">
        <v>1851.8</v>
      </c>
      <c r="C98" s="24">
        <v>2259.6</v>
      </c>
      <c r="D98" s="4">
        <f t="shared" si="24"/>
        <v>1.2020218166108652</v>
      </c>
      <c r="E98" s="10">
        <v>15</v>
      </c>
      <c r="F98" s="5">
        <v>1</v>
      </c>
      <c r="G98" s="5">
        <v>10</v>
      </c>
      <c r="H98" s="5"/>
      <c r="I98" s="5"/>
      <c r="J98" s="4">
        <f t="shared" si="36"/>
        <v>0.96818181818181825</v>
      </c>
      <c r="K98" s="5">
        <v>10</v>
      </c>
      <c r="L98" s="5" t="s">
        <v>410</v>
      </c>
      <c r="M98" s="5" t="s">
        <v>410</v>
      </c>
      <c r="N98" s="4" t="s">
        <v>410</v>
      </c>
      <c r="O98" s="73"/>
      <c r="P98" s="5" t="s">
        <v>410</v>
      </c>
      <c r="Q98" s="5" t="s">
        <v>410</v>
      </c>
      <c r="R98" s="4" t="s">
        <v>410</v>
      </c>
      <c r="S98" s="5"/>
      <c r="T98" s="31">
        <f t="shared" si="25"/>
        <v>1.0774898694566046</v>
      </c>
      <c r="U98" s="32">
        <v>1735</v>
      </c>
      <c r="V98" s="24">
        <f t="shared" si="26"/>
        <v>946.36363636363626</v>
      </c>
      <c r="W98" s="24">
        <f t="shared" si="27"/>
        <v>1019.7</v>
      </c>
      <c r="X98" s="24">
        <f t="shared" si="28"/>
        <v>73.336363636363785</v>
      </c>
      <c r="Y98" s="24"/>
      <c r="Z98" s="24">
        <v>178.3</v>
      </c>
      <c r="AA98" s="24">
        <v>176.7</v>
      </c>
      <c r="AB98" s="24">
        <v>129.80000000000001</v>
      </c>
      <c r="AC98" s="24">
        <v>141</v>
      </c>
      <c r="AD98" s="24"/>
      <c r="AE98" s="24">
        <v>168.3</v>
      </c>
      <c r="AF98" s="24"/>
      <c r="AG98" s="24">
        <f t="shared" si="29"/>
        <v>225.6</v>
      </c>
      <c r="AH98" s="65"/>
      <c r="AI98" s="40"/>
      <c r="AJ98" s="40"/>
      <c r="AK98" s="65"/>
      <c r="AL98" s="65"/>
      <c r="AM98" s="24">
        <f t="shared" si="30"/>
        <v>225.6</v>
      </c>
      <c r="AN98" s="24"/>
      <c r="AO98" s="24">
        <f t="shared" si="31"/>
        <v>225.6</v>
      </c>
      <c r="AP98" s="81"/>
      <c r="AQ98" s="38"/>
      <c r="AR98" s="1"/>
      <c r="AS98" s="1"/>
      <c r="AT98" s="1"/>
      <c r="AU98" s="1"/>
      <c r="AV98" s="1"/>
      <c r="AW98" s="1"/>
      <c r="AX98" s="1"/>
      <c r="AY98" s="1"/>
      <c r="AZ98" s="1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9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9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9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9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9"/>
      <c r="GC98" s="8"/>
      <c r="GD98" s="8"/>
    </row>
    <row r="99" spans="1:186" s="2" customFormat="1" ht="17.100000000000001" customHeight="1">
      <c r="A99" s="13" t="s">
        <v>82</v>
      </c>
      <c r="B99" s="24">
        <v>520.29999999999995</v>
      </c>
      <c r="C99" s="24">
        <v>519.20000000000005</v>
      </c>
      <c r="D99" s="4">
        <f t="shared" si="24"/>
        <v>0.99788583509513762</v>
      </c>
      <c r="E99" s="10">
        <v>15</v>
      </c>
      <c r="F99" s="5">
        <v>1</v>
      </c>
      <c r="G99" s="5">
        <v>10</v>
      </c>
      <c r="H99" s="5"/>
      <c r="I99" s="5"/>
      <c r="J99" s="4">
        <f t="shared" si="36"/>
        <v>0.96818181818181825</v>
      </c>
      <c r="K99" s="5">
        <v>10</v>
      </c>
      <c r="L99" s="5" t="s">
        <v>410</v>
      </c>
      <c r="M99" s="5" t="s">
        <v>410</v>
      </c>
      <c r="N99" s="4" t="s">
        <v>410</v>
      </c>
      <c r="O99" s="73"/>
      <c r="P99" s="5" t="s">
        <v>410</v>
      </c>
      <c r="Q99" s="5" t="s">
        <v>410</v>
      </c>
      <c r="R99" s="4" t="s">
        <v>410</v>
      </c>
      <c r="S99" s="5"/>
      <c r="T99" s="31">
        <f t="shared" si="25"/>
        <v>0.99000302023557851</v>
      </c>
      <c r="U99" s="32">
        <v>2058</v>
      </c>
      <c r="V99" s="24">
        <f t="shared" si="26"/>
        <v>1122.5454545454545</v>
      </c>
      <c r="W99" s="24">
        <f t="shared" si="27"/>
        <v>1111.3</v>
      </c>
      <c r="X99" s="24">
        <f t="shared" si="28"/>
        <v>-11.24545454545455</v>
      </c>
      <c r="Y99" s="24"/>
      <c r="Z99" s="24">
        <v>80.3</v>
      </c>
      <c r="AA99" s="24">
        <v>183</v>
      </c>
      <c r="AB99" s="24">
        <v>275.5</v>
      </c>
      <c r="AC99" s="24">
        <v>149.6</v>
      </c>
      <c r="AD99" s="24"/>
      <c r="AE99" s="24">
        <v>209.7</v>
      </c>
      <c r="AF99" s="24"/>
      <c r="AG99" s="24">
        <f t="shared" si="29"/>
        <v>213.2</v>
      </c>
      <c r="AH99" s="65"/>
      <c r="AI99" s="40"/>
      <c r="AJ99" s="40"/>
      <c r="AK99" s="65"/>
      <c r="AL99" s="65"/>
      <c r="AM99" s="24">
        <f t="shared" si="30"/>
        <v>213.2</v>
      </c>
      <c r="AN99" s="24"/>
      <c r="AO99" s="24">
        <f t="shared" si="31"/>
        <v>213.2</v>
      </c>
      <c r="AP99" s="81"/>
      <c r="AQ99" s="38"/>
      <c r="AR99" s="1"/>
      <c r="AS99" s="1"/>
      <c r="AT99" s="1"/>
      <c r="AU99" s="1"/>
      <c r="AV99" s="1"/>
      <c r="AW99" s="1"/>
      <c r="AX99" s="1"/>
      <c r="AY99" s="1"/>
      <c r="AZ99" s="1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9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9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9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9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9"/>
      <c r="GC99" s="8"/>
      <c r="GD99" s="8"/>
    </row>
    <row r="100" spans="1:186" s="2" customFormat="1" ht="17.100000000000001" customHeight="1">
      <c r="A100" s="13" t="s">
        <v>83</v>
      </c>
      <c r="B100" s="24">
        <v>401.9</v>
      </c>
      <c r="C100" s="24">
        <v>909.6</v>
      </c>
      <c r="D100" s="4">
        <f t="shared" si="24"/>
        <v>1.3</v>
      </c>
      <c r="E100" s="10">
        <v>15</v>
      </c>
      <c r="F100" s="5">
        <v>1</v>
      </c>
      <c r="G100" s="5">
        <v>10</v>
      </c>
      <c r="H100" s="5"/>
      <c r="I100" s="5"/>
      <c r="J100" s="4">
        <f t="shared" si="36"/>
        <v>0.96818181818181825</v>
      </c>
      <c r="K100" s="5">
        <v>10</v>
      </c>
      <c r="L100" s="5" t="s">
        <v>410</v>
      </c>
      <c r="M100" s="5" t="s">
        <v>410</v>
      </c>
      <c r="N100" s="4" t="s">
        <v>410</v>
      </c>
      <c r="O100" s="73"/>
      <c r="P100" s="5" t="s">
        <v>410</v>
      </c>
      <c r="Q100" s="5" t="s">
        <v>410</v>
      </c>
      <c r="R100" s="4" t="s">
        <v>410</v>
      </c>
      <c r="S100" s="5"/>
      <c r="T100" s="31">
        <f t="shared" si="25"/>
        <v>1.1194805194805195</v>
      </c>
      <c r="U100" s="32">
        <v>2038</v>
      </c>
      <c r="V100" s="24">
        <f t="shared" si="26"/>
        <v>1111.6363636363637</v>
      </c>
      <c r="W100" s="24">
        <f t="shared" si="27"/>
        <v>1244.5</v>
      </c>
      <c r="X100" s="24">
        <f t="shared" si="28"/>
        <v>132.86363636363626</v>
      </c>
      <c r="Y100" s="24"/>
      <c r="Z100" s="24">
        <v>218.6</v>
      </c>
      <c r="AA100" s="24">
        <v>218.6</v>
      </c>
      <c r="AB100" s="24">
        <v>147.69999999999999</v>
      </c>
      <c r="AC100" s="24">
        <v>222</v>
      </c>
      <c r="AD100" s="24"/>
      <c r="AE100" s="24">
        <v>181.2</v>
      </c>
      <c r="AF100" s="24"/>
      <c r="AG100" s="24">
        <f t="shared" si="29"/>
        <v>256.39999999999998</v>
      </c>
      <c r="AH100" s="65"/>
      <c r="AI100" s="40"/>
      <c r="AJ100" s="40"/>
      <c r="AK100" s="65"/>
      <c r="AL100" s="65"/>
      <c r="AM100" s="24">
        <f t="shared" si="30"/>
        <v>256.39999999999998</v>
      </c>
      <c r="AN100" s="24"/>
      <c r="AO100" s="24">
        <f t="shared" si="31"/>
        <v>256.39999999999998</v>
      </c>
      <c r="AP100" s="81"/>
      <c r="AQ100" s="38"/>
      <c r="AR100" s="1"/>
      <c r="AS100" s="1"/>
      <c r="AT100" s="1"/>
      <c r="AU100" s="1"/>
      <c r="AV100" s="1"/>
      <c r="AW100" s="1"/>
      <c r="AX100" s="1"/>
      <c r="AY100" s="1"/>
      <c r="AZ100" s="1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9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9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9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9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9"/>
      <c r="GC100" s="8"/>
      <c r="GD100" s="8"/>
    </row>
    <row r="101" spans="1:186" s="2" customFormat="1" ht="17.100000000000001" customHeight="1">
      <c r="A101" s="13" t="s">
        <v>84</v>
      </c>
      <c r="B101" s="24">
        <v>1099.4000000000001</v>
      </c>
      <c r="C101" s="24">
        <v>866.4</v>
      </c>
      <c r="D101" s="4">
        <f t="shared" si="24"/>
        <v>0.78806621793705645</v>
      </c>
      <c r="E101" s="10">
        <v>15</v>
      </c>
      <c r="F101" s="5">
        <v>1</v>
      </c>
      <c r="G101" s="5">
        <v>10</v>
      </c>
      <c r="H101" s="5"/>
      <c r="I101" s="5"/>
      <c r="J101" s="4">
        <f>J$34</f>
        <v>0.96818181818181825</v>
      </c>
      <c r="K101" s="5">
        <v>10</v>
      </c>
      <c r="L101" s="5" t="s">
        <v>410</v>
      </c>
      <c r="M101" s="5" t="s">
        <v>410</v>
      </c>
      <c r="N101" s="4" t="s">
        <v>410</v>
      </c>
      <c r="O101" s="73"/>
      <c r="P101" s="5" t="s">
        <v>410</v>
      </c>
      <c r="Q101" s="5" t="s">
        <v>410</v>
      </c>
      <c r="R101" s="4" t="s">
        <v>410</v>
      </c>
      <c r="S101" s="5"/>
      <c r="T101" s="31">
        <f t="shared" si="25"/>
        <v>0.90008032716782949</v>
      </c>
      <c r="U101" s="32">
        <v>2093</v>
      </c>
      <c r="V101" s="24">
        <f t="shared" si="26"/>
        <v>1141.6363636363637</v>
      </c>
      <c r="W101" s="24">
        <f t="shared" si="27"/>
        <v>1027.5999999999999</v>
      </c>
      <c r="X101" s="24">
        <f t="shared" si="28"/>
        <v>-114.03636363636383</v>
      </c>
      <c r="Y101" s="24"/>
      <c r="Z101" s="24">
        <v>146.1</v>
      </c>
      <c r="AA101" s="24">
        <v>221.9</v>
      </c>
      <c r="AB101" s="24">
        <v>166.5</v>
      </c>
      <c r="AC101" s="24">
        <v>195.9</v>
      </c>
      <c r="AD101" s="24"/>
      <c r="AE101" s="24">
        <v>112.9</v>
      </c>
      <c r="AF101" s="24"/>
      <c r="AG101" s="24">
        <f t="shared" si="29"/>
        <v>184.3</v>
      </c>
      <c r="AH101" s="65"/>
      <c r="AI101" s="40"/>
      <c r="AJ101" s="40"/>
      <c r="AK101" s="65"/>
      <c r="AL101" s="65"/>
      <c r="AM101" s="24">
        <f t="shared" si="30"/>
        <v>184.3</v>
      </c>
      <c r="AN101" s="24"/>
      <c r="AO101" s="24">
        <f t="shared" si="31"/>
        <v>184.3</v>
      </c>
      <c r="AP101" s="81"/>
      <c r="AQ101" s="38"/>
      <c r="AR101" s="1"/>
      <c r="AS101" s="1"/>
      <c r="AT101" s="1"/>
      <c r="AU101" s="1"/>
      <c r="AV101" s="1"/>
      <c r="AW101" s="1"/>
      <c r="AX101" s="1"/>
      <c r="AY101" s="1"/>
      <c r="AZ101" s="1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9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9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9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9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9"/>
      <c r="GC101" s="8"/>
      <c r="GD101" s="8"/>
    </row>
    <row r="102" spans="1:186" s="2" customFormat="1" ht="17.100000000000001" customHeight="1">
      <c r="A102" s="17" t="s">
        <v>85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77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81"/>
      <c r="AQ102" s="38"/>
      <c r="AR102" s="1"/>
      <c r="AS102" s="1"/>
      <c r="AT102" s="1"/>
      <c r="AU102" s="1"/>
      <c r="AV102" s="1"/>
      <c r="AW102" s="1"/>
      <c r="AX102" s="1"/>
      <c r="AY102" s="1"/>
      <c r="AZ102" s="1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9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9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9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9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9"/>
      <c r="GC102" s="8"/>
      <c r="GD102" s="8"/>
    </row>
    <row r="103" spans="1:186" s="2" customFormat="1" ht="17.100000000000001" customHeight="1">
      <c r="A103" s="13" t="s">
        <v>86</v>
      </c>
      <c r="B103" s="24">
        <v>149.30000000000001</v>
      </c>
      <c r="C103" s="24">
        <v>86.6</v>
      </c>
      <c r="D103" s="4">
        <f t="shared" si="24"/>
        <v>0.58004018754186193</v>
      </c>
      <c r="E103" s="10">
        <v>15</v>
      </c>
      <c r="F103" s="5">
        <v>1</v>
      </c>
      <c r="G103" s="5">
        <v>10</v>
      </c>
      <c r="H103" s="5"/>
      <c r="I103" s="5"/>
      <c r="J103" s="4">
        <f>J$35</f>
        <v>1.0230850688316273</v>
      </c>
      <c r="K103" s="5">
        <v>10</v>
      </c>
      <c r="L103" s="5" t="s">
        <v>410</v>
      </c>
      <c r="M103" s="5" t="s">
        <v>410</v>
      </c>
      <c r="N103" s="4" t="s">
        <v>410</v>
      </c>
      <c r="O103" s="73"/>
      <c r="P103" s="5" t="s">
        <v>410</v>
      </c>
      <c r="Q103" s="5" t="s">
        <v>410</v>
      </c>
      <c r="R103" s="4" t="s">
        <v>410</v>
      </c>
      <c r="S103" s="5"/>
      <c r="T103" s="31">
        <f t="shared" si="25"/>
        <v>0.82661295718412009</v>
      </c>
      <c r="U103" s="32">
        <v>1063</v>
      </c>
      <c r="V103" s="24">
        <f t="shared" si="26"/>
        <v>579.81818181818187</v>
      </c>
      <c r="W103" s="24">
        <f t="shared" si="27"/>
        <v>479.3</v>
      </c>
      <c r="X103" s="24">
        <f t="shared" si="28"/>
        <v>-100.51818181818186</v>
      </c>
      <c r="Y103" s="24"/>
      <c r="Z103" s="24">
        <v>58.9</v>
      </c>
      <c r="AA103" s="24">
        <v>78.599999999999994</v>
      </c>
      <c r="AB103" s="24">
        <v>139</v>
      </c>
      <c r="AC103" s="24">
        <v>83.2</v>
      </c>
      <c r="AD103" s="24"/>
      <c r="AE103" s="24">
        <v>73.7</v>
      </c>
      <c r="AF103" s="24"/>
      <c r="AG103" s="24">
        <f t="shared" si="29"/>
        <v>45.9</v>
      </c>
      <c r="AH103" s="65"/>
      <c r="AI103" s="40"/>
      <c r="AJ103" s="40"/>
      <c r="AK103" s="65"/>
      <c r="AL103" s="65"/>
      <c r="AM103" s="24">
        <f t="shared" si="30"/>
        <v>45.9</v>
      </c>
      <c r="AN103" s="24"/>
      <c r="AO103" s="24">
        <f t="shared" si="31"/>
        <v>45.9</v>
      </c>
      <c r="AP103" s="81"/>
      <c r="AQ103" s="38"/>
      <c r="AR103" s="1"/>
      <c r="AS103" s="1"/>
      <c r="AT103" s="1"/>
      <c r="AU103" s="1"/>
      <c r="AV103" s="1"/>
      <c r="AW103" s="1"/>
      <c r="AX103" s="1"/>
      <c r="AY103" s="1"/>
      <c r="AZ103" s="1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9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9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9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9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9"/>
      <c r="GC103" s="8"/>
      <c r="GD103" s="8"/>
    </row>
    <row r="104" spans="1:186" s="2" customFormat="1" ht="17.100000000000001" customHeight="1">
      <c r="A104" s="13" t="s">
        <v>87</v>
      </c>
      <c r="B104" s="24">
        <v>6874.5</v>
      </c>
      <c r="C104" s="24">
        <v>5563.7</v>
      </c>
      <c r="D104" s="4">
        <f t="shared" si="24"/>
        <v>0.80932431449559961</v>
      </c>
      <c r="E104" s="10">
        <v>15</v>
      </c>
      <c r="F104" s="5">
        <v>1</v>
      </c>
      <c r="G104" s="5">
        <v>10</v>
      </c>
      <c r="H104" s="5"/>
      <c r="I104" s="5"/>
      <c r="J104" s="4">
        <f t="shared" ref="J104:J115" si="37">J$35</f>
        <v>1.0230850688316273</v>
      </c>
      <c r="K104" s="5">
        <v>10</v>
      </c>
      <c r="L104" s="5" t="s">
        <v>410</v>
      </c>
      <c r="M104" s="5" t="s">
        <v>410</v>
      </c>
      <c r="N104" s="4" t="s">
        <v>410</v>
      </c>
      <c r="O104" s="73"/>
      <c r="P104" s="5" t="s">
        <v>410</v>
      </c>
      <c r="Q104" s="5" t="s">
        <v>410</v>
      </c>
      <c r="R104" s="4" t="s">
        <v>410</v>
      </c>
      <c r="S104" s="5"/>
      <c r="T104" s="31">
        <f t="shared" si="25"/>
        <v>0.92487758302143619</v>
      </c>
      <c r="U104" s="32">
        <v>2348</v>
      </c>
      <c r="V104" s="24">
        <f t="shared" si="26"/>
        <v>1280.7272727272727</v>
      </c>
      <c r="W104" s="24">
        <f t="shared" si="27"/>
        <v>1184.5</v>
      </c>
      <c r="X104" s="24">
        <f t="shared" si="28"/>
        <v>-96.227272727272748</v>
      </c>
      <c r="Y104" s="24"/>
      <c r="Z104" s="24">
        <v>185.5</v>
      </c>
      <c r="AA104" s="24">
        <v>207.1</v>
      </c>
      <c r="AB104" s="24">
        <v>301</v>
      </c>
      <c r="AC104" s="24">
        <v>198.8</v>
      </c>
      <c r="AD104" s="24"/>
      <c r="AE104" s="24">
        <v>233.8</v>
      </c>
      <c r="AF104" s="24"/>
      <c r="AG104" s="24">
        <f t="shared" si="29"/>
        <v>58.3</v>
      </c>
      <c r="AH104" s="65"/>
      <c r="AI104" s="40"/>
      <c r="AJ104" s="40"/>
      <c r="AK104" s="65"/>
      <c r="AL104" s="65"/>
      <c r="AM104" s="24">
        <f t="shared" si="30"/>
        <v>58.3</v>
      </c>
      <c r="AN104" s="24"/>
      <c r="AO104" s="24">
        <f t="shared" si="31"/>
        <v>58.3</v>
      </c>
      <c r="AP104" s="81"/>
      <c r="AQ104" s="38"/>
      <c r="AR104" s="1"/>
      <c r="AS104" s="1"/>
      <c r="AT104" s="1"/>
      <c r="AU104" s="1"/>
      <c r="AV104" s="1"/>
      <c r="AW104" s="1"/>
      <c r="AX104" s="1"/>
      <c r="AY104" s="1"/>
      <c r="AZ104" s="1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9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9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9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9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9"/>
      <c r="GC104" s="8"/>
      <c r="GD104" s="8"/>
    </row>
    <row r="105" spans="1:186" s="2" customFormat="1" ht="17.100000000000001" customHeight="1">
      <c r="A105" s="13" t="s">
        <v>88</v>
      </c>
      <c r="B105" s="24">
        <v>1989.5</v>
      </c>
      <c r="C105" s="24">
        <v>994.2</v>
      </c>
      <c r="D105" s="4">
        <f t="shared" si="24"/>
        <v>0.49972354863030916</v>
      </c>
      <c r="E105" s="10">
        <v>15</v>
      </c>
      <c r="F105" s="5">
        <v>1</v>
      </c>
      <c r="G105" s="5">
        <v>10</v>
      </c>
      <c r="H105" s="5"/>
      <c r="I105" s="5"/>
      <c r="J105" s="4">
        <f t="shared" si="37"/>
        <v>1.0230850688316273</v>
      </c>
      <c r="K105" s="5">
        <v>10</v>
      </c>
      <c r="L105" s="5" t="s">
        <v>410</v>
      </c>
      <c r="M105" s="5" t="s">
        <v>410</v>
      </c>
      <c r="N105" s="4" t="s">
        <v>410</v>
      </c>
      <c r="O105" s="73"/>
      <c r="P105" s="5" t="s">
        <v>410</v>
      </c>
      <c r="Q105" s="5" t="s">
        <v>410</v>
      </c>
      <c r="R105" s="4" t="s">
        <v>410</v>
      </c>
      <c r="S105" s="5"/>
      <c r="T105" s="31">
        <f t="shared" si="25"/>
        <v>0.79219154050774032</v>
      </c>
      <c r="U105" s="32">
        <v>1143</v>
      </c>
      <c r="V105" s="24">
        <f t="shared" si="26"/>
        <v>623.4545454545455</v>
      </c>
      <c r="W105" s="24">
        <f t="shared" si="27"/>
        <v>493.9</v>
      </c>
      <c r="X105" s="24">
        <f t="shared" si="28"/>
        <v>-129.55454545454552</v>
      </c>
      <c r="Y105" s="24"/>
      <c r="Z105" s="24">
        <v>72.2</v>
      </c>
      <c r="AA105" s="24">
        <v>81.7</v>
      </c>
      <c r="AB105" s="24">
        <v>132.6</v>
      </c>
      <c r="AC105" s="24">
        <v>91.9</v>
      </c>
      <c r="AD105" s="24"/>
      <c r="AE105" s="24">
        <v>67.5</v>
      </c>
      <c r="AF105" s="24"/>
      <c r="AG105" s="24">
        <f t="shared" si="29"/>
        <v>48</v>
      </c>
      <c r="AH105" s="65"/>
      <c r="AI105" s="40"/>
      <c r="AJ105" s="40"/>
      <c r="AK105" s="65"/>
      <c r="AL105" s="65"/>
      <c r="AM105" s="24">
        <f t="shared" si="30"/>
        <v>48</v>
      </c>
      <c r="AN105" s="24"/>
      <c r="AO105" s="24">
        <f t="shared" si="31"/>
        <v>48</v>
      </c>
      <c r="AP105" s="81"/>
      <c r="AQ105" s="38"/>
      <c r="AR105" s="1"/>
      <c r="AS105" s="1"/>
      <c r="AT105" s="1"/>
      <c r="AU105" s="1"/>
      <c r="AV105" s="1"/>
      <c r="AW105" s="1"/>
      <c r="AX105" s="1"/>
      <c r="AY105" s="1"/>
      <c r="AZ105" s="1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9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9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9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9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9"/>
      <c r="GC105" s="8"/>
      <c r="GD105" s="8"/>
    </row>
    <row r="106" spans="1:186" s="2" customFormat="1" ht="17.100000000000001" customHeight="1">
      <c r="A106" s="13" t="s">
        <v>89</v>
      </c>
      <c r="B106" s="24">
        <v>654.20000000000005</v>
      </c>
      <c r="C106" s="24">
        <v>842.1</v>
      </c>
      <c r="D106" s="4">
        <f t="shared" si="24"/>
        <v>1.2087221033323141</v>
      </c>
      <c r="E106" s="10">
        <v>15</v>
      </c>
      <c r="F106" s="5">
        <v>1</v>
      </c>
      <c r="G106" s="5">
        <v>10</v>
      </c>
      <c r="H106" s="5"/>
      <c r="I106" s="5"/>
      <c r="J106" s="4">
        <f t="shared" si="37"/>
        <v>1.0230850688316273</v>
      </c>
      <c r="K106" s="5">
        <v>10</v>
      </c>
      <c r="L106" s="5" t="s">
        <v>410</v>
      </c>
      <c r="M106" s="5" t="s">
        <v>410</v>
      </c>
      <c r="N106" s="4" t="s">
        <v>410</v>
      </c>
      <c r="O106" s="73"/>
      <c r="P106" s="5" t="s">
        <v>410</v>
      </c>
      <c r="Q106" s="5" t="s">
        <v>410</v>
      </c>
      <c r="R106" s="4" t="s">
        <v>410</v>
      </c>
      <c r="S106" s="5"/>
      <c r="T106" s="31">
        <f t="shared" si="25"/>
        <v>1.0960480639514567</v>
      </c>
      <c r="U106" s="32">
        <v>1226</v>
      </c>
      <c r="V106" s="24">
        <f t="shared" si="26"/>
        <v>668.72727272727275</v>
      </c>
      <c r="W106" s="24">
        <f t="shared" si="27"/>
        <v>733</v>
      </c>
      <c r="X106" s="24">
        <f t="shared" si="28"/>
        <v>64.272727272727252</v>
      </c>
      <c r="Y106" s="24"/>
      <c r="Z106" s="24">
        <v>127.5</v>
      </c>
      <c r="AA106" s="24">
        <v>125.4</v>
      </c>
      <c r="AB106" s="24">
        <v>85.6</v>
      </c>
      <c r="AC106" s="24">
        <v>137.9</v>
      </c>
      <c r="AD106" s="24"/>
      <c r="AE106" s="24">
        <v>131.5</v>
      </c>
      <c r="AF106" s="24"/>
      <c r="AG106" s="24">
        <f t="shared" si="29"/>
        <v>125.1</v>
      </c>
      <c r="AH106" s="65"/>
      <c r="AI106" s="40"/>
      <c r="AJ106" s="40"/>
      <c r="AK106" s="65"/>
      <c r="AL106" s="65"/>
      <c r="AM106" s="24">
        <f t="shared" si="30"/>
        <v>125.1</v>
      </c>
      <c r="AN106" s="24"/>
      <c r="AO106" s="24">
        <f t="shared" si="31"/>
        <v>125.1</v>
      </c>
      <c r="AP106" s="81"/>
      <c r="AQ106" s="38"/>
      <c r="AR106" s="1"/>
      <c r="AS106" s="1"/>
      <c r="AT106" s="1"/>
      <c r="AU106" s="1"/>
      <c r="AV106" s="1"/>
      <c r="AW106" s="1"/>
      <c r="AX106" s="1"/>
      <c r="AY106" s="1"/>
      <c r="AZ106" s="1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9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9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9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9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9"/>
      <c r="GC106" s="8"/>
      <c r="GD106" s="8"/>
    </row>
    <row r="107" spans="1:186" s="2" customFormat="1" ht="17.100000000000001" customHeight="1">
      <c r="A107" s="13" t="s">
        <v>90</v>
      </c>
      <c r="B107" s="24">
        <v>906.8</v>
      </c>
      <c r="C107" s="24">
        <v>1606.6</v>
      </c>
      <c r="D107" s="4">
        <f t="shared" si="24"/>
        <v>1.2571724746360828</v>
      </c>
      <c r="E107" s="10">
        <v>15</v>
      </c>
      <c r="F107" s="5">
        <v>1</v>
      </c>
      <c r="G107" s="5">
        <v>10</v>
      </c>
      <c r="H107" s="5"/>
      <c r="I107" s="5"/>
      <c r="J107" s="4">
        <f t="shared" si="37"/>
        <v>1.0230850688316273</v>
      </c>
      <c r="K107" s="5">
        <v>10</v>
      </c>
      <c r="L107" s="5" t="s">
        <v>410</v>
      </c>
      <c r="M107" s="5" t="s">
        <v>410</v>
      </c>
      <c r="N107" s="4" t="s">
        <v>410</v>
      </c>
      <c r="O107" s="73"/>
      <c r="P107" s="5" t="s">
        <v>410</v>
      </c>
      <c r="Q107" s="5" t="s">
        <v>410</v>
      </c>
      <c r="R107" s="4" t="s">
        <v>410</v>
      </c>
      <c r="S107" s="5"/>
      <c r="T107" s="31">
        <f t="shared" si="25"/>
        <v>1.1168125087959291</v>
      </c>
      <c r="U107" s="32">
        <v>1766</v>
      </c>
      <c r="V107" s="24">
        <f t="shared" si="26"/>
        <v>963.27272727272725</v>
      </c>
      <c r="W107" s="24">
        <f t="shared" si="27"/>
        <v>1075.8</v>
      </c>
      <c r="X107" s="24">
        <f t="shared" si="28"/>
        <v>112.5272727272727</v>
      </c>
      <c r="Y107" s="24"/>
      <c r="Z107" s="24">
        <v>163.80000000000001</v>
      </c>
      <c r="AA107" s="24">
        <v>189.4</v>
      </c>
      <c r="AB107" s="24">
        <v>215.2</v>
      </c>
      <c r="AC107" s="24">
        <v>188.1</v>
      </c>
      <c r="AD107" s="24"/>
      <c r="AE107" s="24">
        <v>96.9</v>
      </c>
      <c r="AF107" s="24"/>
      <c r="AG107" s="24">
        <f t="shared" si="29"/>
        <v>222.4</v>
      </c>
      <c r="AH107" s="65"/>
      <c r="AI107" s="40"/>
      <c r="AJ107" s="40"/>
      <c r="AK107" s="65"/>
      <c r="AL107" s="65"/>
      <c r="AM107" s="24">
        <f t="shared" si="30"/>
        <v>222.4</v>
      </c>
      <c r="AN107" s="24"/>
      <c r="AO107" s="24">
        <f t="shared" si="31"/>
        <v>222.4</v>
      </c>
      <c r="AP107" s="81"/>
      <c r="AQ107" s="38"/>
      <c r="AR107" s="1"/>
      <c r="AS107" s="1"/>
      <c r="AT107" s="1"/>
      <c r="AU107" s="1"/>
      <c r="AV107" s="1"/>
      <c r="AW107" s="1"/>
      <c r="AX107" s="1"/>
      <c r="AY107" s="1"/>
      <c r="AZ107" s="1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9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9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9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9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9"/>
      <c r="GC107" s="8"/>
      <c r="GD107" s="8"/>
    </row>
    <row r="108" spans="1:186" s="2" customFormat="1" ht="17.100000000000001" customHeight="1">
      <c r="A108" s="13" t="s">
        <v>91</v>
      </c>
      <c r="B108" s="24">
        <v>1160.3</v>
      </c>
      <c r="C108" s="24">
        <v>907.4</v>
      </c>
      <c r="D108" s="4">
        <f t="shared" si="24"/>
        <v>0.78203912781177287</v>
      </c>
      <c r="E108" s="10">
        <v>15</v>
      </c>
      <c r="F108" s="5">
        <v>1</v>
      </c>
      <c r="G108" s="5">
        <v>10</v>
      </c>
      <c r="H108" s="5"/>
      <c r="I108" s="5"/>
      <c r="J108" s="4">
        <f t="shared" si="37"/>
        <v>1.0230850688316273</v>
      </c>
      <c r="K108" s="5">
        <v>10</v>
      </c>
      <c r="L108" s="5" t="s">
        <v>410</v>
      </c>
      <c r="M108" s="5" t="s">
        <v>410</v>
      </c>
      <c r="N108" s="4" t="s">
        <v>410</v>
      </c>
      <c r="O108" s="73"/>
      <c r="P108" s="5" t="s">
        <v>410</v>
      </c>
      <c r="Q108" s="5" t="s">
        <v>410</v>
      </c>
      <c r="R108" s="4" t="s">
        <v>410</v>
      </c>
      <c r="S108" s="5"/>
      <c r="T108" s="31">
        <f t="shared" si="25"/>
        <v>0.91318393158551048</v>
      </c>
      <c r="U108" s="32">
        <v>1271</v>
      </c>
      <c r="V108" s="24">
        <f t="shared" si="26"/>
        <v>693.27272727272725</v>
      </c>
      <c r="W108" s="24">
        <f t="shared" si="27"/>
        <v>633.1</v>
      </c>
      <c r="X108" s="24">
        <f t="shared" si="28"/>
        <v>-60.172727272727229</v>
      </c>
      <c r="Y108" s="24"/>
      <c r="Z108" s="24">
        <v>125.3</v>
      </c>
      <c r="AA108" s="24">
        <v>130.9</v>
      </c>
      <c r="AB108" s="24">
        <v>118.4</v>
      </c>
      <c r="AC108" s="24">
        <v>85.5</v>
      </c>
      <c r="AD108" s="24"/>
      <c r="AE108" s="24">
        <v>112.9</v>
      </c>
      <c r="AF108" s="24"/>
      <c r="AG108" s="24">
        <f t="shared" si="29"/>
        <v>60.1</v>
      </c>
      <c r="AH108" s="65"/>
      <c r="AI108" s="40"/>
      <c r="AJ108" s="40"/>
      <c r="AK108" s="65"/>
      <c r="AL108" s="65"/>
      <c r="AM108" s="24">
        <f t="shared" si="30"/>
        <v>60.1</v>
      </c>
      <c r="AN108" s="24"/>
      <c r="AO108" s="24">
        <f t="shared" si="31"/>
        <v>60.1</v>
      </c>
      <c r="AP108" s="81"/>
      <c r="AQ108" s="38"/>
      <c r="AR108" s="1"/>
      <c r="AS108" s="1"/>
      <c r="AT108" s="1"/>
      <c r="AU108" s="1"/>
      <c r="AV108" s="1"/>
      <c r="AW108" s="1"/>
      <c r="AX108" s="1"/>
      <c r="AY108" s="1"/>
      <c r="AZ108" s="1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9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9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9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9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9"/>
      <c r="GC108" s="8"/>
      <c r="GD108" s="8"/>
    </row>
    <row r="109" spans="1:186" s="2" customFormat="1" ht="17.100000000000001" customHeight="1">
      <c r="A109" s="13" t="s">
        <v>92</v>
      </c>
      <c r="B109" s="24">
        <v>423.1</v>
      </c>
      <c r="C109" s="24">
        <v>527.4</v>
      </c>
      <c r="D109" s="4">
        <f t="shared" si="24"/>
        <v>1.2046513826518552</v>
      </c>
      <c r="E109" s="10">
        <v>15</v>
      </c>
      <c r="F109" s="5">
        <v>1</v>
      </c>
      <c r="G109" s="5">
        <v>10</v>
      </c>
      <c r="H109" s="5"/>
      <c r="I109" s="5"/>
      <c r="J109" s="4">
        <f t="shared" si="37"/>
        <v>1.0230850688316273</v>
      </c>
      <c r="K109" s="5">
        <v>10</v>
      </c>
      <c r="L109" s="5" t="s">
        <v>410</v>
      </c>
      <c r="M109" s="5" t="s">
        <v>410</v>
      </c>
      <c r="N109" s="4" t="s">
        <v>410</v>
      </c>
      <c r="O109" s="73"/>
      <c r="P109" s="5" t="s">
        <v>410</v>
      </c>
      <c r="Q109" s="5" t="s">
        <v>410</v>
      </c>
      <c r="R109" s="4" t="s">
        <v>410</v>
      </c>
      <c r="S109" s="5"/>
      <c r="T109" s="31">
        <f t="shared" si="25"/>
        <v>1.0943034693741172</v>
      </c>
      <c r="U109" s="32">
        <v>1832</v>
      </c>
      <c r="V109" s="24">
        <f t="shared" si="26"/>
        <v>999.27272727272725</v>
      </c>
      <c r="W109" s="24">
        <f t="shared" si="27"/>
        <v>1093.5</v>
      </c>
      <c r="X109" s="24">
        <f t="shared" si="28"/>
        <v>94.227272727272748</v>
      </c>
      <c r="Y109" s="24"/>
      <c r="Z109" s="24">
        <v>160.69999999999999</v>
      </c>
      <c r="AA109" s="24">
        <v>175.9</v>
      </c>
      <c r="AB109" s="24">
        <v>224.1</v>
      </c>
      <c r="AC109" s="24">
        <v>185.7</v>
      </c>
      <c r="AD109" s="24"/>
      <c r="AE109" s="24">
        <v>196.5</v>
      </c>
      <c r="AF109" s="24"/>
      <c r="AG109" s="24">
        <f t="shared" si="29"/>
        <v>150.6</v>
      </c>
      <c r="AH109" s="65"/>
      <c r="AI109" s="40"/>
      <c r="AJ109" s="40"/>
      <c r="AK109" s="65"/>
      <c r="AL109" s="65"/>
      <c r="AM109" s="24">
        <f t="shared" si="30"/>
        <v>150.6</v>
      </c>
      <c r="AN109" s="24"/>
      <c r="AO109" s="24">
        <f t="shared" si="31"/>
        <v>150.6</v>
      </c>
      <c r="AP109" s="81"/>
      <c r="AQ109" s="38"/>
      <c r="AR109" s="1"/>
      <c r="AS109" s="1"/>
      <c r="AT109" s="1"/>
      <c r="AU109" s="1"/>
      <c r="AV109" s="1"/>
      <c r="AW109" s="1"/>
      <c r="AX109" s="1"/>
      <c r="AY109" s="1"/>
      <c r="AZ109" s="1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9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9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9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9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9"/>
      <c r="GC109" s="8"/>
      <c r="GD109" s="8"/>
    </row>
    <row r="110" spans="1:186" s="2" customFormat="1" ht="17.100000000000001" customHeight="1">
      <c r="A110" s="13" t="s">
        <v>93</v>
      </c>
      <c r="B110" s="24">
        <v>599.20000000000005</v>
      </c>
      <c r="C110" s="24">
        <v>1498.7</v>
      </c>
      <c r="D110" s="4">
        <f t="shared" si="24"/>
        <v>1.3</v>
      </c>
      <c r="E110" s="10">
        <v>15</v>
      </c>
      <c r="F110" s="5">
        <v>1</v>
      </c>
      <c r="G110" s="5">
        <v>10</v>
      </c>
      <c r="H110" s="5"/>
      <c r="I110" s="5"/>
      <c r="J110" s="4">
        <f t="shared" si="37"/>
        <v>1.0230850688316273</v>
      </c>
      <c r="K110" s="5">
        <v>10</v>
      </c>
      <c r="L110" s="5" t="s">
        <v>410</v>
      </c>
      <c r="M110" s="5" t="s">
        <v>410</v>
      </c>
      <c r="N110" s="4" t="s">
        <v>410</v>
      </c>
      <c r="O110" s="73"/>
      <c r="P110" s="5" t="s">
        <v>410</v>
      </c>
      <c r="Q110" s="5" t="s">
        <v>410</v>
      </c>
      <c r="R110" s="4" t="s">
        <v>410</v>
      </c>
      <c r="S110" s="5"/>
      <c r="T110" s="31">
        <f t="shared" si="25"/>
        <v>1.1351671625233222</v>
      </c>
      <c r="U110" s="32">
        <v>1823</v>
      </c>
      <c r="V110" s="24">
        <f t="shared" si="26"/>
        <v>994.36363636363626</v>
      </c>
      <c r="W110" s="24">
        <f t="shared" si="27"/>
        <v>1128.8</v>
      </c>
      <c r="X110" s="24">
        <f t="shared" si="28"/>
        <v>134.43636363636369</v>
      </c>
      <c r="Y110" s="24"/>
      <c r="Z110" s="24">
        <v>193.2</v>
      </c>
      <c r="AA110" s="24">
        <v>195.6</v>
      </c>
      <c r="AB110" s="24">
        <v>197.9</v>
      </c>
      <c r="AC110" s="24">
        <v>191.9</v>
      </c>
      <c r="AD110" s="24"/>
      <c r="AE110" s="24">
        <v>195.6</v>
      </c>
      <c r="AF110" s="24"/>
      <c r="AG110" s="24">
        <f t="shared" si="29"/>
        <v>154.6</v>
      </c>
      <c r="AH110" s="65"/>
      <c r="AI110" s="40"/>
      <c r="AJ110" s="40"/>
      <c r="AK110" s="65"/>
      <c r="AL110" s="65"/>
      <c r="AM110" s="24">
        <f t="shared" si="30"/>
        <v>154.6</v>
      </c>
      <c r="AN110" s="24"/>
      <c r="AO110" s="24">
        <f t="shared" si="31"/>
        <v>154.6</v>
      </c>
      <c r="AP110" s="81"/>
      <c r="AQ110" s="38"/>
      <c r="AR110" s="1"/>
      <c r="AS110" s="1"/>
      <c r="AT110" s="1"/>
      <c r="AU110" s="1"/>
      <c r="AV110" s="1"/>
      <c r="AW110" s="1"/>
      <c r="AX110" s="1"/>
      <c r="AY110" s="1"/>
      <c r="AZ110" s="1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9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9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9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9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9"/>
      <c r="GC110" s="8"/>
      <c r="GD110" s="8"/>
    </row>
    <row r="111" spans="1:186" s="2" customFormat="1" ht="17.100000000000001" customHeight="1">
      <c r="A111" s="13" t="s">
        <v>94</v>
      </c>
      <c r="B111" s="24">
        <v>1535.7</v>
      </c>
      <c r="C111" s="24">
        <v>990.7</v>
      </c>
      <c r="D111" s="4">
        <f t="shared" si="24"/>
        <v>0.64511297779514232</v>
      </c>
      <c r="E111" s="10">
        <v>15</v>
      </c>
      <c r="F111" s="5">
        <v>1</v>
      </c>
      <c r="G111" s="5">
        <v>10</v>
      </c>
      <c r="H111" s="5"/>
      <c r="I111" s="5"/>
      <c r="J111" s="4">
        <f t="shared" si="37"/>
        <v>1.0230850688316273</v>
      </c>
      <c r="K111" s="5">
        <v>10</v>
      </c>
      <c r="L111" s="5" t="s">
        <v>410</v>
      </c>
      <c r="M111" s="5" t="s">
        <v>410</v>
      </c>
      <c r="N111" s="4" t="s">
        <v>410</v>
      </c>
      <c r="O111" s="73"/>
      <c r="P111" s="5" t="s">
        <v>410</v>
      </c>
      <c r="Q111" s="5" t="s">
        <v>410</v>
      </c>
      <c r="R111" s="4" t="s">
        <v>410</v>
      </c>
      <c r="S111" s="5"/>
      <c r="T111" s="31">
        <f t="shared" si="25"/>
        <v>0.85450129586409729</v>
      </c>
      <c r="U111" s="32">
        <v>1262</v>
      </c>
      <c r="V111" s="24">
        <f t="shared" si="26"/>
        <v>688.36363636363637</v>
      </c>
      <c r="W111" s="24">
        <f t="shared" si="27"/>
        <v>588.20000000000005</v>
      </c>
      <c r="X111" s="24">
        <f t="shared" si="28"/>
        <v>-100.16363636363633</v>
      </c>
      <c r="Y111" s="24"/>
      <c r="Z111" s="24">
        <v>131.19999999999999</v>
      </c>
      <c r="AA111" s="24">
        <v>126.4</v>
      </c>
      <c r="AB111" s="24">
        <v>101.8</v>
      </c>
      <c r="AC111" s="24">
        <v>117.8</v>
      </c>
      <c r="AD111" s="24"/>
      <c r="AE111" s="24">
        <v>88</v>
      </c>
      <c r="AF111" s="24"/>
      <c r="AG111" s="24">
        <f t="shared" si="29"/>
        <v>23</v>
      </c>
      <c r="AH111" s="65"/>
      <c r="AI111" s="40"/>
      <c r="AJ111" s="40"/>
      <c r="AK111" s="65"/>
      <c r="AL111" s="65"/>
      <c r="AM111" s="24">
        <f t="shared" si="30"/>
        <v>23</v>
      </c>
      <c r="AN111" s="24"/>
      <c r="AO111" s="24">
        <f t="shared" si="31"/>
        <v>23</v>
      </c>
      <c r="AP111" s="81"/>
      <c r="AQ111" s="38"/>
      <c r="AR111" s="1"/>
      <c r="AS111" s="1"/>
      <c r="AT111" s="1"/>
      <c r="AU111" s="1"/>
      <c r="AV111" s="1"/>
      <c r="AW111" s="1"/>
      <c r="AX111" s="1"/>
      <c r="AY111" s="1"/>
      <c r="AZ111" s="1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9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9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9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9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9"/>
      <c r="GC111" s="8"/>
      <c r="GD111" s="8"/>
    </row>
    <row r="112" spans="1:186" s="2" customFormat="1" ht="17.100000000000001" customHeight="1">
      <c r="A112" s="13" t="s">
        <v>95</v>
      </c>
      <c r="B112" s="24">
        <v>288.39999999999998</v>
      </c>
      <c r="C112" s="24">
        <v>307.10000000000002</v>
      </c>
      <c r="D112" s="4">
        <f t="shared" si="24"/>
        <v>1.0648404993065188</v>
      </c>
      <c r="E112" s="10">
        <v>15</v>
      </c>
      <c r="F112" s="5">
        <v>1</v>
      </c>
      <c r="G112" s="5">
        <v>10</v>
      </c>
      <c r="H112" s="5"/>
      <c r="I112" s="5"/>
      <c r="J112" s="4">
        <f t="shared" si="37"/>
        <v>1.0230850688316273</v>
      </c>
      <c r="K112" s="5">
        <v>10</v>
      </c>
      <c r="L112" s="5" t="s">
        <v>410</v>
      </c>
      <c r="M112" s="5" t="s">
        <v>410</v>
      </c>
      <c r="N112" s="4" t="s">
        <v>410</v>
      </c>
      <c r="O112" s="73"/>
      <c r="P112" s="5" t="s">
        <v>410</v>
      </c>
      <c r="Q112" s="5" t="s">
        <v>410</v>
      </c>
      <c r="R112" s="4" t="s">
        <v>410</v>
      </c>
      <c r="S112" s="5"/>
      <c r="T112" s="31">
        <f t="shared" si="25"/>
        <v>1.0343845193689731</v>
      </c>
      <c r="U112" s="32">
        <v>1798</v>
      </c>
      <c r="V112" s="24">
        <f t="shared" si="26"/>
        <v>980.72727272727275</v>
      </c>
      <c r="W112" s="24">
        <f t="shared" si="27"/>
        <v>1014.4</v>
      </c>
      <c r="X112" s="24">
        <f t="shared" si="28"/>
        <v>33.672727272727229</v>
      </c>
      <c r="Y112" s="24"/>
      <c r="Z112" s="24">
        <v>188.7</v>
      </c>
      <c r="AA112" s="24">
        <v>186.6</v>
      </c>
      <c r="AB112" s="24">
        <v>192.9</v>
      </c>
      <c r="AC112" s="24">
        <v>186.1</v>
      </c>
      <c r="AD112" s="24"/>
      <c r="AE112" s="24">
        <v>110</v>
      </c>
      <c r="AF112" s="24"/>
      <c r="AG112" s="24">
        <f t="shared" si="29"/>
        <v>150.1</v>
      </c>
      <c r="AH112" s="65"/>
      <c r="AI112" s="40"/>
      <c r="AJ112" s="40"/>
      <c r="AK112" s="65"/>
      <c r="AL112" s="65"/>
      <c r="AM112" s="24">
        <f t="shared" si="30"/>
        <v>150.1</v>
      </c>
      <c r="AN112" s="24"/>
      <c r="AO112" s="24">
        <f t="shared" si="31"/>
        <v>150.1</v>
      </c>
      <c r="AP112" s="81"/>
      <c r="AQ112" s="38"/>
      <c r="AR112" s="1"/>
      <c r="AS112" s="1"/>
      <c r="AT112" s="1"/>
      <c r="AU112" s="1"/>
      <c r="AV112" s="1"/>
      <c r="AW112" s="1"/>
      <c r="AX112" s="1"/>
      <c r="AY112" s="1"/>
      <c r="AZ112" s="1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9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9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9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9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9"/>
      <c r="GC112" s="8"/>
      <c r="GD112" s="8"/>
    </row>
    <row r="113" spans="1:186" s="2" customFormat="1" ht="17.100000000000001" customHeight="1">
      <c r="A113" s="33" t="s">
        <v>96</v>
      </c>
      <c r="B113" s="24">
        <v>1180.7</v>
      </c>
      <c r="C113" s="24">
        <v>1040.8</v>
      </c>
      <c r="D113" s="4">
        <f t="shared" si="24"/>
        <v>0.88151096806978901</v>
      </c>
      <c r="E113" s="10">
        <v>15</v>
      </c>
      <c r="F113" s="5">
        <v>1</v>
      </c>
      <c r="G113" s="5">
        <v>10</v>
      </c>
      <c r="H113" s="5"/>
      <c r="I113" s="5"/>
      <c r="J113" s="4">
        <f t="shared" si="37"/>
        <v>1.0230850688316273</v>
      </c>
      <c r="K113" s="5">
        <v>10</v>
      </c>
      <c r="L113" s="5" t="s">
        <v>410</v>
      </c>
      <c r="M113" s="5" t="s">
        <v>410</v>
      </c>
      <c r="N113" s="4" t="s">
        <v>410</v>
      </c>
      <c r="O113" s="73"/>
      <c r="P113" s="5" t="s">
        <v>410</v>
      </c>
      <c r="Q113" s="5" t="s">
        <v>410</v>
      </c>
      <c r="R113" s="4" t="s">
        <v>410</v>
      </c>
      <c r="S113" s="5"/>
      <c r="T113" s="31">
        <f t="shared" si="25"/>
        <v>0.95581472026751746</v>
      </c>
      <c r="U113" s="32">
        <v>905</v>
      </c>
      <c r="V113" s="24">
        <f t="shared" si="26"/>
        <v>493.63636363636363</v>
      </c>
      <c r="W113" s="24">
        <f t="shared" si="27"/>
        <v>471.8</v>
      </c>
      <c r="X113" s="24">
        <f t="shared" si="28"/>
        <v>-21.836363636363615</v>
      </c>
      <c r="Y113" s="24"/>
      <c r="Z113" s="24">
        <v>96.9</v>
      </c>
      <c r="AA113" s="24">
        <v>59.6</v>
      </c>
      <c r="AB113" s="24">
        <v>116.4</v>
      </c>
      <c r="AC113" s="24">
        <v>45.8</v>
      </c>
      <c r="AD113" s="24"/>
      <c r="AE113" s="24">
        <v>85.6</v>
      </c>
      <c r="AF113" s="24"/>
      <c r="AG113" s="24">
        <f t="shared" si="29"/>
        <v>67.5</v>
      </c>
      <c r="AH113" s="65"/>
      <c r="AI113" s="40"/>
      <c r="AJ113" s="40"/>
      <c r="AK113" s="65"/>
      <c r="AL113" s="65"/>
      <c r="AM113" s="24">
        <f t="shared" si="30"/>
        <v>67.5</v>
      </c>
      <c r="AN113" s="24"/>
      <c r="AO113" s="24">
        <f t="shared" si="31"/>
        <v>67.5</v>
      </c>
      <c r="AP113" s="81"/>
      <c r="AQ113" s="38"/>
      <c r="AR113" s="1"/>
      <c r="AS113" s="1"/>
      <c r="AT113" s="1"/>
      <c r="AU113" s="1"/>
      <c r="AV113" s="1"/>
      <c r="AW113" s="1"/>
      <c r="AX113" s="1"/>
      <c r="AY113" s="1"/>
      <c r="AZ113" s="1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9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9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9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9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9"/>
      <c r="GC113" s="8"/>
      <c r="GD113" s="8"/>
    </row>
    <row r="114" spans="1:186" s="2" customFormat="1" ht="17.100000000000001" customHeight="1">
      <c r="A114" s="13" t="s">
        <v>97</v>
      </c>
      <c r="B114" s="24">
        <v>574.5</v>
      </c>
      <c r="C114" s="24">
        <v>454.4</v>
      </c>
      <c r="D114" s="4">
        <f t="shared" si="24"/>
        <v>0.79094865100087031</v>
      </c>
      <c r="E114" s="10">
        <v>15</v>
      </c>
      <c r="F114" s="5">
        <v>1</v>
      </c>
      <c r="G114" s="5">
        <v>10</v>
      </c>
      <c r="H114" s="5"/>
      <c r="I114" s="5"/>
      <c r="J114" s="4">
        <f t="shared" si="37"/>
        <v>1.0230850688316273</v>
      </c>
      <c r="K114" s="5">
        <v>10</v>
      </c>
      <c r="L114" s="5" t="s">
        <v>410</v>
      </c>
      <c r="M114" s="5" t="s">
        <v>410</v>
      </c>
      <c r="N114" s="4" t="s">
        <v>410</v>
      </c>
      <c r="O114" s="73"/>
      <c r="P114" s="5" t="s">
        <v>410</v>
      </c>
      <c r="Q114" s="5" t="s">
        <v>410</v>
      </c>
      <c r="R114" s="4" t="s">
        <v>410</v>
      </c>
      <c r="S114" s="5"/>
      <c r="T114" s="31">
        <f t="shared" si="25"/>
        <v>0.91700229866655236</v>
      </c>
      <c r="U114" s="32">
        <v>1162</v>
      </c>
      <c r="V114" s="24">
        <f t="shared" si="26"/>
        <v>633.81818181818187</v>
      </c>
      <c r="W114" s="24">
        <f t="shared" si="27"/>
        <v>581.20000000000005</v>
      </c>
      <c r="X114" s="24">
        <f t="shared" si="28"/>
        <v>-52.618181818181824</v>
      </c>
      <c r="Y114" s="24"/>
      <c r="Z114" s="24">
        <v>83.5</v>
      </c>
      <c r="AA114" s="24">
        <v>124.7</v>
      </c>
      <c r="AB114" s="24">
        <v>121.1</v>
      </c>
      <c r="AC114" s="24">
        <v>107.9</v>
      </c>
      <c r="AD114" s="24"/>
      <c r="AE114" s="24">
        <v>122.1</v>
      </c>
      <c r="AF114" s="24"/>
      <c r="AG114" s="24">
        <f t="shared" si="29"/>
        <v>21.9</v>
      </c>
      <c r="AH114" s="65"/>
      <c r="AI114" s="40"/>
      <c r="AJ114" s="40"/>
      <c r="AK114" s="65"/>
      <c r="AL114" s="65"/>
      <c r="AM114" s="24">
        <f t="shared" si="30"/>
        <v>21.9</v>
      </c>
      <c r="AN114" s="24"/>
      <c r="AO114" s="24">
        <f t="shared" si="31"/>
        <v>21.9</v>
      </c>
      <c r="AP114" s="81"/>
      <c r="AQ114" s="38"/>
      <c r="AR114" s="1"/>
      <c r="AS114" s="1"/>
      <c r="AT114" s="1"/>
      <c r="AU114" s="1"/>
      <c r="AV114" s="1"/>
      <c r="AW114" s="1"/>
      <c r="AX114" s="1"/>
      <c r="AY114" s="1"/>
      <c r="AZ114" s="1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9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9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9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9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9"/>
      <c r="GC114" s="8"/>
      <c r="GD114" s="8"/>
    </row>
    <row r="115" spans="1:186" s="2" customFormat="1" ht="17.100000000000001" customHeight="1">
      <c r="A115" s="13" t="s">
        <v>98</v>
      </c>
      <c r="B115" s="24">
        <v>354</v>
      </c>
      <c r="C115" s="24">
        <v>462.7</v>
      </c>
      <c r="D115" s="4">
        <f t="shared" si="24"/>
        <v>1.2107062146892655</v>
      </c>
      <c r="E115" s="10">
        <v>15</v>
      </c>
      <c r="F115" s="5">
        <v>1</v>
      </c>
      <c r="G115" s="5">
        <v>10</v>
      </c>
      <c r="H115" s="5"/>
      <c r="I115" s="5"/>
      <c r="J115" s="4">
        <f t="shared" si="37"/>
        <v>1.0230850688316273</v>
      </c>
      <c r="K115" s="5">
        <v>10</v>
      </c>
      <c r="L115" s="5" t="s">
        <v>410</v>
      </c>
      <c r="M115" s="5" t="s">
        <v>410</v>
      </c>
      <c r="N115" s="4" t="s">
        <v>410</v>
      </c>
      <c r="O115" s="73"/>
      <c r="P115" s="5" t="s">
        <v>410</v>
      </c>
      <c r="Q115" s="5" t="s">
        <v>410</v>
      </c>
      <c r="R115" s="4" t="s">
        <v>410</v>
      </c>
      <c r="S115" s="5"/>
      <c r="T115" s="31">
        <f t="shared" si="25"/>
        <v>1.09689839739015</v>
      </c>
      <c r="U115" s="32">
        <v>881</v>
      </c>
      <c r="V115" s="24">
        <f t="shared" si="26"/>
        <v>480.54545454545456</v>
      </c>
      <c r="W115" s="24">
        <f t="shared" si="27"/>
        <v>527.1</v>
      </c>
      <c r="X115" s="24">
        <f t="shared" si="28"/>
        <v>46.554545454545462</v>
      </c>
      <c r="Y115" s="24"/>
      <c r="Z115" s="24">
        <v>85.7</v>
      </c>
      <c r="AA115" s="24">
        <v>52.2</v>
      </c>
      <c r="AB115" s="24">
        <v>145.6</v>
      </c>
      <c r="AC115" s="24">
        <v>74.2</v>
      </c>
      <c r="AD115" s="24"/>
      <c r="AE115" s="24">
        <v>93.5</v>
      </c>
      <c r="AF115" s="24"/>
      <c r="AG115" s="24">
        <f t="shared" si="29"/>
        <v>75.900000000000006</v>
      </c>
      <c r="AH115" s="65"/>
      <c r="AI115" s="40"/>
      <c r="AJ115" s="40"/>
      <c r="AK115" s="65"/>
      <c r="AL115" s="65"/>
      <c r="AM115" s="24">
        <f t="shared" si="30"/>
        <v>75.900000000000006</v>
      </c>
      <c r="AN115" s="24"/>
      <c r="AO115" s="24">
        <f t="shared" si="31"/>
        <v>75.900000000000006</v>
      </c>
      <c r="AP115" s="81"/>
      <c r="AQ115" s="38"/>
      <c r="AR115" s="1"/>
      <c r="AS115" s="1"/>
      <c r="AT115" s="1"/>
      <c r="AU115" s="1"/>
      <c r="AV115" s="1"/>
      <c r="AW115" s="1"/>
      <c r="AX115" s="1"/>
      <c r="AY115" s="1"/>
      <c r="AZ115" s="1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9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9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9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9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9"/>
      <c r="GC115" s="8"/>
      <c r="GD115" s="8"/>
    </row>
    <row r="116" spans="1:186" s="2" customFormat="1" ht="17.100000000000001" customHeight="1">
      <c r="A116" s="17" t="s">
        <v>99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77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81"/>
      <c r="AQ116" s="38"/>
      <c r="AR116" s="1"/>
      <c r="AS116" s="1"/>
      <c r="AT116" s="1"/>
      <c r="AU116" s="1"/>
      <c r="AV116" s="1"/>
      <c r="AW116" s="1"/>
      <c r="AX116" s="1"/>
      <c r="AY116" s="1"/>
      <c r="AZ116" s="1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9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9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9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9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9"/>
      <c r="GC116" s="8"/>
      <c r="GD116" s="8"/>
    </row>
    <row r="117" spans="1:186" s="2" customFormat="1" ht="15.6" customHeight="1">
      <c r="A117" s="13" t="s">
        <v>100</v>
      </c>
      <c r="B117" s="24">
        <v>19769.5</v>
      </c>
      <c r="C117" s="24">
        <v>21036.799999999999</v>
      </c>
      <c r="D117" s="4">
        <f t="shared" si="24"/>
        <v>1.0641037962518021</v>
      </c>
      <c r="E117" s="10">
        <v>15</v>
      </c>
      <c r="F117" s="5">
        <v>1</v>
      </c>
      <c r="G117" s="5">
        <v>10</v>
      </c>
      <c r="H117" s="5"/>
      <c r="I117" s="5"/>
      <c r="J117" s="4">
        <f>J$36</f>
        <v>1.0844141243803977</v>
      </c>
      <c r="K117" s="5">
        <v>10</v>
      </c>
      <c r="L117" s="5" t="s">
        <v>410</v>
      </c>
      <c r="M117" s="5" t="s">
        <v>410</v>
      </c>
      <c r="N117" s="4" t="s">
        <v>410</v>
      </c>
      <c r="O117" s="73"/>
      <c r="P117" s="5" t="s">
        <v>410</v>
      </c>
      <c r="Q117" s="5" t="s">
        <v>410</v>
      </c>
      <c r="R117" s="4" t="s">
        <v>410</v>
      </c>
      <c r="S117" s="5"/>
      <c r="T117" s="31">
        <f t="shared" si="25"/>
        <v>1.0515913767880289</v>
      </c>
      <c r="U117" s="32">
        <v>2731</v>
      </c>
      <c r="V117" s="24">
        <f t="shared" si="26"/>
        <v>1489.6363636363637</v>
      </c>
      <c r="W117" s="24">
        <f t="shared" si="27"/>
        <v>1566.5</v>
      </c>
      <c r="X117" s="24">
        <f t="shared" si="28"/>
        <v>76.86363636363626</v>
      </c>
      <c r="Y117" s="24"/>
      <c r="Z117" s="24">
        <v>279.60000000000002</v>
      </c>
      <c r="AA117" s="24">
        <v>219.3</v>
      </c>
      <c r="AB117" s="24">
        <v>217.6</v>
      </c>
      <c r="AC117" s="24">
        <v>296.3</v>
      </c>
      <c r="AD117" s="24"/>
      <c r="AE117" s="24">
        <v>278.89999999999998</v>
      </c>
      <c r="AF117" s="24">
        <v>59</v>
      </c>
      <c r="AG117" s="24">
        <f t="shared" si="29"/>
        <v>215.8</v>
      </c>
      <c r="AH117" s="40"/>
      <c r="AI117" s="40"/>
      <c r="AJ117" s="40"/>
      <c r="AK117" s="65"/>
      <c r="AL117" s="65"/>
      <c r="AM117" s="24">
        <f t="shared" si="30"/>
        <v>215.8</v>
      </c>
      <c r="AN117" s="24"/>
      <c r="AO117" s="24">
        <f t="shared" si="31"/>
        <v>215.8</v>
      </c>
      <c r="AP117" s="81"/>
      <c r="AQ117" s="38"/>
      <c r="AR117" s="1"/>
      <c r="AS117" s="1"/>
      <c r="AT117" s="1"/>
      <c r="AU117" s="1"/>
      <c r="AV117" s="1"/>
      <c r="AW117" s="1"/>
      <c r="AX117" s="1"/>
      <c r="AY117" s="1"/>
      <c r="AZ117" s="1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9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9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9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9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9"/>
      <c r="GC117" s="8"/>
      <c r="GD117" s="8"/>
    </row>
    <row r="118" spans="1:186" s="2" customFormat="1" ht="17.100000000000001" customHeight="1">
      <c r="A118" s="13" t="s">
        <v>101</v>
      </c>
      <c r="B118" s="24">
        <v>8338.5</v>
      </c>
      <c r="C118" s="24">
        <v>7454.1</v>
      </c>
      <c r="D118" s="4">
        <f t="shared" si="24"/>
        <v>0.89393775858967439</v>
      </c>
      <c r="E118" s="10">
        <v>15</v>
      </c>
      <c r="F118" s="5">
        <v>1</v>
      </c>
      <c r="G118" s="5">
        <v>10</v>
      </c>
      <c r="H118" s="5"/>
      <c r="I118" s="5"/>
      <c r="J118" s="4">
        <f t="shared" ref="J118:J131" si="38">J$36</f>
        <v>1.0844141243803977</v>
      </c>
      <c r="K118" s="5">
        <v>10</v>
      </c>
      <c r="L118" s="5" t="s">
        <v>410</v>
      </c>
      <c r="M118" s="5" t="s">
        <v>410</v>
      </c>
      <c r="N118" s="4" t="s">
        <v>410</v>
      </c>
      <c r="O118" s="73"/>
      <c r="P118" s="5" t="s">
        <v>410</v>
      </c>
      <c r="Q118" s="5" t="s">
        <v>410</v>
      </c>
      <c r="R118" s="4" t="s">
        <v>410</v>
      </c>
      <c r="S118" s="5"/>
      <c r="T118" s="31">
        <f t="shared" si="25"/>
        <v>0.97866307493283144</v>
      </c>
      <c r="U118" s="32">
        <v>2643</v>
      </c>
      <c r="V118" s="24">
        <f t="shared" si="26"/>
        <v>1441.6363636363637</v>
      </c>
      <c r="W118" s="24">
        <f t="shared" si="27"/>
        <v>1410.9</v>
      </c>
      <c r="X118" s="24">
        <f t="shared" si="28"/>
        <v>-30.736363636363649</v>
      </c>
      <c r="Y118" s="24"/>
      <c r="Z118" s="24">
        <v>269.60000000000002</v>
      </c>
      <c r="AA118" s="24">
        <v>276.89999999999998</v>
      </c>
      <c r="AB118" s="24">
        <v>114.5</v>
      </c>
      <c r="AC118" s="24">
        <v>274.8</v>
      </c>
      <c r="AD118" s="24"/>
      <c r="AE118" s="24">
        <v>263.7</v>
      </c>
      <c r="AF118" s="24">
        <v>141.5</v>
      </c>
      <c r="AG118" s="24">
        <f t="shared" si="29"/>
        <v>69.900000000000006</v>
      </c>
      <c r="AH118" s="65"/>
      <c r="AI118" s="40"/>
      <c r="AJ118" s="40"/>
      <c r="AK118" s="65"/>
      <c r="AL118" s="65"/>
      <c r="AM118" s="24">
        <f t="shared" si="30"/>
        <v>69.900000000000006</v>
      </c>
      <c r="AN118" s="24"/>
      <c r="AO118" s="24">
        <f t="shared" si="31"/>
        <v>69.900000000000006</v>
      </c>
      <c r="AP118" s="81"/>
      <c r="AQ118" s="38"/>
      <c r="AR118" s="1"/>
      <c r="AS118" s="1"/>
      <c r="AT118" s="1"/>
      <c r="AU118" s="1"/>
      <c r="AV118" s="1"/>
      <c r="AW118" s="1"/>
      <c r="AX118" s="1"/>
      <c r="AY118" s="1"/>
      <c r="AZ118" s="1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9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9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9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9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9"/>
      <c r="GC118" s="8"/>
      <c r="GD118" s="8"/>
    </row>
    <row r="119" spans="1:186" s="2" customFormat="1" ht="17.100000000000001" customHeight="1">
      <c r="A119" s="13" t="s">
        <v>102</v>
      </c>
      <c r="B119" s="24">
        <v>13240.9</v>
      </c>
      <c r="C119" s="24">
        <v>4617.3999999999996</v>
      </c>
      <c r="D119" s="4">
        <f t="shared" si="24"/>
        <v>0.34872251886201089</v>
      </c>
      <c r="E119" s="10">
        <v>15</v>
      </c>
      <c r="F119" s="5">
        <v>1</v>
      </c>
      <c r="G119" s="5">
        <v>10</v>
      </c>
      <c r="H119" s="5"/>
      <c r="I119" s="5"/>
      <c r="J119" s="4">
        <f t="shared" si="38"/>
        <v>1.0844141243803977</v>
      </c>
      <c r="K119" s="5">
        <v>10</v>
      </c>
      <c r="L119" s="5" t="s">
        <v>410</v>
      </c>
      <c r="M119" s="5" t="s">
        <v>410</v>
      </c>
      <c r="N119" s="4" t="s">
        <v>410</v>
      </c>
      <c r="O119" s="73"/>
      <c r="P119" s="5" t="s">
        <v>410</v>
      </c>
      <c r="Q119" s="5" t="s">
        <v>410</v>
      </c>
      <c r="R119" s="4" t="s">
        <v>410</v>
      </c>
      <c r="S119" s="5"/>
      <c r="T119" s="31">
        <f t="shared" si="25"/>
        <v>0.74499940076383264</v>
      </c>
      <c r="U119" s="32">
        <v>4087</v>
      </c>
      <c r="V119" s="24">
        <f t="shared" si="26"/>
        <v>2229.2727272727275</v>
      </c>
      <c r="W119" s="24">
        <f t="shared" si="27"/>
        <v>1660.8</v>
      </c>
      <c r="X119" s="24">
        <f t="shared" si="28"/>
        <v>-568.47272727272752</v>
      </c>
      <c r="Y119" s="24"/>
      <c r="Z119" s="24">
        <v>324.39999999999998</v>
      </c>
      <c r="AA119" s="24">
        <v>281.5</v>
      </c>
      <c r="AB119" s="24">
        <v>225.6</v>
      </c>
      <c r="AC119" s="24">
        <v>249.3</v>
      </c>
      <c r="AD119" s="24"/>
      <c r="AE119" s="24">
        <v>225.5</v>
      </c>
      <c r="AF119" s="24">
        <v>181.2</v>
      </c>
      <c r="AG119" s="24">
        <f t="shared" si="29"/>
        <v>173.3</v>
      </c>
      <c r="AH119" s="40"/>
      <c r="AI119" s="40"/>
      <c r="AJ119" s="40"/>
      <c r="AK119" s="65"/>
      <c r="AL119" s="65"/>
      <c r="AM119" s="24">
        <f t="shared" si="30"/>
        <v>173.3</v>
      </c>
      <c r="AN119" s="24"/>
      <c r="AO119" s="24">
        <f t="shared" si="31"/>
        <v>173.3</v>
      </c>
      <c r="AP119" s="81"/>
      <c r="AQ119" s="38"/>
      <c r="AR119" s="1"/>
      <c r="AS119" s="1"/>
      <c r="AT119" s="1"/>
      <c r="AU119" s="1"/>
      <c r="AV119" s="1"/>
      <c r="AW119" s="1"/>
      <c r="AX119" s="1"/>
      <c r="AY119" s="1"/>
      <c r="AZ119" s="1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9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9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9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9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9"/>
      <c r="GC119" s="8"/>
      <c r="GD119" s="8"/>
    </row>
    <row r="120" spans="1:186" s="2" customFormat="1" ht="17.100000000000001" customHeight="1">
      <c r="A120" s="13" t="s">
        <v>103</v>
      </c>
      <c r="B120" s="24">
        <v>15504.2</v>
      </c>
      <c r="C120" s="24">
        <v>11462.9</v>
      </c>
      <c r="D120" s="4">
        <f t="shared" si="24"/>
        <v>0.73934159776060671</v>
      </c>
      <c r="E120" s="10">
        <v>15</v>
      </c>
      <c r="F120" s="5">
        <v>1</v>
      </c>
      <c r="G120" s="5">
        <v>10</v>
      </c>
      <c r="H120" s="5"/>
      <c r="I120" s="5"/>
      <c r="J120" s="4">
        <f t="shared" si="38"/>
        <v>1.0844141243803977</v>
      </c>
      <c r="K120" s="5">
        <v>10</v>
      </c>
      <c r="L120" s="5" t="s">
        <v>410</v>
      </c>
      <c r="M120" s="5" t="s">
        <v>410</v>
      </c>
      <c r="N120" s="4" t="s">
        <v>410</v>
      </c>
      <c r="O120" s="73"/>
      <c r="P120" s="5" t="s">
        <v>410</v>
      </c>
      <c r="Q120" s="5" t="s">
        <v>410</v>
      </c>
      <c r="R120" s="4" t="s">
        <v>410</v>
      </c>
      <c r="S120" s="5"/>
      <c r="T120" s="31">
        <f t="shared" si="25"/>
        <v>0.9124075774346595</v>
      </c>
      <c r="U120" s="32">
        <v>2735</v>
      </c>
      <c r="V120" s="24">
        <f t="shared" si="26"/>
        <v>1491.8181818181818</v>
      </c>
      <c r="W120" s="24">
        <f t="shared" si="27"/>
        <v>1361.1</v>
      </c>
      <c r="X120" s="24">
        <f t="shared" si="28"/>
        <v>-130.71818181818185</v>
      </c>
      <c r="Y120" s="24"/>
      <c r="Z120" s="24">
        <v>194.5</v>
      </c>
      <c r="AA120" s="24">
        <v>277.7</v>
      </c>
      <c r="AB120" s="24">
        <v>191.6</v>
      </c>
      <c r="AC120" s="24">
        <v>327.7</v>
      </c>
      <c r="AD120" s="24"/>
      <c r="AE120" s="24">
        <v>130.19999999999999</v>
      </c>
      <c r="AF120" s="24">
        <v>31.2</v>
      </c>
      <c r="AG120" s="24">
        <f t="shared" si="29"/>
        <v>208.2</v>
      </c>
      <c r="AH120" s="65"/>
      <c r="AI120" s="40"/>
      <c r="AJ120" s="40"/>
      <c r="AK120" s="65"/>
      <c r="AL120" s="65"/>
      <c r="AM120" s="24">
        <f t="shared" si="30"/>
        <v>208.2</v>
      </c>
      <c r="AN120" s="24"/>
      <c r="AO120" s="24">
        <f t="shared" si="31"/>
        <v>208.2</v>
      </c>
      <c r="AP120" s="81"/>
      <c r="AQ120" s="38"/>
      <c r="AR120" s="1"/>
      <c r="AS120" s="1"/>
      <c r="AT120" s="1"/>
      <c r="AU120" s="1"/>
      <c r="AV120" s="1"/>
      <c r="AW120" s="1"/>
      <c r="AX120" s="1"/>
      <c r="AY120" s="1"/>
      <c r="AZ120" s="1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9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9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9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9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9"/>
      <c r="GC120" s="8"/>
      <c r="GD120" s="8"/>
    </row>
    <row r="121" spans="1:186" s="2" customFormat="1" ht="17.100000000000001" customHeight="1">
      <c r="A121" s="13" t="s">
        <v>104</v>
      </c>
      <c r="B121" s="24">
        <v>19593.8</v>
      </c>
      <c r="C121" s="24">
        <v>21035.599999999999</v>
      </c>
      <c r="D121" s="4">
        <f t="shared" si="24"/>
        <v>1.0735845012197736</v>
      </c>
      <c r="E121" s="10">
        <v>15</v>
      </c>
      <c r="F121" s="5">
        <v>1</v>
      </c>
      <c r="G121" s="5">
        <v>10</v>
      </c>
      <c r="H121" s="5"/>
      <c r="I121" s="5"/>
      <c r="J121" s="4">
        <f t="shared" si="38"/>
        <v>1.0844141243803977</v>
      </c>
      <c r="K121" s="5">
        <v>10</v>
      </c>
      <c r="L121" s="5" t="s">
        <v>410</v>
      </c>
      <c r="M121" s="5" t="s">
        <v>410</v>
      </c>
      <c r="N121" s="4" t="s">
        <v>410</v>
      </c>
      <c r="O121" s="73"/>
      <c r="P121" s="5" t="s">
        <v>410</v>
      </c>
      <c r="Q121" s="5" t="s">
        <v>410</v>
      </c>
      <c r="R121" s="4" t="s">
        <v>410</v>
      </c>
      <c r="S121" s="5"/>
      <c r="T121" s="31">
        <f t="shared" si="25"/>
        <v>1.0556545360600167</v>
      </c>
      <c r="U121" s="32">
        <v>3172</v>
      </c>
      <c r="V121" s="24">
        <f t="shared" si="26"/>
        <v>1730.1818181818182</v>
      </c>
      <c r="W121" s="24">
        <f t="shared" si="27"/>
        <v>1826.5</v>
      </c>
      <c r="X121" s="24">
        <f t="shared" si="28"/>
        <v>96.318181818181756</v>
      </c>
      <c r="Y121" s="24"/>
      <c r="Z121" s="24">
        <v>200.3</v>
      </c>
      <c r="AA121" s="24">
        <v>323.5</v>
      </c>
      <c r="AB121" s="24">
        <v>321.5</v>
      </c>
      <c r="AC121" s="24">
        <v>393.1</v>
      </c>
      <c r="AD121" s="24"/>
      <c r="AE121" s="24">
        <v>261.8</v>
      </c>
      <c r="AF121" s="24">
        <v>21.6</v>
      </c>
      <c r="AG121" s="24">
        <f t="shared" si="29"/>
        <v>304.7</v>
      </c>
      <c r="AH121" s="40"/>
      <c r="AI121" s="40"/>
      <c r="AJ121" s="40"/>
      <c r="AK121" s="65"/>
      <c r="AL121" s="65"/>
      <c r="AM121" s="24">
        <f t="shared" si="30"/>
        <v>304.7</v>
      </c>
      <c r="AN121" s="24"/>
      <c r="AO121" s="24">
        <f t="shared" si="31"/>
        <v>304.7</v>
      </c>
      <c r="AP121" s="81"/>
      <c r="AQ121" s="38"/>
      <c r="AR121" s="1"/>
      <c r="AS121" s="1"/>
      <c r="AT121" s="1"/>
      <c r="AU121" s="1"/>
      <c r="AV121" s="1"/>
      <c r="AW121" s="1"/>
      <c r="AX121" s="1"/>
      <c r="AY121" s="1"/>
      <c r="AZ121" s="1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9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9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9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9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9"/>
      <c r="GC121" s="8"/>
      <c r="GD121" s="8"/>
    </row>
    <row r="122" spans="1:186" s="2" customFormat="1" ht="17.100000000000001" customHeight="1">
      <c r="A122" s="13" t="s">
        <v>105</v>
      </c>
      <c r="B122" s="24">
        <v>5588</v>
      </c>
      <c r="C122" s="24">
        <v>5052.2</v>
      </c>
      <c r="D122" s="4">
        <f t="shared" si="24"/>
        <v>0.90411596277738004</v>
      </c>
      <c r="E122" s="10">
        <v>15</v>
      </c>
      <c r="F122" s="5">
        <v>1</v>
      </c>
      <c r="G122" s="5">
        <v>10</v>
      </c>
      <c r="H122" s="5"/>
      <c r="I122" s="5"/>
      <c r="J122" s="4">
        <f t="shared" si="38"/>
        <v>1.0844141243803977</v>
      </c>
      <c r="K122" s="5">
        <v>10</v>
      </c>
      <c r="L122" s="5" t="s">
        <v>410</v>
      </c>
      <c r="M122" s="5" t="s">
        <v>410</v>
      </c>
      <c r="N122" s="4" t="s">
        <v>410</v>
      </c>
      <c r="O122" s="73"/>
      <c r="P122" s="5" t="s">
        <v>410</v>
      </c>
      <c r="Q122" s="5" t="s">
        <v>410</v>
      </c>
      <c r="R122" s="4" t="s">
        <v>410</v>
      </c>
      <c r="S122" s="5"/>
      <c r="T122" s="31">
        <f t="shared" si="25"/>
        <v>0.98302516244184801</v>
      </c>
      <c r="U122" s="32">
        <v>4202</v>
      </c>
      <c r="V122" s="24">
        <f t="shared" si="26"/>
        <v>2292</v>
      </c>
      <c r="W122" s="24">
        <f t="shared" si="27"/>
        <v>2253.1</v>
      </c>
      <c r="X122" s="24">
        <f t="shared" si="28"/>
        <v>-38.900000000000091</v>
      </c>
      <c r="Y122" s="24"/>
      <c r="Z122" s="24">
        <v>438</v>
      </c>
      <c r="AA122" s="24">
        <v>270.60000000000002</v>
      </c>
      <c r="AB122" s="24">
        <v>361.7</v>
      </c>
      <c r="AC122" s="24">
        <v>462.1</v>
      </c>
      <c r="AD122" s="24"/>
      <c r="AE122" s="24">
        <v>300.5</v>
      </c>
      <c r="AF122" s="24">
        <v>79.7</v>
      </c>
      <c r="AG122" s="24">
        <f t="shared" si="29"/>
        <v>340.5</v>
      </c>
      <c r="AH122" s="65"/>
      <c r="AI122" s="40"/>
      <c r="AJ122" s="40"/>
      <c r="AK122" s="65"/>
      <c r="AL122" s="65"/>
      <c r="AM122" s="24">
        <f t="shared" si="30"/>
        <v>340.5</v>
      </c>
      <c r="AN122" s="24"/>
      <c r="AO122" s="24">
        <f t="shared" si="31"/>
        <v>340.5</v>
      </c>
      <c r="AP122" s="81"/>
      <c r="AQ122" s="38"/>
      <c r="AR122" s="1"/>
      <c r="AS122" s="1"/>
      <c r="AT122" s="1"/>
      <c r="AU122" s="1"/>
      <c r="AV122" s="1"/>
      <c r="AW122" s="1"/>
      <c r="AX122" s="1"/>
      <c r="AY122" s="1"/>
      <c r="AZ122" s="1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9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9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9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9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9"/>
      <c r="GC122" s="8"/>
      <c r="GD122" s="8"/>
    </row>
    <row r="123" spans="1:186" s="2" customFormat="1" ht="17.100000000000001" customHeight="1">
      <c r="A123" s="13" t="s">
        <v>106</v>
      </c>
      <c r="B123" s="24">
        <v>2217.3000000000002</v>
      </c>
      <c r="C123" s="24">
        <v>2119.1999999999998</v>
      </c>
      <c r="D123" s="4">
        <f t="shared" ref="D123:D186" si="39">IF(E123=0,0,IF(B123=0,1,IF(C123&lt;0,0,IF(C123/B123&gt;1.2,IF((C123/B123-1.2)*0.1+1.2&gt;1.3,1.3,(C123/B123-1.2)*0.1+1.2),C123/B123))))</f>
        <v>0.95575700175889577</v>
      </c>
      <c r="E123" s="10">
        <v>15</v>
      </c>
      <c r="F123" s="5">
        <v>1</v>
      </c>
      <c r="G123" s="5">
        <v>10</v>
      </c>
      <c r="H123" s="5"/>
      <c r="I123" s="5"/>
      <c r="J123" s="4">
        <f t="shared" si="38"/>
        <v>1.0844141243803977</v>
      </c>
      <c r="K123" s="5">
        <v>10</v>
      </c>
      <c r="L123" s="5" t="s">
        <v>410</v>
      </c>
      <c r="M123" s="5" t="s">
        <v>410</v>
      </c>
      <c r="N123" s="4" t="s">
        <v>410</v>
      </c>
      <c r="O123" s="73"/>
      <c r="P123" s="5" t="s">
        <v>410</v>
      </c>
      <c r="Q123" s="5" t="s">
        <v>410</v>
      </c>
      <c r="R123" s="4" t="s">
        <v>410</v>
      </c>
      <c r="S123" s="5"/>
      <c r="T123" s="31">
        <f t="shared" ref="T123:T186" si="40">(D123*E123+F123*G123+J123*K123)/(E123+G123+K123)</f>
        <v>1.0051570362910691</v>
      </c>
      <c r="U123" s="32">
        <v>4073</v>
      </c>
      <c r="V123" s="24">
        <f t="shared" ref="V123:V186" si="41">U123/11*6</f>
        <v>2221.6363636363635</v>
      </c>
      <c r="W123" s="24">
        <f t="shared" ref="W123:W186" si="42">ROUND(T123*V123,1)</f>
        <v>2233.1</v>
      </c>
      <c r="X123" s="24">
        <f t="shared" ref="X123:X186" si="43">W123-V123</f>
        <v>11.463636363636397</v>
      </c>
      <c r="Y123" s="24"/>
      <c r="Z123" s="24">
        <v>339.5</v>
      </c>
      <c r="AA123" s="24">
        <v>436.9</v>
      </c>
      <c r="AB123" s="24">
        <v>434</v>
      </c>
      <c r="AC123" s="24">
        <v>314.5</v>
      </c>
      <c r="AD123" s="24"/>
      <c r="AE123" s="24">
        <v>236.1</v>
      </c>
      <c r="AF123" s="24"/>
      <c r="AG123" s="24">
        <f t="shared" ref="AG123:AG186" si="44">ROUND(W123-SUM(Y123:AF123),1)</f>
        <v>472.1</v>
      </c>
      <c r="AH123" s="65"/>
      <c r="AI123" s="40"/>
      <c r="AJ123" s="40"/>
      <c r="AK123" s="65"/>
      <c r="AL123" s="65"/>
      <c r="AM123" s="24">
        <f t="shared" ref="AM123:AM186" si="45">IF(OR(AG123&lt;0,AH123="+",AI123="+",AJ123="+",AK123="+",AL123="+"),0,AG123)</f>
        <v>472.1</v>
      </c>
      <c r="AN123" s="24"/>
      <c r="AO123" s="24">
        <f t="shared" ref="AO123:AO186" si="46">ROUND(AM123-AN123,1)</f>
        <v>472.1</v>
      </c>
      <c r="AP123" s="81"/>
      <c r="AQ123" s="38"/>
      <c r="AR123" s="1"/>
      <c r="AS123" s="1"/>
      <c r="AT123" s="1"/>
      <c r="AU123" s="1"/>
      <c r="AV123" s="1"/>
      <c r="AW123" s="1"/>
      <c r="AX123" s="1"/>
      <c r="AY123" s="1"/>
      <c r="AZ123" s="1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9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9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9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9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9"/>
      <c r="GC123" s="8"/>
      <c r="GD123" s="8"/>
    </row>
    <row r="124" spans="1:186" s="2" customFormat="1" ht="17.100000000000001" customHeight="1">
      <c r="A124" s="13" t="s">
        <v>107</v>
      </c>
      <c r="B124" s="24">
        <v>6580.3</v>
      </c>
      <c r="C124" s="24">
        <v>5614.7</v>
      </c>
      <c r="D124" s="4">
        <f t="shared" si="39"/>
        <v>0.85325896995577699</v>
      </c>
      <c r="E124" s="10">
        <v>15</v>
      </c>
      <c r="F124" s="5">
        <v>1</v>
      </c>
      <c r="G124" s="5">
        <v>10</v>
      </c>
      <c r="H124" s="5"/>
      <c r="I124" s="5"/>
      <c r="J124" s="4">
        <f t="shared" si="38"/>
        <v>1.0844141243803977</v>
      </c>
      <c r="K124" s="5">
        <v>10</v>
      </c>
      <c r="L124" s="5" t="s">
        <v>410</v>
      </c>
      <c r="M124" s="5" t="s">
        <v>410</v>
      </c>
      <c r="N124" s="4" t="s">
        <v>410</v>
      </c>
      <c r="O124" s="73"/>
      <c r="P124" s="5" t="s">
        <v>410</v>
      </c>
      <c r="Q124" s="5" t="s">
        <v>410</v>
      </c>
      <c r="R124" s="4" t="s">
        <v>410</v>
      </c>
      <c r="S124" s="5"/>
      <c r="T124" s="31">
        <f t="shared" si="40"/>
        <v>0.96122930837544673</v>
      </c>
      <c r="U124" s="32">
        <v>2703</v>
      </c>
      <c r="V124" s="24">
        <f t="shared" si="41"/>
        <v>1474.3636363636363</v>
      </c>
      <c r="W124" s="24">
        <f t="shared" si="42"/>
        <v>1417.2</v>
      </c>
      <c r="X124" s="24">
        <f t="shared" si="43"/>
        <v>-57.163636363636215</v>
      </c>
      <c r="Y124" s="24"/>
      <c r="Z124" s="24">
        <v>215.2</v>
      </c>
      <c r="AA124" s="24">
        <v>202.3</v>
      </c>
      <c r="AB124" s="24">
        <v>217.5</v>
      </c>
      <c r="AC124" s="24">
        <v>285.60000000000002</v>
      </c>
      <c r="AD124" s="24"/>
      <c r="AE124" s="24">
        <v>178.1</v>
      </c>
      <c r="AF124" s="24">
        <v>51.5</v>
      </c>
      <c r="AG124" s="24">
        <f t="shared" si="44"/>
        <v>267</v>
      </c>
      <c r="AH124" s="65"/>
      <c r="AI124" s="40"/>
      <c r="AJ124" s="40"/>
      <c r="AK124" s="65"/>
      <c r="AL124" s="65"/>
      <c r="AM124" s="24">
        <f t="shared" si="45"/>
        <v>267</v>
      </c>
      <c r="AN124" s="24"/>
      <c r="AO124" s="24">
        <f t="shared" si="46"/>
        <v>267</v>
      </c>
      <c r="AP124" s="81"/>
      <c r="AQ124" s="38"/>
      <c r="AR124" s="1"/>
      <c r="AS124" s="1"/>
      <c r="AT124" s="1"/>
      <c r="AU124" s="1"/>
      <c r="AV124" s="1"/>
      <c r="AW124" s="1"/>
      <c r="AX124" s="1"/>
      <c r="AY124" s="1"/>
      <c r="AZ124" s="1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9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9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9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9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9"/>
      <c r="GC124" s="8"/>
      <c r="GD124" s="8"/>
    </row>
    <row r="125" spans="1:186" s="2" customFormat="1" ht="17.100000000000001" customHeight="1">
      <c r="A125" s="13" t="s">
        <v>108</v>
      </c>
      <c r="B125" s="24">
        <v>4946</v>
      </c>
      <c r="C125" s="24">
        <v>3768</v>
      </c>
      <c r="D125" s="4">
        <f t="shared" si="39"/>
        <v>0.76182773958754546</v>
      </c>
      <c r="E125" s="10">
        <v>15</v>
      </c>
      <c r="F125" s="5">
        <v>1</v>
      </c>
      <c r="G125" s="5">
        <v>10</v>
      </c>
      <c r="H125" s="5"/>
      <c r="I125" s="5"/>
      <c r="J125" s="4">
        <f t="shared" si="38"/>
        <v>1.0844141243803977</v>
      </c>
      <c r="K125" s="5">
        <v>10</v>
      </c>
      <c r="L125" s="5" t="s">
        <v>410</v>
      </c>
      <c r="M125" s="5" t="s">
        <v>410</v>
      </c>
      <c r="N125" s="4" t="s">
        <v>410</v>
      </c>
      <c r="O125" s="73"/>
      <c r="P125" s="5" t="s">
        <v>410</v>
      </c>
      <c r="Q125" s="5" t="s">
        <v>410</v>
      </c>
      <c r="R125" s="4" t="s">
        <v>410</v>
      </c>
      <c r="S125" s="5"/>
      <c r="T125" s="31">
        <f t="shared" si="40"/>
        <v>0.92204449536049027</v>
      </c>
      <c r="U125" s="32">
        <v>6846</v>
      </c>
      <c r="V125" s="24">
        <f t="shared" si="41"/>
        <v>3734.181818181818</v>
      </c>
      <c r="W125" s="24">
        <f t="shared" si="42"/>
        <v>3443.1</v>
      </c>
      <c r="X125" s="24">
        <f t="shared" si="43"/>
        <v>-291.08181818181811</v>
      </c>
      <c r="Y125" s="24"/>
      <c r="Z125" s="24">
        <v>515.4</v>
      </c>
      <c r="AA125" s="24">
        <v>634.20000000000005</v>
      </c>
      <c r="AB125" s="24">
        <v>550.6</v>
      </c>
      <c r="AC125" s="24">
        <v>612.20000000000005</v>
      </c>
      <c r="AD125" s="24"/>
      <c r="AE125" s="24">
        <v>648.1</v>
      </c>
      <c r="AF125" s="24">
        <v>95.3</v>
      </c>
      <c r="AG125" s="24">
        <f t="shared" si="44"/>
        <v>387.3</v>
      </c>
      <c r="AH125" s="65"/>
      <c r="AI125" s="40"/>
      <c r="AJ125" s="40"/>
      <c r="AK125" s="65"/>
      <c r="AL125" s="65"/>
      <c r="AM125" s="24">
        <f t="shared" si="45"/>
        <v>387.3</v>
      </c>
      <c r="AN125" s="24"/>
      <c r="AO125" s="24">
        <f t="shared" si="46"/>
        <v>387.3</v>
      </c>
      <c r="AP125" s="81"/>
      <c r="AQ125" s="38"/>
      <c r="AR125" s="1"/>
      <c r="AS125" s="1"/>
      <c r="AT125" s="1"/>
      <c r="AU125" s="1"/>
      <c r="AV125" s="1"/>
      <c r="AW125" s="1"/>
      <c r="AX125" s="1"/>
      <c r="AY125" s="1"/>
      <c r="AZ125" s="1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9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9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9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9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9"/>
      <c r="GC125" s="8"/>
      <c r="GD125" s="8"/>
    </row>
    <row r="126" spans="1:186" s="2" customFormat="1" ht="17.100000000000001" customHeight="1">
      <c r="A126" s="13" t="s">
        <v>109</v>
      </c>
      <c r="B126" s="24">
        <v>15800.5</v>
      </c>
      <c r="C126" s="24">
        <v>14561.7</v>
      </c>
      <c r="D126" s="4">
        <f t="shared" si="39"/>
        <v>0.92159741780323412</v>
      </c>
      <c r="E126" s="10">
        <v>15</v>
      </c>
      <c r="F126" s="5">
        <v>1</v>
      </c>
      <c r="G126" s="5">
        <v>10</v>
      </c>
      <c r="H126" s="5"/>
      <c r="I126" s="5"/>
      <c r="J126" s="4">
        <f t="shared" si="38"/>
        <v>1.0844141243803977</v>
      </c>
      <c r="K126" s="5">
        <v>10</v>
      </c>
      <c r="L126" s="5" t="s">
        <v>410</v>
      </c>
      <c r="M126" s="5" t="s">
        <v>410</v>
      </c>
      <c r="N126" s="4" t="s">
        <v>410</v>
      </c>
      <c r="O126" s="73"/>
      <c r="P126" s="5" t="s">
        <v>410</v>
      </c>
      <c r="Q126" s="5" t="s">
        <v>410</v>
      </c>
      <c r="R126" s="4" t="s">
        <v>410</v>
      </c>
      <c r="S126" s="5"/>
      <c r="T126" s="31">
        <f t="shared" si="40"/>
        <v>0.99051721459578546</v>
      </c>
      <c r="U126" s="32">
        <v>0</v>
      </c>
      <c r="V126" s="24">
        <f t="shared" si="41"/>
        <v>0</v>
      </c>
      <c r="W126" s="24">
        <f t="shared" si="42"/>
        <v>0</v>
      </c>
      <c r="X126" s="24">
        <f t="shared" si="43"/>
        <v>0</v>
      </c>
      <c r="Y126" s="24"/>
      <c r="Z126" s="24">
        <v>0</v>
      </c>
      <c r="AA126" s="24">
        <v>0</v>
      </c>
      <c r="AB126" s="24">
        <v>0</v>
      </c>
      <c r="AC126" s="24">
        <v>0</v>
      </c>
      <c r="AD126" s="24"/>
      <c r="AE126" s="24">
        <v>0</v>
      </c>
      <c r="AF126" s="24"/>
      <c r="AG126" s="24">
        <f t="shared" si="44"/>
        <v>0</v>
      </c>
      <c r="AH126" s="40"/>
      <c r="AI126" s="40"/>
      <c r="AJ126" s="40"/>
      <c r="AK126" s="65"/>
      <c r="AL126" s="65"/>
      <c r="AM126" s="24">
        <f t="shared" si="45"/>
        <v>0</v>
      </c>
      <c r="AN126" s="24"/>
      <c r="AO126" s="24">
        <f t="shared" si="46"/>
        <v>0</v>
      </c>
      <c r="AP126" s="81"/>
      <c r="AQ126" s="38"/>
      <c r="AR126" s="1"/>
      <c r="AS126" s="1"/>
      <c r="AT126" s="1"/>
      <c r="AU126" s="1"/>
      <c r="AV126" s="1"/>
      <c r="AW126" s="1"/>
      <c r="AX126" s="1"/>
      <c r="AY126" s="1"/>
      <c r="AZ126" s="1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9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9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9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9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9"/>
      <c r="GC126" s="8"/>
      <c r="GD126" s="8"/>
    </row>
    <row r="127" spans="1:186" s="2" customFormat="1" ht="17.100000000000001" customHeight="1">
      <c r="A127" s="13" t="s">
        <v>110</v>
      </c>
      <c r="B127" s="24">
        <v>74344.899999999994</v>
      </c>
      <c r="C127" s="24">
        <v>76410.5</v>
      </c>
      <c r="D127" s="4">
        <f t="shared" si="39"/>
        <v>1.0277840174645472</v>
      </c>
      <c r="E127" s="10">
        <v>15</v>
      </c>
      <c r="F127" s="5">
        <v>1</v>
      </c>
      <c r="G127" s="5">
        <v>10</v>
      </c>
      <c r="H127" s="5"/>
      <c r="I127" s="5"/>
      <c r="J127" s="4">
        <f t="shared" si="38"/>
        <v>1.0844141243803977</v>
      </c>
      <c r="K127" s="5">
        <v>10</v>
      </c>
      <c r="L127" s="5" t="s">
        <v>410</v>
      </c>
      <c r="M127" s="5" t="s">
        <v>410</v>
      </c>
      <c r="N127" s="4" t="s">
        <v>410</v>
      </c>
      <c r="O127" s="73"/>
      <c r="P127" s="5" t="s">
        <v>410</v>
      </c>
      <c r="Q127" s="5" t="s">
        <v>410</v>
      </c>
      <c r="R127" s="4" t="s">
        <v>410</v>
      </c>
      <c r="S127" s="5"/>
      <c r="T127" s="31">
        <f t="shared" si="40"/>
        <v>1.0360257573077767</v>
      </c>
      <c r="U127" s="32">
        <v>5588</v>
      </c>
      <c r="V127" s="24">
        <f t="shared" si="41"/>
        <v>3048</v>
      </c>
      <c r="W127" s="24">
        <f t="shared" si="42"/>
        <v>3157.8</v>
      </c>
      <c r="X127" s="24">
        <f t="shared" si="43"/>
        <v>109.80000000000018</v>
      </c>
      <c r="Y127" s="24"/>
      <c r="Z127" s="24">
        <v>571.9</v>
      </c>
      <c r="AA127" s="24">
        <v>599.4</v>
      </c>
      <c r="AB127" s="24">
        <v>295.3</v>
      </c>
      <c r="AC127" s="24">
        <v>487.9</v>
      </c>
      <c r="AD127" s="24"/>
      <c r="AE127" s="24">
        <v>321.89999999999998</v>
      </c>
      <c r="AF127" s="24">
        <v>194.8</v>
      </c>
      <c r="AG127" s="24">
        <f t="shared" si="44"/>
        <v>686.6</v>
      </c>
      <c r="AH127" s="40"/>
      <c r="AI127" s="40"/>
      <c r="AJ127" s="40"/>
      <c r="AK127" s="65"/>
      <c r="AL127" s="65"/>
      <c r="AM127" s="24">
        <f t="shared" si="45"/>
        <v>686.6</v>
      </c>
      <c r="AN127" s="24"/>
      <c r="AO127" s="24">
        <f t="shared" si="46"/>
        <v>686.6</v>
      </c>
      <c r="AP127" s="81"/>
      <c r="AQ127" s="38"/>
      <c r="AR127" s="1"/>
      <c r="AS127" s="1"/>
      <c r="AT127" s="1"/>
      <c r="AU127" s="1"/>
      <c r="AV127" s="1"/>
      <c r="AW127" s="1"/>
      <c r="AX127" s="1"/>
      <c r="AY127" s="1"/>
      <c r="AZ127" s="1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9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9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9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9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9"/>
      <c r="GC127" s="8"/>
      <c r="GD127" s="8"/>
    </row>
    <row r="128" spans="1:186" s="2" customFormat="1" ht="17.100000000000001" customHeight="1">
      <c r="A128" s="13" t="s">
        <v>111</v>
      </c>
      <c r="B128" s="24">
        <v>4804.7</v>
      </c>
      <c r="C128" s="24">
        <v>2410.5</v>
      </c>
      <c r="D128" s="4">
        <f t="shared" si="39"/>
        <v>0.50169625574957855</v>
      </c>
      <c r="E128" s="10">
        <v>15</v>
      </c>
      <c r="F128" s="5">
        <v>1</v>
      </c>
      <c r="G128" s="5">
        <v>10</v>
      </c>
      <c r="H128" s="5"/>
      <c r="I128" s="5"/>
      <c r="J128" s="4">
        <f t="shared" si="38"/>
        <v>1.0844141243803977</v>
      </c>
      <c r="K128" s="5">
        <v>10</v>
      </c>
      <c r="L128" s="5" t="s">
        <v>410</v>
      </c>
      <c r="M128" s="5" t="s">
        <v>410</v>
      </c>
      <c r="N128" s="4" t="s">
        <v>410</v>
      </c>
      <c r="O128" s="73"/>
      <c r="P128" s="5" t="s">
        <v>410</v>
      </c>
      <c r="Q128" s="5" t="s">
        <v>410</v>
      </c>
      <c r="R128" s="4" t="s">
        <v>410</v>
      </c>
      <c r="S128" s="5"/>
      <c r="T128" s="31">
        <f t="shared" si="40"/>
        <v>0.81055957371564735</v>
      </c>
      <c r="U128" s="32">
        <v>2066</v>
      </c>
      <c r="V128" s="24">
        <f t="shared" si="41"/>
        <v>1126.909090909091</v>
      </c>
      <c r="W128" s="24">
        <f t="shared" si="42"/>
        <v>913.4</v>
      </c>
      <c r="X128" s="24">
        <f t="shared" si="43"/>
        <v>-213.50909090909101</v>
      </c>
      <c r="Y128" s="24"/>
      <c r="Z128" s="24">
        <v>187</v>
      </c>
      <c r="AA128" s="24">
        <v>142</v>
      </c>
      <c r="AB128" s="24">
        <v>170.7</v>
      </c>
      <c r="AC128" s="24">
        <v>198.2</v>
      </c>
      <c r="AD128" s="24"/>
      <c r="AE128" s="24">
        <v>115.3</v>
      </c>
      <c r="AF128" s="24"/>
      <c r="AG128" s="24">
        <f t="shared" si="44"/>
        <v>100.2</v>
      </c>
      <c r="AH128" s="65"/>
      <c r="AI128" s="40"/>
      <c r="AJ128" s="40"/>
      <c r="AK128" s="65"/>
      <c r="AL128" s="65"/>
      <c r="AM128" s="24">
        <f t="shared" si="45"/>
        <v>100.2</v>
      </c>
      <c r="AN128" s="24"/>
      <c r="AO128" s="24">
        <f t="shared" si="46"/>
        <v>100.2</v>
      </c>
      <c r="AP128" s="81"/>
      <c r="AQ128" s="38"/>
      <c r="AR128" s="1"/>
      <c r="AS128" s="1"/>
      <c r="AT128" s="1"/>
      <c r="AU128" s="1"/>
      <c r="AV128" s="1"/>
      <c r="AW128" s="1"/>
      <c r="AX128" s="1"/>
      <c r="AY128" s="1"/>
      <c r="AZ128" s="1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9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9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9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9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9"/>
      <c r="GC128" s="8"/>
      <c r="GD128" s="8"/>
    </row>
    <row r="129" spans="1:186" s="2" customFormat="1" ht="17.100000000000001" customHeight="1">
      <c r="A129" s="13" t="s">
        <v>112</v>
      </c>
      <c r="B129" s="24">
        <v>983.4</v>
      </c>
      <c r="C129" s="24">
        <v>554.29999999999995</v>
      </c>
      <c r="D129" s="4">
        <f t="shared" si="39"/>
        <v>0.56365670124059386</v>
      </c>
      <c r="E129" s="10">
        <v>15</v>
      </c>
      <c r="F129" s="5">
        <v>1</v>
      </c>
      <c r="G129" s="5">
        <v>10</v>
      </c>
      <c r="H129" s="5"/>
      <c r="I129" s="5"/>
      <c r="J129" s="4">
        <f t="shared" si="38"/>
        <v>1.0844141243803977</v>
      </c>
      <c r="K129" s="5">
        <v>10</v>
      </c>
      <c r="L129" s="5" t="s">
        <v>410</v>
      </c>
      <c r="M129" s="5" t="s">
        <v>410</v>
      </c>
      <c r="N129" s="4" t="s">
        <v>410</v>
      </c>
      <c r="O129" s="73"/>
      <c r="P129" s="5" t="s">
        <v>410</v>
      </c>
      <c r="Q129" s="5" t="s">
        <v>410</v>
      </c>
      <c r="R129" s="4" t="s">
        <v>410</v>
      </c>
      <c r="S129" s="5"/>
      <c r="T129" s="31">
        <f t="shared" si="40"/>
        <v>0.83711405035465392</v>
      </c>
      <c r="U129" s="32">
        <v>4217</v>
      </c>
      <c r="V129" s="24">
        <f t="shared" si="41"/>
        <v>2300.181818181818</v>
      </c>
      <c r="W129" s="24">
        <f t="shared" si="42"/>
        <v>1925.5</v>
      </c>
      <c r="X129" s="24">
        <f t="shared" si="43"/>
        <v>-374.68181818181802</v>
      </c>
      <c r="Y129" s="24"/>
      <c r="Z129" s="24">
        <v>355.1</v>
      </c>
      <c r="AA129" s="24">
        <v>289.39999999999998</v>
      </c>
      <c r="AB129" s="24">
        <v>425.2</v>
      </c>
      <c r="AC129" s="24">
        <v>344.7</v>
      </c>
      <c r="AD129" s="24"/>
      <c r="AE129" s="24">
        <v>256.5</v>
      </c>
      <c r="AF129" s="24"/>
      <c r="AG129" s="24">
        <f t="shared" si="44"/>
        <v>254.6</v>
      </c>
      <c r="AH129" s="65"/>
      <c r="AI129" s="40"/>
      <c r="AJ129" s="40"/>
      <c r="AK129" s="65"/>
      <c r="AL129" s="65"/>
      <c r="AM129" s="24">
        <f t="shared" si="45"/>
        <v>254.6</v>
      </c>
      <c r="AN129" s="24"/>
      <c r="AO129" s="24">
        <f t="shared" si="46"/>
        <v>254.6</v>
      </c>
      <c r="AP129" s="81"/>
      <c r="AQ129" s="38"/>
      <c r="AR129" s="1"/>
      <c r="AS129" s="1"/>
      <c r="AT129" s="1"/>
      <c r="AU129" s="1"/>
      <c r="AV129" s="1"/>
      <c r="AW129" s="1"/>
      <c r="AX129" s="1"/>
      <c r="AY129" s="1"/>
      <c r="AZ129" s="1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9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9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9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9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9"/>
      <c r="GC129" s="8"/>
      <c r="GD129" s="8"/>
    </row>
    <row r="130" spans="1:186" s="2" customFormat="1" ht="17.100000000000001" customHeight="1">
      <c r="A130" s="13" t="s">
        <v>113</v>
      </c>
      <c r="B130" s="24">
        <v>1826.6</v>
      </c>
      <c r="C130" s="24">
        <v>1383.4</v>
      </c>
      <c r="D130" s="4">
        <f t="shared" si="39"/>
        <v>0.75736340742362873</v>
      </c>
      <c r="E130" s="10">
        <v>15</v>
      </c>
      <c r="F130" s="5">
        <v>1</v>
      </c>
      <c r="G130" s="5">
        <v>10</v>
      </c>
      <c r="H130" s="5"/>
      <c r="I130" s="5"/>
      <c r="J130" s="4">
        <f t="shared" si="38"/>
        <v>1.0844141243803977</v>
      </c>
      <c r="K130" s="5">
        <v>10</v>
      </c>
      <c r="L130" s="5" t="s">
        <v>410</v>
      </c>
      <c r="M130" s="5" t="s">
        <v>410</v>
      </c>
      <c r="N130" s="4" t="s">
        <v>410</v>
      </c>
      <c r="O130" s="73"/>
      <c r="P130" s="5" t="s">
        <v>410</v>
      </c>
      <c r="Q130" s="5" t="s">
        <v>410</v>
      </c>
      <c r="R130" s="4" t="s">
        <v>410</v>
      </c>
      <c r="S130" s="5"/>
      <c r="T130" s="31">
        <f t="shared" si="40"/>
        <v>0.92013121014738319</v>
      </c>
      <c r="U130" s="32">
        <v>2620</v>
      </c>
      <c r="V130" s="24">
        <f t="shared" si="41"/>
        <v>1429.090909090909</v>
      </c>
      <c r="W130" s="24">
        <f t="shared" si="42"/>
        <v>1315</v>
      </c>
      <c r="X130" s="24">
        <f t="shared" si="43"/>
        <v>-114.09090909090901</v>
      </c>
      <c r="Y130" s="24"/>
      <c r="Z130" s="24">
        <v>187</v>
      </c>
      <c r="AA130" s="24">
        <v>204.2</v>
      </c>
      <c r="AB130" s="24">
        <v>305.10000000000002</v>
      </c>
      <c r="AC130" s="24">
        <v>210.5</v>
      </c>
      <c r="AD130" s="24"/>
      <c r="AE130" s="24">
        <v>227.2</v>
      </c>
      <c r="AF130" s="24">
        <v>1.5</v>
      </c>
      <c r="AG130" s="24">
        <f t="shared" si="44"/>
        <v>179.5</v>
      </c>
      <c r="AH130" s="65"/>
      <c r="AI130" s="40"/>
      <c r="AJ130" s="40"/>
      <c r="AK130" s="65"/>
      <c r="AL130" s="65"/>
      <c r="AM130" s="24">
        <f t="shared" si="45"/>
        <v>179.5</v>
      </c>
      <c r="AN130" s="24"/>
      <c r="AO130" s="24">
        <f t="shared" si="46"/>
        <v>179.5</v>
      </c>
      <c r="AP130" s="81"/>
      <c r="AQ130" s="38"/>
      <c r="AR130" s="1"/>
      <c r="AS130" s="1"/>
      <c r="AT130" s="1"/>
      <c r="AU130" s="1"/>
      <c r="AV130" s="1"/>
      <c r="AW130" s="1"/>
      <c r="AX130" s="1"/>
      <c r="AY130" s="1"/>
      <c r="AZ130" s="1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9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9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9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9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9"/>
      <c r="GC130" s="8"/>
      <c r="GD130" s="8"/>
    </row>
    <row r="131" spans="1:186" s="2" customFormat="1" ht="17.100000000000001" customHeight="1">
      <c r="A131" s="13" t="s">
        <v>114</v>
      </c>
      <c r="B131" s="24">
        <v>19441</v>
      </c>
      <c r="C131" s="24">
        <v>21290.7</v>
      </c>
      <c r="D131" s="4">
        <f t="shared" si="39"/>
        <v>1.0951442827015072</v>
      </c>
      <c r="E131" s="10">
        <v>15</v>
      </c>
      <c r="F131" s="5">
        <v>1</v>
      </c>
      <c r="G131" s="5">
        <v>10</v>
      </c>
      <c r="H131" s="5"/>
      <c r="I131" s="5"/>
      <c r="J131" s="4">
        <f t="shared" si="38"/>
        <v>1.0844141243803977</v>
      </c>
      <c r="K131" s="5">
        <v>10</v>
      </c>
      <c r="L131" s="5" t="s">
        <v>410</v>
      </c>
      <c r="M131" s="5" t="s">
        <v>410</v>
      </c>
      <c r="N131" s="4" t="s">
        <v>410</v>
      </c>
      <c r="O131" s="73"/>
      <c r="P131" s="5" t="s">
        <v>410</v>
      </c>
      <c r="Q131" s="5" t="s">
        <v>410</v>
      </c>
      <c r="R131" s="4" t="s">
        <v>410</v>
      </c>
      <c r="S131" s="5"/>
      <c r="T131" s="31">
        <f t="shared" si="40"/>
        <v>1.0648944424093312</v>
      </c>
      <c r="U131" s="32">
        <v>3344</v>
      </c>
      <c r="V131" s="24">
        <f t="shared" si="41"/>
        <v>1824</v>
      </c>
      <c r="W131" s="24">
        <f t="shared" si="42"/>
        <v>1942.4</v>
      </c>
      <c r="X131" s="24">
        <f t="shared" si="43"/>
        <v>118.40000000000009</v>
      </c>
      <c r="Y131" s="24"/>
      <c r="Z131" s="24">
        <v>209.8</v>
      </c>
      <c r="AA131" s="24">
        <v>358.7</v>
      </c>
      <c r="AB131" s="24">
        <v>283.5</v>
      </c>
      <c r="AC131" s="24">
        <v>335.8</v>
      </c>
      <c r="AD131" s="24"/>
      <c r="AE131" s="24">
        <v>229.6</v>
      </c>
      <c r="AF131" s="24">
        <v>216.8</v>
      </c>
      <c r="AG131" s="24">
        <f t="shared" si="44"/>
        <v>308.2</v>
      </c>
      <c r="AH131" s="40"/>
      <c r="AI131" s="40"/>
      <c r="AJ131" s="40"/>
      <c r="AK131" s="65"/>
      <c r="AL131" s="65"/>
      <c r="AM131" s="24">
        <f t="shared" si="45"/>
        <v>308.2</v>
      </c>
      <c r="AN131" s="24"/>
      <c r="AO131" s="24">
        <f t="shared" si="46"/>
        <v>308.2</v>
      </c>
      <c r="AP131" s="81"/>
      <c r="AQ131" s="38"/>
      <c r="AR131" s="1"/>
      <c r="AS131" s="1"/>
      <c r="AT131" s="1"/>
      <c r="AU131" s="1"/>
      <c r="AV131" s="1"/>
      <c r="AW131" s="1"/>
      <c r="AX131" s="1"/>
      <c r="AY131" s="1"/>
      <c r="AZ131" s="1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9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9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9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9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9"/>
      <c r="GC131" s="8"/>
      <c r="GD131" s="8"/>
    </row>
    <row r="132" spans="1:186" s="2" customFormat="1" ht="17.100000000000001" customHeight="1">
      <c r="A132" s="17" t="s">
        <v>115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77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81"/>
      <c r="AQ132" s="38"/>
      <c r="AR132" s="1"/>
      <c r="AS132" s="1"/>
      <c r="AT132" s="1"/>
      <c r="AU132" s="1"/>
      <c r="AV132" s="1"/>
      <c r="AW132" s="1"/>
      <c r="AX132" s="1"/>
      <c r="AY132" s="1"/>
      <c r="AZ132" s="1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9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9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9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9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9"/>
      <c r="GC132" s="8"/>
      <c r="GD132" s="8"/>
    </row>
    <row r="133" spans="1:186" s="2" customFormat="1" ht="17.100000000000001" customHeight="1">
      <c r="A133" s="13" t="s">
        <v>116</v>
      </c>
      <c r="B133" s="24">
        <v>279.7</v>
      </c>
      <c r="C133" s="24">
        <v>241.2</v>
      </c>
      <c r="D133" s="4">
        <f t="shared" si="39"/>
        <v>0.86235252055774048</v>
      </c>
      <c r="E133" s="10">
        <v>15</v>
      </c>
      <c r="F133" s="5">
        <v>1</v>
      </c>
      <c r="G133" s="5">
        <v>10</v>
      </c>
      <c r="H133" s="5"/>
      <c r="I133" s="5"/>
      <c r="J133" s="4">
        <f>J$37</f>
        <v>0.97578947368421065</v>
      </c>
      <c r="K133" s="5">
        <v>10</v>
      </c>
      <c r="L133" s="5" t="s">
        <v>410</v>
      </c>
      <c r="M133" s="5" t="s">
        <v>410</v>
      </c>
      <c r="N133" s="4" t="s">
        <v>410</v>
      </c>
      <c r="O133" s="73"/>
      <c r="P133" s="5" t="s">
        <v>410</v>
      </c>
      <c r="Q133" s="5" t="s">
        <v>410</v>
      </c>
      <c r="R133" s="4" t="s">
        <v>410</v>
      </c>
      <c r="S133" s="5"/>
      <c r="T133" s="31">
        <f t="shared" si="40"/>
        <v>0.93409092986309172</v>
      </c>
      <c r="U133" s="32">
        <v>1404</v>
      </c>
      <c r="V133" s="24">
        <f t="shared" si="41"/>
        <v>765.81818181818187</v>
      </c>
      <c r="W133" s="24">
        <f t="shared" si="42"/>
        <v>715.3</v>
      </c>
      <c r="X133" s="24">
        <f t="shared" si="43"/>
        <v>-50.518181818181915</v>
      </c>
      <c r="Y133" s="24"/>
      <c r="Z133" s="24">
        <v>150.6</v>
      </c>
      <c r="AA133" s="24">
        <v>115.3</v>
      </c>
      <c r="AB133" s="24">
        <v>76.400000000000006</v>
      </c>
      <c r="AC133" s="24">
        <v>93.6</v>
      </c>
      <c r="AD133" s="24"/>
      <c r="AE133" s="24">
        <v>143.1</v>
      </c>
      <c r="AF133" s="24"/>
      <c r="AG133" s="24">
        <f t="shared" si="44"/>
        <v>136.30000000000001</v>
      </c>
      <c r="AH133" s="65"/>
      <c r="AI133" s="40"/>
      <c r="AJ133" s="40"/>
      <c r="AK133" s="65"/>
      <c r="AL133" s="65"/>
      <c r="AM133" s="24">
        <f t="shared" si="45"/>
        <v>136.30000000000001</v>
      </c>
      <c r="AN133" s="24"/>
      <c r="AO133" s="24">
        <f t="shared" si="46"/>
        <v>136.30000000000001</v>
      </c>
      <c r="AP133" s="81"/>
      <c r="AQ133" s="38"/>
      <c r="AR133" s="1"/>
      <c r="AS133" s="1"/>
      <c r="AT133" s="1"/>
      <c r="AU133" s="1"/>
      <c r="AV133" s="1"/>
      <c r="AW133" s="1"/>
      <c r="AX133" s="1"/>
      <c r="AY133" s="1"/>
      <c r="AZ133" s="1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9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9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9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9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9"/>
      <c r="GC133" s="8"/>
      <c r="GD133" s="8"/>
    </row>
    <row r="134" spans="1:186" s="2" customFormat="1" ht="17.100000000000001" customHeight="1">
      <c r="A134" s="13" t="s">
        <v>117</v>
      </c>
      <c r="B134" s="24">
        <v>3996.6</v>
      </c>
      <c r="C134" s="24">
        <v>3391.5</v>
      </c>
      <c r="D134" s="4">
        <f t="shared" si="39"/>
        <v>0.84859630686083176</v>
      </c>
      <c r="E134" s="10">
        <v>15</v>
      </c>
      <c r="F134" s="5">
        <v>1</v>
      </c>
      <c r="G134" s="5">
        <v>10</v>
      </c>
      <c r="H134" s="5"/>
      <c r="I134" s="5"/>
      <c r="J134" s="4">
        <f t="shared" ref="J134:J139" si="47">J$37</f>
        <v>0.97578947368421065</v>
      </c>
      <c r="K134" s="5">
        <v>10</v>
      </c>
      <c r="L134" s="5" t="s">
        <v>410</v>
      </c>
      <c r="M134" s="5" t="s">
        <v>410</v>
      </c>
      <c r="N134" s="4" t="s">
        <v>410</v>
      </c>
      <c r="O134" s="73"/>
      <c r="P134" s="5" t="s">
        <v>410</v>
      </c>
      <c r="Q134" s="5" t="s">
        <v>410</v>
      </c>
      <c r="R134" s="4" t="s">
        <v>410</v>
      </c>
      <c r="S134" s="5"/>
      <c r="T134" s="31">
        <f t="shared" si="40"/>
        <v>0.92819540970727377</v>
      </c>
      <c r="U134" s="32">
        <v>572</v>
      </c>
      <c r="V134" s="24">
        <f t="shared" si="41"/>
        <v>312</v>
      </c>
      <c r="W134" s="24">
        <f t="shared" si="42"/>
        <v>289.60000000000002</v>
      </c>
      <c r="X134" s="24">
        <f t="shared" si="43"/>
        <v>-22.399999999999977</v>
      </c>
      <c r="Y134" s="24"/>
      <c r="Z134" s="24">
        <v>59</v>
      </c>
      <c r="AA134" s="24">
        <v>42.3</v>
      </c>
      <c r="AB134" s="24">
        <v>31</v>
      </c>
      <c r="AC134" s="24">
        <v>58.4</v>
      </c>
      <c r="AD134" s="24"/>
      <c r="AE134" s="24">
        <v>38.1</v>
      </c>
      <c r="AF134" s="24"/>
      <c r="AG134" s="24">
        <f t="shared" si="44"/>
        <v>60.8</v>
      </c>
      <c r="AH134" s="65"/>
      <c r="AI134" s="40"/>
      <c r="AJ134" s="40"/>
      <c r="AK134" s="65"/>
      <c r="AL134" s="65"/>
      <c r="AM134" s="24">
        <f t="shared" si="45"/>
        <v>60.8</v>
      </c>
      <c r="AN134" s="24"/>
      <c r="AO134" s="24">
        <f t="shared" si="46"/>
        <v>60.8</v>
      </c>
      <c r="AP134" s="81"/>
      <c r="AQ134" s="38"/>
      <c r="AR134" s="1"/>
      <c r="AS134" s="1"/>
      <c r="AT134" s="1"/>
      <c r="AU134" s="1"/>
      <c r="AV134" s="1"/>
      <c r="AW134" s="1"/>
      <c r="AX134" s="1"/>
      <c r="AY134" s="1"/>
      <c r="AZ134" s="1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9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9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9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9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9"/>
      <c r="GC134" s="8"/>
      <c r="GD134" s="8"/>
    </row>
    <row r="135" spans="1:186" s="2" customFormat="1" ht="17.100000000000001" customHeight="1">
      <c r="A135" s="13" t="s">
        <v>118</v>
      </c>
      <c r="B135" s="24">
        <v>1037.7</v>
      </c>
      <c r="C135" s="24">
        <v>894.2</v>
      </c>
      <c r="D135" s="4">
        <f t="shared" si="39"/>
        <v>0.86171340464488777</v>
      </c>
      <c r="E135" s="10">
        <v>15</v>
      </c>
      <c r="F135" s="5">
        <v>1</v>
      </c>
      <c r="G135" s="5">
        <v>10</v>
      </c>
      <c r="H135" s="5"/>
      <c r="I135" s="5"/>
      <c r="J135" s="4">
        <f t="shared" si="47"/>
        <v>0.97578947368421065</v>
      </c>
      <c r="K135" s="5">
        <v>10</v>
      </c>
      <c r="L135" s="5" t="s">
        <v>410</v>
      </c>
      <c r="M135" s="5" t="s">
        <v>410</v>
      </c>
      <c r="N135" s="4" t="s">
        <v>410</v>
      </c>
      <c r="O135" s="73"/>
      <c r="P135" s="5" t="s">
        <v>410</v>
      </c>
      <c r="Q135" s="5" t="s">
        <v>410</v>
      </c>
      <c r="R135" s="4" t="s">
        <v>410</v>
      </c>
      <c r="S135" s="5"/>
      <c r="T135" s="31">
        <f t="shared" si="40"/>
        <v>0.93381702304329772</v>
      </c>
      <c r="U135" s="32">
        <v>1147</v>
      </c>
      <c r="V135" s="24">
        <f t="shared" si="41"/>
        <v>625.63636363636363</v>
      </c>
      <c r="W135" s="24">
        <f t="shared" si="42"/>
        <v>584.20000000000005</v>
      </c>
      <c r="X135" s="24">
        <f t="shared" si="43"/>
        <v>-41.436363636363581</v>
      </c>
      <c r="Y135" s="24"/>
      <c r="Z135" s="24">
        <v>123</v>
      </c>
      <c r="AA135" s="24">
        <v>76.5</v>
      </c>
      <c r="AB135" s="24">
        <v>50.6</v>
      </c>
      <c r="AC135" s="24">
        <v>149.30000000000001</v>
      </c>
      <c r="AD135" s="24"/>
      <c r="AE135" s="24">
        <v>112.6</v>
      </c>
      <c r="AF135" s="24"/>
      <c r="AG135" s="24">
        <f t="shared" si="44"/>
        <v>72.2</v>
      </c>
      <c r="AH135" s="65"/>
      <c r="AI135" s="40"/>
      <c r="AJ135" s="40"/>
      <c r="AK135" s="65"/>
      <c r="AL135" s="65"/>
      <c r="AM135" s="24">
        <f t="shared" si="45"/>
        <v>72.2</v>
      </c>
      <c r="AN135" s="24"/>
      <c r="AO135" s="24">
        <f t="shared" si="46"/>
        <v>72.2</v>
      </c>
      <c r="AP135" s="81"/>
      <c r="AQ135" s="38"/>
      <c r="AR135" s="1"/>
      <c r="AS135" s="1"/>
      <c r="AT135" s="1"/>
      <c r="AU135" s="1"/>
      <c r="AV135" s="1"/>
      <c r="AW135" s="1"/>
      <c r="AX135" s="1"/>
      <c r="AY135" s="1"/>
      <c r="AZ135" s="1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9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9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9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9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9"/>
      <c r="GC135" s="8"/>
      <c r="GD135" s="8"/>
    </row>
    <row r="136" spans="1:186" s="2" customFormat="1" ht="17.100000000000001" customHeight="1">
      <c r="A136" s="13" t="s">
        <v>119</v>
      </c>
      <c r="B136" s="24">
        <v>490</v>
      </c>
      <c r="C136" s="24">
        <v>508.7</v>
      </c>
      <c r="D136" s="4">
        <f t="shared" si="39"/>
        <v>1.0381632653061224</v>
      </c>
      <c r="E136" s="10">
        <v>15</v>
      </c>
      <c r="F136" s="5">
        <v>1</v>
      </c>
      <c r="G136" s="5">
        <v>10</v>
      </c>
      <c r="H136" s="5"/>
      <c r="I136" s="5"/>
      <c r="J136" s="4">
        <f t="shared" si="47"/>
        <v>0.97578947368421065</v>
      </c>
      <c r="K136" s="5">
        <v>10</v>
      </c>
      <c r="L136" s="5" t="s">
        <v>410</v>
      </c>
      <c r="M136" s="5" t="s">
        <v>410</v>
      </c>
      <c r="N136" s="4" t="s">
        <v>410</v>
      </c>
      <c r="O136" s="73"/>
      <c r="P136" s="5" t="s">
        <v>410</v>
      </c>
      <c r="Q136" s="5" t="s">
        <v>410</v>
      </c>
      <c r="R136" s="4" t="s">
        <v>410</v>
      </c>
      <c r="S136" s="5"/>
      <c r="T136" s="31">
        <f t="shared" si="40"/>
        <v>1.0094383918981125</v>
      </c>
      <c r="U136" s="32">
        <v>1588</v>
      </c>
      <c r="V136" s="24">
        <f t="shared" si="41"/>
        <v>866.18181818181824</v>
      </c>
      <c r="W136" s="24">
        <f t="shared" si="42"/>
        <v>874.4</v>
      </c>
      <c r="X136" s="24">
        <f t="shared" si="43"/>
        <v>8.2181818181817334</v>
      </c>
      <c r="Y136" s="24"/>
      <c r="Z136" s="24">
        <v>170.3</v>
      </c>
      <c r="AA136" s="24">
        <v>72.3</v>
      </c>
      <c r="AB136" s="24">
        <v>158.19999999999999</v>
      </c>
      <c r="AC136" s="24">
        <v>190.1</v>
      </c>
      <c r="AD136" s="24"/>
      <c r="AE136" s="24">
        <v>106.6</v>
      </c>
      <c r="AF136" s="24"/>
      <c r="AG136" s="24">
        <f t="shared" si="44"/>
        <v>176.9</v>
      </c>
      <c r="AH136" s="65"/>
      <c r="AI136" s="40"/>
      <c r="AJ136" s="40"/>
      <c r="AK136" s="65"/>
      <c r="AL136" s="65"/>
      <c r="AM136" s="24">
        <f t="shared" si="45"/>
        <v>176.9</v>
      </c>
      <c r="AN136" s="24"/>
      <c r="AO136" s="24">
        <f t="shared" si="46"/>
        <v>176.9</v>
      </c>
      <c r="AP136" s="81"/>
      <c r="AQ136" s="38"/>
      <c r="AR136" s="1"/>
      <c r="AS136" s="1"/>
      <c r="AT136" s="1"/>
      <c r="AU136" s="1"/>
      <c r="AV136" s="1"/>
      <c r="AW136" s="1"/>
      <c r="AX136" s="1"/>
      <c r="AY136" s="1"/>
      <c r="AZ136" s="1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9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9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9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9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9"/>
      <c r="GC136" s="8"/>
      <c r="GD136" s="8"/>
    </row>
    <row r="137" spans="1:186" s="2" customFormat="1" ht="17.100000000000001" customHeight="1">
      <c r="A137" s="13" t="s">
        <v>120</v>
      </c>
      <c r="B137" s="24">
        <v>1177.0999999999999</v>
      </c>
      <c r="C137" s="24">
        <v>787.1</v>
      </c>
      <c r="D137" s="4">
        <f t="shared" si="39"/>
        <v>0.66867725766714814</v>
      </c>
      <c r="E137" s="10">
        <v>15</v>
      </c>
      <c r="F137" s="5">
        <v>1</v>
      </c>
      <c r="G137" s="5">
        <v>10</v>
      </c>
      <c r="H137" s="5"/>
      <c r="I137" s="5"/>
      <c r="J137" s="4">
        <f t="shared" si="47"/>
        <v>0.97578947368421065</v>
      </c>
      <c r="K137" s="5">
        <v>10</v>
      </c>
      <c r="L137" s="5" t="s">
        <v>410</v>
      </c>
      <c r="M137" s="5" t="s">
        <v>410</v>
      </c>
      <c r="N137" s="4" t="s">
        <v>410</v>
      </c>
      <c r="O137" s="73"/>
      <c r="P137" s="5" t="s">
        <v>410</v>
      </c>
      <c r="Q137" s="5" t="s">
        <v>410</v>
      </c>
      <c r="R137" s="4" t="s">
        <v>410</v>
      </c>
      <c r="S137" s="5"/>
      <c r="T137" s="31">
        <f t="shared" si="40"/>
        <v>0.85108724576712369</v>
      </c>
      <c r="U137" s="32">
        <v>1640</v>
      </c>
      <c r="V137" s="24">
        <f t="shared" si="41"/>
        <v>894.5454545454545</v>
      </c>
      <c r="W137" s="24">
        <f t="shared" si="42"/>
        <v>761.3</v>
      </c>
      <c r="X137" s="24">
        <f t="shared" si="43"/>
        <v>-133.24545454545455</v>
      </c>
      <c r="Y137" s="24"/>
      <c r="Z137" s="24">
        <v>130.5</v>
      </c>
      <c r="AA137" s="24">
        <v>97.2</v>
      </c>
      <c r="AB137" s="24">
        <v>111.6</v>
      </c>
      <c r="AC137" s="24">
        <v>183</v>
      </c>
      <c r="AD137" s="24"/>
      <c r="AE137" s="24">
        <v>125.6</v>
      </c>
      <c r="AF137" s="24"/>
      <c r="AG137" s="24">
        <f t="shared" si="44"/>
        <v>113.4</v>
      </c>
      <c r="AH137" s="65"/>
      <c r="AI137" s="40"/>
      <c r="AJ137" s="40"/>
      <c r="AK137" s="65"/>
      <c r="AL137" s="65"/>
      <c r="AM137" s="24">
        <f t="shared" si="45"/>
        <v>113.4</v>
      </c>
      <c r="AN137" s="24"/>
      <c r="AO137" s="24">
        <f t="shared" si="46"/>
        <v>113.4</v>
      </c>
      <c r="AP137" s="81"/>
      <c r="AQ137" s="38"/>
      <c r="AR137" s="1"/>
      <c r="AS137" s="1"/>
      <c r="AT137" s="1"/>
      <c r="AU137" s="1"/>
      <c r="AV137" s="1"/>
      <c r="AW137" s="1"/>
      <c r="AX137" s="1"/>
      <c r="AY137" s="1"/>
      <c r="AZ137" s="1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9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9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9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9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9"/>
      <c r="GC137" s="8"/>
      <c r="GD137" s="8"/>
    </row>
    <row r="138" spans="1:186" s="2" customFormat="1" ht="17.100000000000001" customHeight="1">
      <c r="A138" s="13" t="s">
        <v>121</v>
      </c>
      <c r="B138" s="24">
        <v>598.29999999999995</v>
      </c>
      <c r="C138" s="24">
        <v>328</v>
      </c>
      <c r="D138" s="4">
        <f t="shared" si="39"/>
        <v>0.54821995654354005</v>
      </c>
      <c r="E138" s="10">
        <v>15</v>
      </c>
      <c r="F138" s="5">
        <v>1</v>
      </c>
      <c r="G138" s="5">
        <v>10</v>
      </c>
      <c r="H138" s="5"/>
      <c r="I138" s="5"/>
      <c r="J138" s="4">
        <f t="shared" si="47"/>
        <v>0.97578947368421065</v>
      </c>
      <c r="K138" s="5">
        <v>10</v>
      </c>
      <c r="L138" s="5" t="s">
        <v>410</v>
      </c>
      <c r="M138" s="5" t="s">
        <v>410</v>
      </c>
      <c r="N138" s="4" t="s">
        <v>410</v>
      </c>
      <c r="O138" s="73"/>
      <c r="P138" s="5" t="s">
        <v>410</v>
      </c>
      <c r="Q138" s="5" t="s">
        <v>410</v>
      </c>
      <c r="R138" s="4" t="s">
        <v>410</v>
      </c>
      <c r="S138" s="5"/>
      <c r="T138" s="31">
        <f t="shared" si="40"/>
        <v>0.79946268814272003</v>
      </c>
      <c r="U138" s="32">
        <v>1600</v>
      </c>
      <c r="V138" s="24">
        <f t="shared" si="41"/>
        <v>872.72727272727275</v>
      </c>
      <c r="W138" s="24">
        <f t="shared" si="42"/>
        <v>697.7</v>
      </c>
      <c r="X138" s="24">
        <f t="shared" si="43"/>
        <v>-175.0272727272727</v>
      </c>
      <c r="Y138" s="24"/>
      <c r="Z138" s="24">
        <v>77.7</v>
      </c>
      <c r="AA138" s="24">
        <v>165.4</v>
      </c>
      <c r="AB138" s="24">
        <v>111.8</v>
      </c>
      <c r="AC138" s="24">
        <v>124.7</v>
      </c>
      <c r="AD138" s="24"/>
      <c r="AE138" s="24">
        <v>134.9</v>
      </c>
      <c r="AF138" s="24"/>
      <c r="AG138" s="24">
        <f t="shared" si="44"/>
        <v>83.2</v>
      </c>
      <c r="AH138" s="65"/>
      <c r="AI138" s="40"/>
      <c r="AJ138" s="40"/>
      <c r="AK138" s="65"/>
      <c r="AL138" s="65"/>
      <c r="AM138" s="24">
        <f t="shared" si="45"/>
        <v>83.2</v>
      </c>
      <c r="AN138" s="24"/>
      <c r="AO138" s="24">
        <f t="shared" si="46"/>
        <v>83.2</v>
      </c>
      <c r="AP138" s="81"/>
      <c r="AQ138" s="38"/>
      <c r="AR138" s="1"/>
      <c r="AS138" s="1"/>
      <c r="AT138" s="1"/>
      <c r="AU138" s="1"/>
      <c r="AV138" s="1"/>
      <c r="AW138" s="1"/>
      <c r="AX138" s="1"/>
      <c r="AY138" s="1"/>
      <c r="AZ138" s="1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9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9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9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9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9"/>
      <c r="GC138" s="8"/>
      <c r="GD138" s="8"/>
    </row>
    <row r="139" spans="1:186" s="2" customFormat="1" ht="17.100000000000001" customHeight="1">
      <c r="A139" s="13" t="s">
        <v>122</v>
      </c>
      <c r="B139" s="24">
        <v>405.2</v>
      </c>
      <c r="C139" s="24">
        <v>708.9</v>
      </c>
      <c r="D139" s="4">
        <f t="shared" si="39"/>
        <v>1.2549506416584402</v>
      </c>
      <c r="E139" s="10">
        <v>15</v>
      </c>
      <c r="F139" s="5">
        <v>1</v>
      </c>
      <c r="G139" s="5">
        <v>10</v>
      </c>
      <c r="H139" s="5"/>
      <c r="I139" s="5"/>
      <c r="J139" s="4">
        <f t="shared" si="47"/>
        <v>0.97578947368421065</v>
      </c>
      <c r="K139" s="5">
        <v>10</v>
      </c>
      <c r="L139" s="5" t="s">
        <v>410</v>
      </c>
      <c r="M139" s="5" t="s">
        <v>410</v>
      </c>
      <c r="N139" s="4" t="s">
        <v>410</v>
      </c>
      <c r="O139" s="73"/>
      <c r="P139" s="5" t="s">
        <v>410</v>
      </c>
      <c r="Q139" s="5" t="s">
        <v>410</v>
      </c>
      <c r="R139" s="4" t="s">
        <v>410</v>
      </c>
      <c r="S139" s="5"/>
      <c r="T139" s="31">
        <f t="shared" si="40"/>
        <v>1.1023472674776773</v>
      </c>
      <c r="U139" s="32">
        <v>1098</v>
      </c>
      <c r="V139" s="24">
        <f t="shared" si="41"/>
        <v>598.90909090909088</v>
      </c>
      <c r="W139" s="24">
        <f t="shared" si="42"/>
        <v>660.2</v>
      </c>
      <c r="X139" s="24">
        <f t="shared" si="43"/>
        <v>61.290909090909167</v>
      </c>
      <c r="Y139" s="24"/>
      <c r="Z139" s="24">
        <v>112.7</v>
      </c>
      <c r="AA139" s="24">
        <v>117.8</v>
      </c>
      <c r="AB139" s="24">
        <v>57.3</v>
      </c>
      <c r="AC139" s="24">
        <v>73</v>
      </c>
      <c r="AD139" s="24"/>
      <c r="AE139" s="24">
        <v>117.8</v>
      </c>
      <c r="AF139" s="24"/>
      <c r="AG139" s="24">
        <f t="shared" si="44"/>
        <v>181.6</v>
      </c>
      <c r="AH139" s="65"/>
      <c r="AI139" s="40"/>
      <c r="AJ139" s="40"/>
      <c r="AK139" s="65"/>
      <c r="AL139" s="65"/>
      <c r="AM139" s="24">
        <f t="shared" si="45"/>
        <v>181.6</v>
      </c>
      <c r="AN139" s="24"/>
      <c r="AO139" s="24">
        <f t="shared" si="46"/>
        <v>181.6</v>
      </c>
      <c r="AP139" s="81"/>
      <c r="AQ139" s="38"/>
      <c r="AR139" s="1"/>
      <c r="AS139" s="1"/>
      <c r="AT139" s="1"/>
      <c r="AU139" s="1"/>
      <c r="AV139" s="1"/>
      <c r="AW139" s="1"/>
      <c r="AX139" s="1"/>
      <c r="AY139" s="1"/>
      <c r="AZ139" s="1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9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9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9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9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9"/>
      <c r="GC139" s="8"/>
      <c r="GD139" s="8"/>
    </row>
    <row r="140" spans="1:186" s="2" customFormat="1" ht="17.100000000000001" customHeight="1">
      <c r="A140" s="17" t="s">
        <v>123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77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81"/>
      <c r="AQ140" s="38"/>
      <c r="AR140" s="1"/>
      <c r="AS140" s="1"/>
      <c r="AT140" s="1"/>
      <c r="AU140" s="1"/>
      <c r="AV140" s="1"/>
      <c r="AW140" s="1"/>
      <c r="AX140" s="1"/>
      <c r="AY140" s="1"/>
      <c r="AZ140" s="1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9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9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9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9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9"/>
      <c r="GC140" s="8"/>
      <c r="GD140" s="8"/>
    </row>
    <row r="141" spans="1:186" s="2" customFormat="1" ht="17.100000000000001" customHeight="1">
      <c r="A141" s="13" t="s">
        <v>124</v>
      </c>
      <c r="B141" s="24">
        <v>1317.9</v>
      </c>
      <c r="C141" s="24">
        <v>1211.8</v>
      </c>
      <c r="D141" s="4">
        <f t="shared" si="39"/>
        <v>0.91949313301464441</v>
      </c>
      <c r="E141" s="10">
        <v>15</v>
      </c>
      <c r="F141" s="5">
        <v>1</v>
      </c>
      <c r="G141" s="5">
        <v>10</v>
      </c>
      <c r="H141" s="5"/>
      <c r="I141" s="5"/>
      <c r="J141" s="4">
        <f>J$38</f>
        <v>1.0138998682476943</v>
      </c>
      <c r="K141" s="5">
        <v>10</v>
      </c>
      <c r="L141" s="5" t="s">
        <v>410</v>
      </c>
      <c r="M141" s="5" t="s">
        <v>410</v>
      </c>
      <c r="N141" s="4" t="s">
        <v>410</v>
      </c>
      <c r="O141" s="73"/>
      <c r="P141" s="5" t="s">
        <v>410</v>
      </c>
      <c r="Q141" s="5" t="s">
        <v>410</v>
      </c>
      <c r="R141" s="4" t="s">
        <v>410</v>
      </c>
      <c r="S141" s="5"/>
      <c r="T141" s="31">
        <f t="shared" si="40"/>
        <v>0.96946844793418896</v>
      </c>
      <c r="U141" s="32">
        <v>1381</v>
      </c>
      <c r="V141" s="24">
        <f t="shared" si="41"/>
        <v>753.27272727272725</v>
      </c>
      <c r="W141" s="24">
        <f t="shared" si="42"/>
        <v>730.3</v>
      </c>
      <c r="X141" s="24">
        <f t="shared" si="43"/>
        <v>-22.972727272727298</v>
      </c>
      <c r="Y141" s="24"/>
      <c r="Z141" s="24">
        <v>140.9</v>
      </c>
      <c r="AA141" s="24">
        <v>94.9</v>
      </c>
      <c r="AB141" s="24">
        <v>121.7</v>
      </c>
      <c r="AC141" s="24">
        <v>114.1</v>
      </c>
      <c r="AD141" s="24"/>
      <c r="AE141" s="24">
        <v>126.2</v>
      </c>
      <c r="AF141" s="24">
        <v>29</v>
      </c>
      <c r="AG141" s="24">
        <f t="shared" si="44"/>
        <v>103.5</v>
      </c>
      <c r="AH141" s="65"/>
      <c r="AI141" s="40"/>
      <c r="AJ141" s="40"/>
      <c r="AK141" s="65"/>
      <c r="AL141" s="65"/>
      <c r="AM141" s="24">
        <f t="shared" si="45"/>
        <v>103.5</v>
      </c>
      <c r="AN141" s="24"/>
      <c r="AO141" s="24">
        <f t="shared" si="46"/>
        <v>103.5</v>
      </c>
      <c r="AP141" s="81"/>
      <c r="AQ141" s="38"/>
      <c r="AR141" s="1"/>
      <c r="AS141" s="1"/>
      <c r="AT141" s="1"/>
      <c r="AU141" s="1"/>
      <c r="AV141" s="1"/>
      <c r="AW141" s="1"/>
      <c r="AX141" s="1"/>
      <c r="AY141" s="1"/>
      <c r="AZ141" s="1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9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9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9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9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9"/>
      <c r="GC141" s="8"/>
      <c r="GD141" s="8"/>
    </row>
    <row r="142" spans="1:186" s="2" customFormat="1" ht="17.100000000000001" customHeight="1">
      <c r="A142" s="13" t="s">
        <v>125</v>
      </c>
      <c r="B142" s="24">
        <v>555.5</v>
      </c>
      <c r="C142" s="24">
        <v>380.2</v>
      </c>
      <c r="D142" s="4">
        <f t="shared" si="39"/>
        <v>0.68442844284428439</v>
      </c>
      <c r="E142" s="10">
        <v>15</v>
      </c>
      <c r="F142" s="5">
        <v>1</v>
      </c>
      <c r="G142" s="5">
        <v>10</v>
      </c>
      <c r="H142" s="5"/>
      <c r="I142" s="5"/>
      <c r="J142" s="4">
        <f>J$38</f>
        <v>1.0138998682476943</v>
      </c>
      <c r="K142" s="5">
        <v>10</v>
      </c>
      <c r="L142" s="5" t="s">
        <v>410</v>
      </c>
      <c r="M142" s="5" t="s">
        <v>410</v>
      </c>
      <c r="N142" s="4" t="s">
        <v>410</v>
      </c>
      <c r="O142" s="73"/>
      <c r="P142" s="5" t="s">
        <v>410</v>
      </c>
      <c r="Q142" s="5" t="s">
        <v>410</v>
      </c>
      <c r="R142" s="4" t="s">
        <v>410</v>
      </c>
      <c r="S142" s="5"/>
      <c r="T142" s="31">
        <f t="shared" si="40"/>
        <v>0.86872643786117743</v>
      </c>
      <c r="U142" s="32">
        <v>1275</v>
      </c>
      <c r="V142" s="24">
        <f t="shared" si="41"/>
        <v>695.4545454545455</v>
      </c>
      <c r="W142" s="24">
        <f t="shared" si="42"/>
        <v>604.20000000000005</v>
      </c>
      <c r="X142" s="24">
        <f t="shared" si="43"/>
        <v>-91.25454545454545</v>
      </c>
      <c r="Y142" s="24"/>
      <c r="Z142" s="24">
        <v>80</v>
      </c>
      <c r="AA142" s="24">
        <v>71.400000000000006</v>
      </c>
      <c r="AB142" s="24">
        <v>131</v>
      </c>
      <c r="AC142" s="24">
        <v>105.4</v>
      </c>
      <c r="AD142" s="24"/>
      <c r="AE142" s="24">
        <v>61.1</v>
      </c>
      <c r="AF142" s="24">
        <v>42.7</v>
      </c>
      <c r="AG142" s="24">
        <f t="shared" si="44"/>
        <v>112.6</v>
      </c>
      <c r="AH142" s="65"/>
      <c r="AI142" s="40"/>
      <c r="AJ142" s="40"/>
      <c r="AK142" s="65"/>
      <c r="AL142" s="65"/>
      <c r="AM142" s="24">
        <f t="shared" si="45"/>
        <v>112.6</v>
      </c>
      <c r="AN142" s="24"/>
      <c r="AO142" s="24">
        <f t="shared" si="46"/>
        <v>112.6</v>
      </c>
      <c r="AP142" s="81"/>
      <c r="AQ142" s="38"/>
      <c r="AR142" s="1"/>
      <c r="AS142" s="1"/>
      <c r="AT142" s="1"/>
      <c r="AU142" s="1"/>
      <c r="AV142" s="1"/>
      <c r="AW142" s="1"/>
      <c r="AX142" s="1"/>
      <c r="AY142" s="1"/>
      <c r="AZ142" s="1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9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9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9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9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9"/>
      <c r="GC142" s="8"/>
      <c r="GD142" s="8"/>
    </row>
    <row r="143" spans="1:186" s="2" customFormat="1" ht="17.100000000000001" customHeight="1">
      <c r="A143" s="13" t="s">
        <v>126</v>
      </c>
      <c r="B143" s="24">
        <v>3112.5</v>
      </c>
      <c r="C143" s="24">
        <v>3516.9</v>
      </c>
      <c r="D143" s="4">
        <f t="shared" si="39"/>
        <v>1.1299277108433736</v>
      </c>
      <c r="E143" s="10">
        <v>15</v>
      </c>
      <c r="F143" s="5">
        <v>1</v>
      </c>
      <c r="G143" s="5">
        <v>10</v>
      </c>
      <c r="H143" s="5"/>
      <c r="I143" s="5"/>
      <c r="J143" s="4">
        <f t="shared" ref="J143:J148" si="48">J$38</f>
        <v>1.0138998682476943</v>
      </c>
      <c r="K143" s="5">
        <v>10</v>
      </c>
      <c r="L143" s="5" t="s">
        <v>410</v>
      </c>
      <c r="M143" s="5" t="s">
        <v>410</v>
      </c>
      <c r="N143" s="4" t="s">
        <v>410</v>
      </c>
      <c r="O143" s="73"/>
      <c r="P143" s="5" t="s">
        <v>410</v>
      </c>
      <c r="Q143" s="5" t="s">
        <v>410</v>
      </c>
      <c r="R143" s="4" t="s">
        <v>410</v>
      </c>
      <c r="S143" s="5"/>
      <c r="T143" s="31">
        <f t="shared" si="40"/>
        <v>1.059654695575073</v>
      </c>
      <c r="U143" s="32">
        <v>2073</v>
      </c>
      <c r="V143" s="24">
        <f t="shared" si="41"/>
        <v>1130.7272727272727</v>
      </c>
      <c r="W143" s="24">
        <f t="shared" si="42"/>
        <v>1198.2</v>
      </c>
      <c r="X143" s="24">
        <f t="shared" si="43"/>
        <v>67.472727272727298</v>
      </c>
      <c r="Y143" s="24"/>
      <c r="Z143" s="24">
        <v>204.3</v>
      </c>
      <c r="AA143" s="24">
        <v>205.4</v>
      </c>
      <c r="AB143" s="24">
        <v>190.8</v>
      </c>
      <c r="AC143" s="24">
        <v>217.7</v>
      </c>
      <c r="AD143" s="24"/>
      <c r="AE143" s="24">
        <v>189.7</v>
      </c>
      <c r="AF143" s="24"/>
      <c r="AG143" s="24">
        <f t="shared" si="44"/>
        <v>190.3</v>
      </c>
      <c r="AH143" s="65"/>
      <c r="AI143" s="40"/>
      <c r="AJ143" s="40"/>
      <c r="AK143" s="65"/>
      <c r="AL143" s="65"/>
      <c r="AM143" s="24">
        <f t="shared" si="45"/>
        <v>190.3</v>
      </c>
      <c r="AN143" s="24"/>
      <c r="AO143" s="24">
        <f t="shared" si="46"/>
        <v>190.3</v>
      </c>
      <c r="AP143" s="81"/>
      <c r="AQ143" s="38"/>
      <c r="AR143" s="1"/>
      <c r="AS143" s="1"/>
      <c r="AT143" s="1"/>
      <c r="AU143" s="1"/>
      <c r="AV143" s="1"/>
      <c r="AW143" s="1"/>
      <c r="AX143" s="1"/>
      <c r="AY143" s="1"/>
      <c r="AZ143" s="1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9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9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9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9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9"/>
      <c r="GC143" s="8"/>
      <c r="GD143" s="8"/>
    </row>
    <row r="144" spans="1:186" s="2" customFormat="1" ht="17.100000000000001" customHeight="1">
      <c r="A144" s="13" t="s">
        <v>127</v>
      </c>
      <c r="B144" s="24">
        <v>1002.8</v>
      </c>
      <c r="C144" s="24">
        <v>676.4</v>
      </c>
      <c r="D144" s="4">
        <f t="shared" si="39"/>
        <v>0.67451136816912649</v>
      </c>
      <c r="E144" s="10">
        <v>15</v>
      </c>
      <c r="F144" s="5">
        <v>1</v>
      </c>
      <c r="G144" s="5">
        <v>10</v>
      </c>
      <c r="H144" s="5"/>
      <c r="I144" s="5"/>
      <c r="J144" s="4">
        <f t="shared" si="48"/>
        <v>1.0138998682476943</v>
      </c>
      <c r="K144" s="5">
        <v>10</v>
      </c>
      <c r="L144" s="5" t="s">
        <v>410</v>
      </c>
      <c r="M144" s="5" t="s">
        <v>410</v>
      </c>
      <c r="N144" s="4" t="s">
        <v>410</v>
      </c>
      <c r="O144" s="73"/>
      <c r="P144" s="5" t="s">
        <v>410</v>
      </c>
      <c r="Q144" s="5" t="s">
        <v>410</v>
      </c>
      <c r="R144" s="4" t="s">
        <v>410</v>
      </c>
      <c r="S144" s="5"/>
      <c r="T144" s="31">
        <f t="shared" si="40"/>
        <v>0.86447626300039548</v>
      </c>
      <c r="U144" s="32">
        <v>1448</v>
      </c>
      <c r="V144" s="24">
        <f t="shared" si="41"/>
        <v>789.81818181818176</v>
      </c>
      <c r="W144" s="24">
        <f t="shared" si="42"/>
        <v>682.8</v>
      </c>
      <c r="X144" s="24">
        <f t="shared" si="43"/>
        <v>-107.0181818181818</v>
      </c>
      <c r="Y144" s="24"/>
      <c r="Z144" s="24">
        <v>98.1</v>
      </c>
      <c r="AA144" s="24">
        <v>93.7</v>
      </c>
      <c r="AB144" s="24">
        <v>174.4</v>
      </c>
      <c r="AC144" s="24">
        <v>93.9</v>
      </c>
      <c r="AD144" s="24"/>
      <c r="AE144" s="24">
        <v>89.3</v>
      </c>
      <c r="AF144" s="24">
        <v>16.2</v>
      </c>
      <c r="AG144" s="24">
        <f t="shared" si="44"/>
        <v>117.2</v>
      </c>
      <c r="AH144" s="65"/>
      <c r="AI144" s="40"/>
      <c r="AJ144" s="40"/>
      <c r="AK144" s="65"/>
      <c r="AL144" s="65"/>
      <c r="AM144" s="24">
        <f t="shared" si="45"/>
        <v>117.2</v>
      </c>
      <c r="AN144" s="24"/>
      <c r="AO144" s="24">
        <f t="shared" si="46"/>
        <v>117.2</v>
      </c>
      <c r="AP144" s="81"/>
      <c r="AQ144" s="38"/>
      <c r="AR144" s="1"/>
      <c r="AS144" s="1"/>
      <c r="AT144" s="1"/>
      <c r="AU144" s="1"/>
      <c r="AV144" s="1"/>
      <c r="AW144" s="1"/>
      <c r="AX144" s="1"/>
      <c r="AY144" s="1"/>
      <c r="AZ144" s="1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9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9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9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9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9"/>
      <c r="GC144" s="8"/>
      <c r="GD144" s="8"/>
    </row>
    <row r="145" spans="1:186" s="2" customFormat="1" ht="17.100000000000001" customHeight="1">
      <c r="A145" s="13" t="s">
        <v>128</v>
      </c>
      <c r="B145" s="24">
        <v>1117.7</v>
      </c>
      <c r="C145" s="24">
        <v>1022.5</v>
      </c>
      <c r="D145" s="4">
        <f t="shared" si="39"/>
        <v>0.91482508723270994</v>
      </c>
      <c r="E145" s="10">
        <v>15</v>
      </c>
      <c r="F145" s="5">
        <v>1</v>
      </c>
      <c r="G145" s="5">
        <v>10</v>
      </c>
      <c r="H145" s="5"/>
      <c r="I145" s="5"/>
      <c r="J145" s="4">
        <f t="shared" si="48"/>
        <v>1.0138998682476943</v>
      </c>
      <c r="K145" s="5">
        <v>10</v>
      </c>
      <c r="L145" s="5" t="s">
        <v>410</v>
      </c>
      <c r="M145" s="5" t="s">
        <v>410</v>
      </c>
      <c r="N145" s="4" t="s">
        <v>410</v>
      </c>
      <c r="O145" s="73"/>
      <c r="P145" s="5" t="s">
        <v>410</v>
      </c>
      <c r="Q145" s="5" t="s">
        <v>410</v>
      </c>
      <c r="R145" s="4" t="s">
        <v>410</v>
      </c>
      <c r="S145" s="5"/>
      <c r="T145" s="31">
        <f t="shared" si="40"/>
        <v>0.96746785688478831</v>
      </c>
      <c r="U145" s="32">
        <v>1715</v>
      </c>
      <c r="V145" s="24">
        <f t="shared" si="41"/>
        <v>935.4545454545455</v>
      </c>
      <c r="W145" s="24">
        <f t="shared" si="42"/>
        <v>905</v>
      </c>
      <c r="X145" s="24">
        <f t="shared" si="43"/>
        <v>-30.454545454545496</v>
      </c>
      <c r="Y145" s="24"/>
      <c r="Z145" s="24">
        <v>181.1</v>
      </c>
      <c r="AA145" s="24">
        <v>146.4</v>
      </c>
      <c r="AB145" s="24">
        <v>154.1</v>
      </c>
      <c r="AC145" s="24">
        <v>145.69999999999999</v>
      </c>
      <c r="AD145" s="24"/>
      <c r="AE145" s="24">
        <v>104.5</v>
      </c>
      <c r="AF145" s="24">
        <v>49.7</v>
      </c>
      <c r="AG145" s="24">
        <f t="shared" si="44"/>
        <v>123.5</v>
      </c>
      <c r="AH145" s="65"/>
      <c r="AI145" s="40"/>
      <c r="AJ145" s="40"/>
      <c r="AK145" s="65"/>
      <c r="AL145" s="65"/>
      <c r="AM145" s="24">
        <f t="shared" si="45"/>
        <v>123.5</v>
      </c>
      <c r="AN145" s="24"/>
      <c r="AO145" s="24">
        <f t="shared" si="46"/>
        <v>123.5</v>
      </c>
      <c r="AP145" s="81"/>
      <c r="AQ145" s="38"/>
      <c r="AR145" s="1"/>
      <c r="AS145" s="1"/>
      <c r="AT145" s="1"/>
      <c r="AU145" s="1"/>
      <c r="AV145" s="1"/>
      <c r="AW145" s="1"/>
      <c r="AX145" s="1"/>
      <c r="AY145" s="1"/>
      <c r="AZ145" s="1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9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9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9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9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9"/>
      <c r="GC145" s="8"/>
      <c r="GD145" s="8"/>
    </row>
    <row r="146" spans="1:186" s="2" customFormat="1" ht="17.100000000000001" customHeight="1">
      <c r="A146" s="13" t="s">
        <v>129</v>
      </c>
      <c r="B146" s="24">
        <v>663</v>
      </c>
      <c r="C146" s="24">
        <v>708.7</v>
      </c>
      <c r="D146" s="4">
        <f t="shared" si="39"/>
        <v>1.0689291101055807</v>
      </c>
      <c r="E146" s="10">
        <v>15</v>
      </c>
      <c r="F146" s="5">
        <v>1</v>
      </c>
      <c r="G146" s="5">
        <v>10</v>
      </c>
      <c r="H146" s="5"/>
      <c r="I146" s="5"/>
      <c r="J146" s="4">
        <f t="shared" si="48"/>
        <v>1.0138998682476943</v>
      </c>
      <c r="K146" s="5">
        <v>10</v>
      </c>
      <c r="L146" s="5" t="s">
        <v>410</v>
      </c>
      <c r="M146" s="5" t="s">
        <v>410</v>
      </c>
      <c r="N146" s="4" t="s">
        <v>410</v>
      </c>
      <c r="O146" s="73"/>
      <c r="P146" s="5" t="s">
        <v>410</v>
      </c>
      <c r="Q146" s="5" t="s">
        <v>410</v>
      </c>
      <c r="R146" s="4" t="s">
        <v>410</v>
      </c>
      <c r="S146" s="5"/>
      <c r="T146" s="31">
        <f t="shared" si="40"/>
        <v>1.0335124381160188</v>
      </c>
      <c r="U146" s="32">
        <v>1087</v>
      </c>
      <c r="V146" s="24">
        <f t="shared" si="41"/>
        <v>592.90909090909088</v>
      </c>
      <c r="W146" s="24">
        <f t="shared" si="42"/>
        <v>612.79999999999995</v>
      </c>
      <c r="X146" s="24">
        <f t="shared" si="43"/>
        <v>19.890909090909076</v>
      </c>
      <c r="Y146" s="24"/>
      <c r="Z146" s="24">
        <v>53.6</v>
      </c>
      <c r="AA146" s="24">
        <v>58.6</v>
      </c>
      <c r="AB146" s="24">
        <v>152</v>
      </c>
      <c r="AC146" s="24">
        <v>110.1</v>
      </c>
      <c r="AD146" s="24"/>
      <c r="AE146" s="24">
        <v>65.5</v>
      </c>
      <c r="AF146" s="24"/>
      <c r="AG146" s="24">
        <f t="shared" si="44"/>
        <v>173</v>
      </c>
      <c r="AH146" s="65"/>
      <c r="AI146" s="40"/>
      <c r="AJ146" s="40"/>
      <c r="AK146" s="65"/>
      <c r="AL146" s="65"/>
      <c r="AM146" s="24">
        <f t="shared" si="45"/>
        <v>173</v>
      </c>
      <c r="AN146" s="24"/>
      <c r="AO146" s="24">
        <f t="shared" si="46"/>
        <v>173</v>
      </c>
      <c r="AP146" s="81"/>
      <c r="AQ146" s="38"/>
      <c r="AR146" s="1"/>
      <c r="AS146" s="1"/>
      <c r="AT146" s="1"/>
      <c r="AU146" s="1"/>
      <c r="AV146" s="1"/>
      <c r="AW146" s="1"/>
      <c r="AX146" s="1"/>
      <c r="AY146" s="1"/>
      <c r="AZ146" s="1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9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9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9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9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9"/>
      <c r="GC146" s="8"/>
      <c r="GD146" s="8"/>
    </row>
    <row r="147" spans="1:186" s="2" customFormat="1" ht="17.100000000000001" customHeight="1">
      <c r="A147" s="13" t="s">
        <v>130</v>
      </c>
      <c r="B147" s="24">
        <v>1743.8</v>
      </c>
      <c r="C147" s="24">
        <v>1513.5</v>
      </c>
      <c r="D147" s="4">
        <f t="shared" si="39"/>
        <v>0.86793210230531026</v>
      </c>
      <c r="E147" s="10">
        <v>15</v>
      </c>
      <c r="F147" s="5">
        <v>1</v>
      </c>
      <c r="G147" s="5">
        <v>10</v>
      </c>
      <c r="H147" s="5"/>
      <c r="I147" s="5"/>
      <c r="J147" s="4">
        <f t="shared" si="48"/>
        <v>1.0138998682476943</v>
      </c>
      <c r="K147" s="5">
        <v>10</v>
      </c>
      <c r="L147" s="5" t="s">
        <v>410</v>
      </c>
      <c r="M147" s="5" t="s">
        <v>410</v>
      </c>
      <c r="N147" s="4" t="s">
        <v>410</v>
      </c>
      <c r="O147" s="73"/>
      <c r="P147" s="5" t="s">
        <v>410</v>
      </c>
      <c r="Q147" s="5" t="s">
        <v>410</v>
      </c>
      <c r="R147" s="4" t="s">
        <v>410</v>
      </c>
      <c r="S147" s="5"/>
      <c r="T147" s="31">
        <f t="shared" si="40"/>
        <v>0.94737086334447418</v>
      </c>
      <c r="U147" s="32">
        <v>1215</v>
      </c>
      <c r="V147" s="24">
        <f t="shared" si="41"/>
        <v>662.72727272727275</v>
      </c>
      <c r="W147" s="24">
        <f t="shared" si="42"/>
        <v>627.79999999999995</v>
      </c>
      <c r="X147" s="24">
        <f t="shared" si="43"/>
        <v>-34.927272727272793</v>
      </c>
      <c r="Y147" s="24"/>
      <c r="Z147" s="24">
        <v>99.2</v>
      </c>
      <c r="AA147" s="24">
        <v>69.099999999999994</v>
      </c>
      <c r="AB147" s="24">
        <v>158.6</v>
      </c>
      <c r="AC147" s="24">
        <v>79.099999999999994</v>
      </c>
      <c r="AD147" s="24"/>
      <c r="AE147" s="24">
        <v>104.8</v>
      </c>
      <c r="AF147" s="24">
        <v>9.9</v>
      </c>
      <c r="AG147" s="24">
        <f t="shared" si="44"/>
        <v>107.1</v>
      </c>
      <c r="AH147" s="65"/>
      <c r="AI147" s="40"/>
      <c r="AJ147" s="40"/>
      <c r="AK147" s="65"/>
      <c r="AL147" s="65"/>
      <c r="AM147" s="24">
        <f t="shared" si="45"/>
        <v>107.1</v>
      </c>
      <c r="AN147" s="24"/>
      <c r="AO147" s="24">
        <f t="shared" si="46"/>
        <v>107.1</v>
      </c>
      <c r="AP147" s="81"/>
      <c r="AQ147" s="38"/>
      <c r="AR147" s="1"/>
      <c r="AS147" s="1"/>
      <c r="AT147" s="1"/>
      <c r="AU147" s="1"/>
      <c r="AV147" s="1"/>
      <c r="AW147" s="1"/>
      <c r="AX147" s="1"/>
      <c r="AY147" s="1"/>
      <c r="AZ147" s="1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9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9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9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9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9"/>
      <c r="GC147" s="8"/>
      <c r="GD147" s="8"/>
    </row>
    <row r="148" spans="1:186" s="2" customFormat="1" ht="17.100000000000001" customHeight="1">
      <c r="A148" s="13" t="s">
        <v>131</v>
      </c>
      <c r="B148" s="24">
        <v>1225.8</v>
      </c>
      <c r="C148" s="24">
        <v>1241.4000000000001</v>
      </c>
      <c r="D148" s="4">
        <f t="shared" si="39"/>
        <v>1.0127263827704358</v>
      </c>
      <c r="E148" s="10">
        <v>15</v>
      </c>
      <c r="F148" s="5">
        <v>1</v>
      </c>
      <c r="G148" s="5">
        <v>10</v>
      </c>
      <c r="H148" s="5"/>
      <c r="I148" s="5"/>
      <c r="J148" s="4">
        <f t="shared" si="48"/>
        <v>1.0138998682476943</v>
      </c>
      <c r="K148" s="5">
        <v>10</v>
      </c>
      <c r="L148" s="5" t="s">
        <v>410</v>
      </c>
      <c r="M148" s="5" t="s">
        <v>410</v>
      </c>
      <c r="N148" s="4" t="s">
        <v>410</v>
      </c>
      <c r="O148" s="73"/>
      <c r="P148" s="5" t="s">
        <v>410</v>
      </c>
      <c r="Q148" s="5" t="s">
        <v>410</v>
      </c>
      <c r="R148" s="4" t="s">
        <v>410</v>
      </c>
      <c r="S148" s="5"/>
      <c r="T148" s="31">
        <f t="shared" si="40"/>
        <v>1.0094255549723852</v>
      </c>
      <c r="U148" s="32">
        <v>544</v>
      </c>
      <c r="V148" s="24">
        <f t="shared" si="41"/>
        <v>296.72727272727275</v>
      </c>
      <c r="W148" s="24">
        <f t="shared" si="42"/>
        <v>299.5</v>
      </c>
      <c r="X148" s="24">
        <f t="shared" si="43"/>
        <v>2.7727272727272521</v>
      </c>
      <c r="Y148" s="24"/>
      <c r="Z148" s="24">
        <v>37.799999999999997</v>
      </c>
      <c r="AA148" s="24">
        <v>52.5</v>
      </c>
      <c r="AB148" s="24">
        <v>57</v>
      </c>
      <c r="AC148" s="24">
        <v>46.6</v>
      </c>
      <c r="AD148" s="24"/>
      <c r="AE148" s="24">
        <v>44.8</v>
      </c>
      <c r="AF148" s="24"/>
      <c r="AG148" s="24">
        <f t="shared" si="44"/>
        <v>60.8</v>
      </c>
      <c r="AH148" s="65"/>
      <c r="AI148" s="40"/>
      <c r="AJ148" s="40"/>
      <c r="AK148" s="65"/>
      <c r="AL148" s="65"/>
      <c r="AM148" s="24">
        <f t="shared" si="45"/>
        <v>60.8</v>
      </c>
      <c r="AN148" s="24"/>
      <c r="AO148" s="24">
        <f t="shared" si="46"/>
        <v>60.8</v>
      </c>
      <c r="AP148" s="81"/>
      <c r="AQ148" s="38"/>
      <c r="AR148" s="1"/>
      <c r="AS148" s="1"/>
      <c r="AT148" s="1"/>
      <c r="AU148" s="1"/>
      <c r="AV148" s="1"/>
      <c r="AW148" s="1"/>
      <c r="AX148" s="1"/>
      <c r="AY148" s="1"/>
      <c r="AZ148" s="1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9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9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9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9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9"/>
      <c r="GC148" s="8"/>
      <c r="GD148" s="8"/>
    </row>
    <row r="149" spans="1:186" s="2" customFormat="1" ht="17.100000000000001" customHeight="1">
      <c r="A149" s="17" t="s">
        <v>132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77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81"/>
      <c r="AQ149" s="38"/>
      <c r="AR149" s="1"/>
      <c r="AS149" s="1"/>
      <c r="AT149" s="1"/>
      <c r="AU149" s="1"/>
      <c r="AV149" s="1"/>
      <c r="AW149" s="1"/>
      <c r="AX149" s="1"/>
      <c r="AY149" s="1"/>
      <c r="AZ149" s="1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9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9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9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9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9"/>
      <c r="GC149" s="8"/>
      <c r="GD149" s="8"/>
    </row>
    <row r="150" spans="1:186" s="2" customFormat="1" ht="17.100000000000001" customHeight="1">
      <c r="A150" s="13" t="s">
        <v>133</v>
      </c>
      <c r="B150" s="24">
        <v>873.1</v>
      </c>
      <c r="C150" s="24">
        <v>568.4</v>
      </c>
      <c r="D150" s="4">
        <f t="shared" si="39"/>
        <v>0.65101362959569342</v>
      </c>
      <c r="E150" s="10">
        <v>15</v>
      </c>
      <c r="F150" s="5">
        <v>1</v>
      </c>
      <c r="G150" s="5">
        <v>10</v>
      </c>
      <c r="H150" s="5"/>
      <c r="I150" s="5"/>
      <c r="J150" s="4">
        <f>J$39</f>
        <v>0.88</v>
      </c>
      <c r="K150" s="5">
        <v>10</v>
      </c>
      <c r="L150" s="5" t="s">
        <v>410</v>
      </c>
      <c r="M150" s="5" t="s">
        <v>410</v>
      </c>
      <c r="N150" s="4" t="s">
        <v>410</v>
      </c>
      <c r="O150" s="73"/>
      <c r="P150" s="5" t="s">
        <v>410</v>
      </c>
      <c r="Q150" s="5" t="s">
        <v>410</v>
      </c>
      <c r="R150" s="4" t="s">
        <v>410</v>
      </c>
      <c r="S150" s="5"/>
      <c r="T150" s="31">
        <f t="shared" si="40"/>
        <v>0.8161486983981544</v>
      </c>
      <c r="U150" s="32">
        <v>1151</v>
      </c>
      <c r="V150" s="24">
        <f t="shared" si="41"/>
        <v>627.81818181818187</v>
      </c>
      <c r="W150" s="24">
        <f t="shared" si="42"/>
        <v>512.4</v>
      </c>
      <c r="X150" s="24">
        <f t="shared" si="43"/>
        <v>-115.41818181818189</v>
      </c>
      <c r="Y150" s="24"/>
      <c r="Z150" s="24">
        <v>72.5</v>
      </c>
      <c r="AA150" s="24">
        <v>123.5</v>
      </c>
      <c r="AB150" s="24">
        <v>141.6</v>
      </c>
      <c r="AC150" s="24">
        <v>44.6</v>
      </c>
      <c r="AD150" s="24"/>
      <c r="AE150" s="24">
        <v>100.1</v>
      </c>
      <c r="AF150" s="24"/>
      <c r="AG150" s="24">
        <f t="shared" si="44"/>
        <v>30.1</v>
      </c>
      <c r="AH150" s="40"/>
      <c r="AI150" s="40"/>
      <c r="AJ150" s="40"/>
      <c r="AK150" s="65"/>
      <c r="AL150" s="65"/>
      <c r="AM150" s="24">
        <f t="shared" si="45"/>
        <v>30.1</v>
      </c>
      <c r="AN150" s="24"/>
      <c r="AO150" s="24">
        <f t="shared" si="46"/>
        <v>30.1</v>
      </c>
      <c r="AP150" s="81"/>
      <c r="AQ150" s="38"/>
      <c r="AR150" s="1"/>
      <c r="AS150" s="1"/>
      <c r="AT150" s="1"/>
      <c r="AU150" s="1"/>
      <c r="AV150" s="1"/>
      <c r="AW150" s="1"/>
      <c r="AX150" s="1"/>
      <c r="AY150" s="1"/>
      <c r="AZ150" s="1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9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9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9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9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9"/>
      <c r="GC150" s="8"/>
      <c r="GD150" s="8"/>
    </row>
    <row r="151" spans="1:186" s="2" customFormat="1" ht="17.100000000000001" customHeight="1">
      <c r="A151" s="13" t="s">
        <v>134</v>
      </c>
      <c r="B151" s="24">
        <v>397.6</v>
      </c>
      <c r="C151" s="24">
        <v>791.4</v>
      </c>
      <c r="D151" s="4">
        <f t="shared" si="39"/>
        <v>1.2790442655935612</v>
      </c>
      <c r="E151" s="10">
        <v>15</v>
      </c>
      <c r="F151" s="5">
        <v>1</v>
      </c>
      <c r="G151" s="5">
        <v>10</v>
      </c>
      <c r="H151" s="5"/>
      <c r="I151" s="5"/>
      <c r="J151" s="4">
        <f t="shared" ref="J151:J155" si="49">J$39</f>
        <v>0.88</v>
      </c>
      <c r="K151" s="5">
        <v>10</v>
      </c>
      <c r="L151" s="5" t="s">
        <v>410</v>
      </c>
      <c r="M151" s="5" t="s">
        <v>410</v>
      </c>
      <c r="N151" s="4" t="s">
        <v>410</v>
      </c>
      <c r="O151" s="73"/>
      <c r="P151" s="5" t="s">
        <v>410</v>
      </c>
      <c r="Q151" s="5" t="s">
        <v>410</v>
      </c>
      <c r="R151" s="4" t="s">
        <v>410</v>
      </c>
      <c r="S151" s="5"/>
      <c r="T151" s="31">
        <f t="shared" si="40"/>
        <v>1.0853046852543835</v>
      </c>
      <c r="U151" s="32">
        <v>1491</v>
      </c>
      <c r="V151" s="24">
        <f t="shared" si="41"/>
        <v>813.27272727272725</v>
      </c>
      <c r="W151" s="24">
        <f t="shared" si="42"/>
        <v>882.6</v>
      </c>
      <c r="X151" s="24">
        <f t="shared" si="43"/>
        <v>69.327272727272771</v>
      </c>
      <c r="Y151" s="24"/>
      <c r="Z151" s="24">
        <v>159.9</v>
      </c>
      <c r="AA151" s="24">
        <v>159.9</v>
      </c>
      <c r="AB151" s="24">
        <v>117.6</v>
      </c>
      <c r="AC151" s="24">
        <v>152</v>
      </c>
      <c r="AD151" s="24"/>
      <c r="AE151" s="24">
        <v>159.9</v>
      </c>
      <c r="AF151" s="24"/>
      <c r="AG151" s="24">
        <f t="shared" si="44"/>
        <v>133.30000000000001</v>
      </c>
      <c r="AH151" s="65"/>
      <c r="AI151" s="40"/>
      <c r="AJ151" s="40"/>
      <c r="AK151" s="65"/>
      <c r="AL151" s="65"/>
      <c r="AM151" s="24">
        <f t="shared" si="45"/>
        <v>133.30000000000001</v>
      </c>
      <c r="AN151" s="24"/>
      <c r="AO151" s="24">
        <f t="shared" si="46"/>
        <v>133.30000000000001</v>
      </c>
      <c r="AP151" s="81"/>
      <c r="AQ151" s="38"/>
      <c r="AR151" s="1"/>
      <c r="AS151" s="1"/>
      <c r="AT151" s="1"/>
      <c r="AU151" s="1"/>
      <c r="AV151" s="1"/>
      <c r="AW151" s="1"/>
      <c r="AX151" s="1"/>
      <c r="AY151" s="1"/>
      <c r="AZ151" s="1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9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9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9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9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9"/>
      <c r="GC151" s="8"/>
      <c r="GD151" s="8"/>
    </row>
    <row r="152" spans="1:186" s="2" customFormat="1" ht="17.100000000000001" customHeight="1">
      <c r="A152" s="13" t="s">
        <v>135</v>
      </c>
      <c r="B152" s="24">
        <v>851.8</v>
      </c>
      <c r="C152" s="24">
        <v>517.6</v>
      </c>
      <c r="D152" s="4">
        <f t="shared" si="39"/>
        <v>0.60765437896219776</v>
      </c>
      <c r="E152" s="10">
        <v>15</v>
      </c>
      <c r="F152" s="5">
        <v>1</v>
      </c>
      <c r="G152" s="5">
        <v>10</v>
      </c>
      <c r="H152" s="5"/>
      <c r="I152" s="5"/>
      <c r="J152" s="4">
        <f t="shared" si="49"/>
        <v>0.88</v>
      </c>
      <c r="K152" s="5">
        <v>10</v>
      </c>
      <c r="L152" s="5" t="s">
        <v>410</v>
      </c>
      <c r="M152" s="5" t="s">
        <v>410</v>
      </c>
      <c r="N152" s="4" t="s">
        <v>410</v>
      </c>
      <c r="O152" s="73"/>
      <c r="P152" s="5" t="s">
        <v>410</v>
      </c>
      <c r="Q152" s="5" t="s">
        <v>410</v>
      </c>
      <c r="R152" s="4" t="s">
        <v>410</v>
      </c>
      <c r="S152" s="5"/>
      <c r="T152" s="31">
        <f t="shared" si="40"/>
        <v>0.79756616241237044</v>
      </c>
      <c r="U152" s="32">
        <v>2214</v>
      </c>
      <c r="V152" s="24">
        <f t="shared" si="41"/>
        <v>1207.6363636363637</v>
      </c>
      <c r="W152" s="24">
        <f t="shared" si="42"/>
        <v>963.2</v>
      </c>
      <c r="X152" s="24">
        <f t="shared" si="43"/>
        <v>-244.43636363636369</v>
      </c>
      <c r="Y152" s="24"/>
      <c r="Z152" s="24">
        <v>93.4</v>
      </c>
      <c r="AA152" s="24">
        <v>236.7</v>
      </c>
      <c r="AB152" s="24">
        <v>235.5</v>
      </c>
      <c r="AC152" s="24">
        <v>211.6</v>
      </c>
      <c r="AD152" s="24"/>
      <c r="AE152" s="24">
        <v>115.1</v>
      </c>
      <c r="AF152" s="24"/>
      <c r="AG152" s="24">
        <f t="shared" si="44"/>
        <v>70.900000000000006</v>
      </c>
      <c r="AH152" s="65"/>
      <c r="AI152" s="40"/>
      <c r="AJ152" s="40"/>
      <c r="AK152" s="65"/>
      <c r="AL152" s="65"/>
      <c r="AM152" s="24">
        <f t="shared" si="45"/>
        <v>70.900000000000006</v>
      </c>
      <c r="AN152" s="24"/>
      <c r="AO152" s="24">
        <f t="shared" si="46"/>
        <v>70.900000000000006</v>
      </c>
      <c r="AP152" s="81"/>
      <c r="AQ152" s="38"/>
      <c r="AR152" s="1"/>
      <c r="AS152" s="1"/>
      <c r="AT152" s="1"/>
      <c r="AU152" s="1"/>
      <c r="AV152" s="1"/>
      <c r="AW152" s="1"/>
      <c r="AX152" s="1"/>
      <c r="AY152" s="1"/>
      <c r="AZ152" s="1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9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9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9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9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9"/>
      <c r="GC152" s="8"/>
      <c r="GD152" s="8"/>
    </row>
    <row r="153" spans="1:186" s="2" customFormat="1" ht="17.100000000000001" customHeight="1">
      <c r="A153" s="13" t="s">
        <v>136</v>
      </c>
      <c r="B153" s="24">
        <v>4191.3</v>
      </c>
      <c r="C153" s="24">
        <v>3966.2</v>
      </c>
      <c r="D153" s="4">
        <f t="shared" si="39"/>
        <v>0.94629351275260654</v>
      </c>
      <c r="E153" s="10">
        <v>15</v>
      </c>
      <c r="F153" s="5">
        <v>1</v>
      </c>
      <c r="G153" s="5">
        <v>10</v>
      </c>
      <c r="H153" s="5"/>
      <c r="I153" s="5"/>
      <c r="J153" s="4">
        <f t="shared" si="49"/>
        <v>0.88</v>
      </c>
      <c r="K153" s="5">
        <v>10</v>
      </c>
      <c r="L153" s="5" t="s">
        <v>410</v>
      </c>
      <c r="M153" s="5" t="s">
        <v>410</v>
      </c>
      <c r="N153" s="4" t="s">
        <v>410</v>
      </c>
      <c r="O153" s="73"/>
      <c r="P153" s="5" t="s">
        <v>410</v>
      </c>
      <c r="Q153" s="5" t="s">
        <v>410</v>
      </c>
      <c r="R153" s="4" t="s">
        <v>410</v>
      </c>
      <c r="S153" s="5"/>
      <c r="T153" s="31">
        <f t="shared" si="40"/>
        <v>0.94269721975111709</v>
      </c>
      <c r="U153" s="32">
        <v>1779</v>
      </c>
      <c r="V153" s="24">
        <f t="shared" si="41"/>
        <v>970.36363636363626</v>
      </c>
      <c r="W153" s="24">
        <f t="shared" si="42"/>
        <v>914.8</v>
      </c>
      <c r="X153" s="24">
        <f t="shared" si="43"/>
        <v>-55.563636363636306</v>
      </c>
      <c r="Y153" s="24"/>
      <c r="Z153" s="24">
        <v>112</v>
      </c>
      <c r="AA153" s="24">
        <v>182.2</v>
      </c>
      <c r="AB153" s="24">
        <v>169.4</v>
      </c>
      <c r="AC153" s="24">
        <v>162.9</v>
      </c>
      <c r="AD153" s="24"/>
      <c r="AE153" s="24">
        <v>134</v>
      </c>
      <c r="AF153" s="24">
        <v>11.3</v>
      </c>
      <c r="AG153" s="24">
        <f t="shared" si="44"/>
        <v>143</v>
      </c>
      <c r="AH153" s="65"/>
      <c r="AI153" s="40"/>
      <c r="AJ153" s="40"/>
      <c r="AK153" s="65"/>
      <c r="AL153" s="65"/>
      <c r="AM153" s="24">
        <f t="shared" si="45"/>
        <v>143</v>
      </c>
      <c r="AN153" s="24"/>
      <c r="AO153" s="24">
        <f t="shared" si="46"/>
        <v>143</v>
      </c>
      <c r="AP153" s="81"/>
      <c r="AQ153" s="38"/>
      <c r="AR153" s="1"/>
      <c r="AS153" s="1"/>
      <c r="AT153" s="1"/>
      <c r="AU153" s="1"/>
      <c r="AV153" s="1"/>
      <c r="AW153" s="1"/>
      <c r="AX153" s="1"/>
      <c r="AY153" s="1"/>
      <c r="AZ153" s="1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9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9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9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9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9"/>
      <c r="GC153" s="8"/>
      <c r="GD153" s="8"/>
    </row>
    <row r="154" spans="1:186" s="2" customFormat="1" ht="17.100000000000001" customHeight="1">
      <c r="A154" s="13" t="s">
        <v>137</v>
      </c>
      <c r="B154" s="24">
        <v>2475.8000000000002</v>
      </c>
      <c r="C154" s="24">
        <v>2410.4</v>
      </c>
      <c r="D154" s="4">
        <f t="shared" si="39"/>
        <v>0.97358429598513607</v>
      </c>
      <c r="E154" s="10">
        <v>15</v>
      </c>
      <c r="F154" s="5">
        <v>1</v>
      </c>
      <c r="G154" s="5">
        <v>10</v>
      </c>
      <c r="H154" s="5"/>
      <c r="I154" s="5"/>
      <c r="J154" s="4">
        <f t="shared" si="49"/>
        <v>0.88</v>
      </c>
      <c r="K154" s="5">
        <v>10</v>
      </c>
      <c r="L154" s="5" t="s">
        <v>410</v>
      </c>
      <c r="M154" s="5" t="s">
        <v>410</v>
      </c>
      <c r="N154" s="4" t="s">
        <v>410</v>
      </c>
      <c r="O154" s="73"/>
      <c r="P154" s="5" t="s">
        <v>410</v>
      </c>
      <c r="Q154" s="5" t="s">
        <v>410</v>
      </c>
      <c r="R154" s="4" t="s">
        <v>410</v>
      </c>
      <c r="S154" s="5"/>
      <c r="T154" s="31">
        <f t="shared" si="40"/>
        <v>0.95439326970791549</v>
      </c>
      <c r="U154" s="32">
        <v>172</v>
      </c>
      <c r="V154" s="24">
        <f t="shared" si="41"/>
        <v>93.818181818181813</v>
      </c>
      <c r="W154" s="24">
        <f t="shared" si="42"/>
        <v>89.5</v>
      </c>
      <c r="X154" s="24">
        <f t="shared" si="43"/>
        <v>-4.318181818181813</v>
      </c>
      <c r="Y154" s="24"/>
      <c r="Z154" s="24">
        <v>10.199999999999999</v>
      </c>
      <c r="AA154" s="24">
        <v>16.7</v>
      </c>
      <c r="AB154" s="24">
        <v>15.3</v>
      </c>
      <c r="AC154" s="24">
        <v>20.399999999999999</v>
      </c>
      <c r="AD154" s="24"/>
      <c r="AE154" s="24">
        <v>13.7</v>
      </c>
      <c r="AF154" s="24"/>
      <c r="AG154" s="24">
        <f t="shared" si="44"/>
        <v>13.2</v>
      </c>
      <c r="AH154" s="40"/>
      <c r="AI154" s="40"/>
      <c r="AJ154" s="40"/>
      <c r="AK154" s="65"/>
      <c r="AL154" s="65"/>
      <c r="AM154" s="24">
        <f t="shared" si="45"/>
        <v>13.2</v>
      </c>
      <c r="AN154" s="24"/>
      <c r="AO154" s="24">
        <f t="shared" si="46"/>
        <v>13.2</v>
      </c>
      <c r="AP154" s="81"/>
      <c r="AQ154" s="38"/>
      <c r="AR154" s="1"/>
      <c r="AS154" s="1"/>
      <c r="AT154" s="1"/>
      <c r="AU154" s="1"/>
      <c r="AV154" s="1"/>
      <c r="AW154" s="1"/>
      <c r="AX154" s="1"/>
      <c r="AY154" s="1"/>
      <c r="AZ154" s="1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9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9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9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9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9"/>
      <c r="GC154" s="8"/>
      <c r="GD154" s="8"/>
    </row>
    <row r="155" spans="1:186" s="2" customFormat="1" ht="17.100000000000001" customHeight="1">
      <c r="A155" s="13" t="s">
        <v>138</v>
      </c>
      <c r="B155" s="24">
        <v>236</v>
      </c>
      <c r="C155" s="24">
        <v>581.29999999999995</v>
      </c>
      <c r="D155" s="4">
        <f t="shared" si="39"/>
        <v>1.3</v>
      </c>
      <c r="E155" s="10">
        <v>15</v>
      </c>
      <c r="F155" s="5">
        <v>1</v>
      </c>
      <c r="G155" s="5">
        <v>10</v>
      </c>
      <c r="H155" s="5"/>
      <c r="I155" s="5"/>
      <c r="J155" s="4">
        <f t="shared" si="49"/>
        <v>0.88</v>
      </c>
      <c r="K155" s="5">
        <v>10</v>
      </c>
      <c r="L155" s="5" t="s">
        <v>410</v>
      </c>
      <c r="M155" s="5" t="s">
        <v>410</v>
      </c>
      <c r="N155" s="4" t="s">
        <v>410</v>
      </c>
      <c r="O155" s="73"/>
      <c r="P155" s="5" t="s">
        <v>410</v>
      </c>
      <c r="Q155" s="5" t="s">
        <v>410</v>
      </c>
      <c r="R155" s="4" t="s">
        <v>410</v>
      </c>
      <c r="S155" s="5"/>
      <c r="T155" s="31">
        <f t="shared" si="40"/>
        <v>1.0942857142857143</v>
      </c>
      <c r="U155" s="32">
        <v>1501</v>
      </c>
      <c r="V155" s="24">
        <f t="shared" si="41"/>
        <v>818.72727272727275</v>
      </c>
      <c r="W155" s="24">
        <f t="shared" si="42"/>
        <v>895.9</v>
      </c>
      <c r="X155" s="24">
        <f t="shared" si="43"/>
        <v>77.172727272727229</v>
      </c>
      <c r="Y155" s="24"/>
      <c r="Z155" s="24">
        <v>154.19999999999999</v>
      </c>
      <c r="AA155" s="24">
        <v>161</v>
      </c>
      <c r="AB155" s="24">
        <v>125.1</v>
      </c>
      <c r="AC155" s="24">
        <v>160.5</v>
      </c>
      <c r="AD155" s="24"/>
      <c r="AE155" s="24">
        <v>153.30000000000001</v>
      </c>
      <c r="AF155" s="24"/>
      <c r="AG155" s="24">
        <f t="shared" si="44"/>
        <v>141.80000000000001</v>
      </c>
      <c r="AH155" s="65"/>
      <c r="AI155" s="40"/>
      <c r="AJ155" s="40"/>
      <c r="AK155" s="65"/>
      <c r="AL155" s="65"/>
      <c r="AM155" s="24">
        <f t="shared" si="45"/>
        <v>141.80000000000001</v>
      </c>
      <c r="AN155" s="24"/>
      <c r="AO155" s="24">
        <f t="shared" si="46"/>
        <v>141.80000000000001</v>
      </c>
      <c r="AP155" s="81"/>
      <c r="AQ155" s="38"/>
      <c r="AR155" s="1"/>
      <c r="AS155" s="1"/>
      <c r="AT155" s="1"/>
      <c r="AU155" s="1"/>
      <c r="AV155" s="1"/>
      <c r="AW155" s="1"/>
      <c r="AX155" s="1"/>
      <c r="AY155" s="1"/>
      <c r="AZ155" s="1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9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9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9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9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9"/>
      <c r="GC155" s="8"/>
      <c r="GD155" s="8"/>
    </row>
    <row r="156" spans="1:186" s="2" customFormat="1" ht="17.100000000000001" customHeight="1">
      <c r="A156" s="17" t="s">
        <v>139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77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81"/>
      <c r="AQ156" s="38"/>
      <c r="AR156" s="1"/>
      <c r="AS156" s="1"/>
      <c r="AT156" s="1"/>
      <c r="AU156" s="1"/>
      <c r="AV156" s="1"/>
      <c r="AW156" s="1"/>
      <c r="AX156" s="1"/>
      <c r="AY156" s="1"/>
      <c r="AZ156" s="1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9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9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9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9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9"/>
      <c r="GC156" s="8"/>
      <c r="GD156" s="8"/>
    </row>
    <row r="157" spans="1:186" s="2" customFormat="1" ht="17.100000000000001" customHeight="1">
      <c r="A157" s="13" t="s">
        <v>140</v>
      </c>
      <c r="B157" s="24">
        <v>856</v>
      </c>
      <c r="C157" s="24">
        <v>843.4</v>
      </c>
      <c r="D157" s="4">
        <f t="shared" si="39"/>
        <v>0.98528037383177569</v>
      </c>
      <c r="E157" s="10">
        <v>15</v>
      </c>
      <c r="F157" s="5">
        <v>1</v>
      </c>
      <c r="G157" s="5">
        <v>10</v>
      </c>
      <c r="H157" s="5"/>
      <c r="I157" s="5"/>
      <c r="J157" s="4">
        <f>J$40</f>
        <v>1.0655268022181146</v>
      </c>
      <c r="K157" s="5">
        <v>10</v>
      </c>
      <c r="L157" s="5" t="s">
        <v>410</v>
      </c>
      <c r="M157" s="5" t="s">
        <v>410</v>
      </c>
      <c r="N157" s="4" t="s">
        <v>410</v>
      </c>
      <c r="O157" s="73"/>
      <c r="P157" s="5" t="s">
        <v>410</v>
      </c>
      <c r="Q157" s="5" t="s">
        <v>410</v>
      </c>
      <c r="R157" s="4" t="s">
        <v>410</v>
      </c>
      <c r="S157" s="5"/>
      <c r="T157" s="31">
        <f t="shared" si="40"/>
        <v>1.0124135322759367</v>
      </c>
      <c r="U157" s="32">
        <v>2067</v>
      </c>
      <c r="V157" s="24">
        <f t="shared" si="41"/>
        <v>1127.4545454545455</v>
      </c>
      <c r="W157" s="24">
        <f t="shared" si="42"/>
        <v>1141.5</v>
      </c>
      <c r="X157" s="24">
        <f t="shared" si="43"/>
        <v>14.045454545454504</v>
      </c>
      <c r="Y157" s="24"/>
      <c r="Z157" s="24">
        <v>206.1</v>
      </c>
      <c r="AA157" s="24">
        <v>164.1</v>
      </c>
      <c r="AB157" s="24">
        <v>174.5</v>
      </c>
      <c r="AC157" s="24">
        <v>176.8</v>
      </c>
      <c r="AD157" s="24"/>
      <c r="AE157" s="24">
        <v>212.8</v>
      </c>
      <c r="AF157" s="24"/>
      <c r="AG157" s="24">
        <f t="shared" si="44"/>
        <v>207.2</v>
      </c>
      <c r="AH157" s="65"/>
      <c r="AI157" s="40"/>
      <c r="AJ157" s="40"/>
      <c r="AK157" s="65"/>
      <c r="AL157" s="65"/>
      <c r="AM157" s="24">
        <f t="shared" si="45"/>
        <v>207.2</v>
      </c>
      <c r="AN157" s="24"/>
      <c r="AO157" s="24">
        <f t="shared" si="46"/>
        <v>207.2</v>
      </c>
      <c r="AP157" s="81"/>
      <c r="AQ157" s="38"/>
      <c r="AR157" s="1"/>
      <c r="AS157" s="1"/>
      <c r="AT157" s="1"/>
      <c r="AU157" s="1"/>
      <c r="AV157" s="1"/>
      <c r="AW157" s="1"/>
      <c r="AX157" s="1"/>
      <c r="AY157" s="1"/>
      <c r="AZ157" s="1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9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9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9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9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9"/>
      <c r="GC157" s="8"/>
      <c r="GD157" s="8"/>
    </row>
    <row r="158" spans="1:186" s="2" customFormat="1" ht="17.100000000000001" customHeight="1">
      <c r="A158" s="13" t="s">
        <v>141</v>
      </c>
      <c r="B158" s="24">
        <v>1349.6</v>
      </c>
      <c r="C158" s="24">
        <v>1949.2</v>
      </c>
      <c r="D158" s="4">
        <f t="shared" si="39"/>
        <v>1.2244279786603438</v>
      </c>
      <c r="E158" s="10">
        <v>15</v>
      </c>
      <c r="F158" s="5">
        <v>1</v>
      </c>
      <c r="G158" s="5">
        <v>10</v>
      </c>
      <c r="H158" s="5"/>
      <c r="I158" s="5"/>
      <c r="J158" s="4">
        <f t="shared" ref="J158:J168" si="50">J$40</f>
        <v>1.0655268022181146</v>
      </c>
      <c r="K158" s="5">
        <v>10</v>
      </c>
      <c r="L158" s="5" t="s">
        <v>410</v>
      </c>
      <c r="M158" s="5" t="s">
        <v>410</v>
      </c>
      <c r="N158" s="4" t="s">
        <v>410</v>
      </c>
      <c r="O158" s="73"/>
      <c r="P158" s="5" t="s">
        <v>410</v>
      </c>
      <c r="Q158" s="5" t="s">
        <v>410</v>
      </c>
      <c r="R158" s="4" t="s">
        <v>410</v>
      </c>
      <c r="S158" s="5"/>
      <c r="T158" s="31">
        <f t="shared" si="40"/>
        <v>1.1149053629167516</v>
      </c>
      <c r="U158" s="32">
        <v>1965</v>
      </c>
      <c r="V158" s="24">
        <f t="shared" si="41"/>
        <v>1071.8181818181818</v>
      </c>
      <c r="W158" s="24">
        <f t="shared" si="42"/>
        <v>1195</v>
      </c>
      <c r="X158" s="24">
        <f t="shared" si="43"/>
        <v>123.18181818181824</v>
      </c>
      <c r="Y158" s="24"/>
      <c r="Z158" s="24">
        <v>210.8</v>
      </c>
      <c r="AA158" s="24">
        <v>210.8</v>
      </c>
      <c r="AB158" s="24">
        <v>152.30000000000001</v>
      </c>
      <c r="AC158" s="24">
        <v>224.4</v>
      </c>
      <c r="AD158" s="24"/>
      <c r="AE158" s="24">
        <v>123.2</v>
      </c>
      <c r="AF158" s="24"/>
      <c r="AG158" s="24">
        <f t="shared" si="44"/>
        <v>273.5</v>
      </c>
      <c r="AH158" s="65"/>
      <c r="AI158" s="40"/>
      <c r="AJ158" s="40"/>
      <c r="AK158" s="65"/>
      <c r="AL158" s="65"/>
      <c r="AM158" s="24">
        <f t="shared" si="45"/>
        <v>273.5</v>
      </c>
      <c r="AN158" s="24"/>
      <c r="AO158" s="24">
        <f t="shared" si="46"/>
        <v>273.5</v>
      </c>
      <c r="AP158" s="81"/>
      <c r="AQ158" s="38"/>
      <c r="AR158" s="1"/>
      <c r="AS158" s="1"/>
      <c r="AT158" s="1"/>
      <c r="AU158" s="1"/>
      <c r="AV158" s="1"/>
      <c r="AW158" s="1"/>
      <c r="AX158" s="1"/>
      <c r="AY158" s="1"/>
      <c r="AZ158" s="1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9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9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9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9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9"/>
      <c r="GC158" s="8"/>
      <c r="GD158" s="8"/>
    </row>
    <row r="159" spans="1:186" s="2" customFormat="1" ht="17.100000000000001" customHeight="1">
      <c r="A159" s="13" t="s">
        <v>142</v>
      </c>
      <c r="B159" s="24">
        <v>1293.3</v>
      </c>
      <c r="C159" s="24">
        <v>2079.6999999999998</v>
      </c>
      <c r="D159" s="4">
        <f t="shared" si="39"/>
        <v>1.2408056908683214</v>
      </c>
      <c r="E159" s="10">
        <v>15</v>
      </c>
      <c r="F159" s="5">
        <v>1</v>
      </c>
      <c r="G159" s="5">
        <v>10</v>
      </c>
      <c r="H159" s="5"/>
      <c r="I159" s="5"/>
      <c r="J159" s="4">
        <f t="shared" si="50"/>
        <v>1.0655268022181146</v>
      </c>
      <c r="K159" s="5">
        <v>10</v>
      </c>
      <c r="L159" s="5" t="s">
        <v>410</v>
      </c>
      <c r="M159" s="5" t="s">
        <v>410</v>
      </c>
      <c r="N159" s="4" t="s">
        <v>410</v>
      </c>
      <c r="O159" s="73"/>
      <c r="P159" s="5" t="s">
        <v>410</v>
      </c>
      <c r="Q159" s="5" t="s">
        <v>410</v>
      </c>
      <c r="R159" s="4" t="s">
        <v>410</v>
      </c>
      <c r="S159" s="5"/>
      <c r="T159" s="31">
        <f t="shared" si="40"/>
        <v>1.1219243824344562</v>
      </c>
      <c r="U159" s="32">
        <v>590</v>
      </c>
      <c r="V159" s="24">
        <f t="shared" si="41"/>
        <v>321.81818181818181</v>
      </c>
      <c r="W159" s="24">
        <f t="shared" si="42"/>
        <v>361.1</v>
      </c>
      <c r="X159" s="24">
        <f t="shared" si="43"/>
        <v>39.28181818181821</v>
      </c>
      <c r="Y159" s="24"/>
      <c r="Z159" s="24">
        <v>61</v>
      </c>
      <c r="AA159" s="24">
        <v>60.3</v>
      </c>
      <c r="AB159" s="24">
        <v>48.7</v>
      </c>
      <c r="AC159" s="24">
        <v>70.7</v>
      </c>
      <c r="AD159" s="24"/>
      <c r="AE159" s="24">
        <v>44.7</v>
      </c>
      <c r="AF159" s="24"/>
      <c r="AG159" s="24">
        <f t="shared" si="44"/>
        <v>75.7</v>
      </c>
      <c r="AH159" s="65"/>
      <c r="AI159" s="40"/>
      <c r="AJ159" s="40"/>
      <c r="AK159" s="65"/>
      <c r="AL159" s="65"/>
      <c r="AM159" s="24">
        <f t="shared" si="45"/>
        <v>75.7</v>
      </c>
      <c r="AN159" s="24"/>
      <c r="AO159" s="24">
        <f t="shared" si="46"/>
        <v>75.7</v>
      </c>
      <c r="AP159" s="81"/>
      <c r="AQ159" s="38"/>
      <c r="AR159" s="1"/>
      <c r="AS159" s="1"/>
      <c r="AT159" s="1"/>
      <c r="AU159" s="1"/>
      <c r="AV159" s="1"/>
      <c r="AW159" s="1"/>
      <c r="AX159" s="1"/>
      <c r="AY159" s="1"/>
      <c r="AZ159" s="1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9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9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9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9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9"/>
      <c r="GC159" s="8"/>
      <c r="GD159" s="8"/>
    </row>
    <row r="160" spans="1:186" s="2" customFormat="1" ht="17.100000000000001" customHeight="1">
      <c r="A160" s="13" t="s">
        <v>143</v>
      </c>
      <c r="B160" s="24">
        <v>3080.2</v>
      </c>
      <c r="C160" s="24">
        <v>2443.8000000000002</v>
      </c>
      <c r="D160" s="4">
        <f t="shared" si="39"/>
        <v>0.79339003960781773</v>
      </c>
      <c r="E160" s="10">
        <v>15</v>
      </c>
      <c r="F160" s="5">
        <v>1</v>
      </c>
      <c r="G160" s="5">
        <v>10</v>
      </c>
      <c r="H160" s="5"/>
      <c r="I160" s="5"/>
      <c r="J160" s="4">
        <f t="shared" si="50"/>
        <v>1.0655268022181146</v>
      </c>
      <c r="K160" s="5">
        <v>10</v>
      </c>
      <c r="L160" s="5" t="s">
        <v>410</v>
      </c>
      <c r="M160" s="5" t="s">
        <v>410</v>
      </c>
      <c r="N160" s="4" t="s">
        <v>410</v>
      </c>
      <c r="O160" s="73"/>
      <c r="P160" s="5" t="s">
        <v>410</v>
      </c>
      <c r="Q160" s="5" t="s">
        <v>410</v>
      </c>
      <c r="R160" s="4" t="s">
        <v>410</v>
      </c>
      <c r="S160" s="5"/>
      <c r="T160" s="31">
        <f t="shared" si="40"/>
        <v>0.93017481760852605</v>
      </c>
      <c r="U160" s="32">
        <v>5993</v>
      </c>
      <c r="V160" s="24">
        <f t="shared" si="41"/>
        <v>3268.909090909091</v>
      </c>
      <c r="W160" s="24">
        <f t="shared" si="42"/>
        <v>3040.7</v>
      </c>
      <c r="X160" s="24">
        <f t="shared" si="43"/>
        <v>-228.20909090909117</v>
      </c>
      <c r="Y160" s="24"/>
      <c r="Z160" s="24">
        <v>395.8</v>
      </c>
      <c r="AA160" s="24">
        <v>610.9</v>
      </c>
      <c r="AB160" s="24">
        <v>521</v>
      </c>
      <c r="AC160" s="24">
        <v>558.29999999999995</v>
      </c>
      <c r="AD160" s="24"/>
      <c r="AE160" s="24">
        <v>482</v>
      </c>
      <c r="AF160" s="24"/>
      <c r="AG160" s="24">
        <f t="shared" si="44"/>
        <v>472.7</v>
      </c>
      <c r="AH160" s="65"/>
      <c r="AI160" s="40"/>
      <c r="AJ160" s="40"/>
      <c r="AK160" s="65"/>
      <c r="AL160" s="65"/>
      <c r="AM160" s="24">
        <f t="shared" si="45"/>
        <v>472.7</v>
      </c>
      <c r="AN160" s="24"/>
      <c r="AO160" s="24">
        <f t="shared" si="46"/>
        <v>472.7</v>
      </c>
      <c r="AP160" s="81"/>
      <c r="AQ160" s="38"/>
      <c r="AR160" s="1"/>
      <c r="AS160" s="1"/>
      <c r="AT160" s="1"/>
      <c r="AU160" s="1"/>
      <c r="AV160" s="1"/>
      <c r="AW160" s="1"/>
      <c r="AX160" s="1"/>
      <c r="AY160" s="1"/>
      <c r="AZ160" s="1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9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9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9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9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9"/>
      <c r="GC160" s="8"/>
      <c r="GD160" s="8"/>
    </row>
    <row r="161" spans="1:186" s="2" customFormat="1" ht="17.100000000000001" customHeight="1">
      <c r="A161" s="13" t="s">
        <v>144</v>
      </c>
      <c r="B161" s="24">
        <v>5415.5</v>
      </c>
      <c r="C161" s="24">
        <v>6941.3</v>
      </c>
      <c r="D161" s="4">
        <f t="shared" si="39"/>
        <v>1.2081746837780445</v>
      </c>
      <c r="E161" s="10">
        <v>15</v>
      </c>
      <c r="F161" s="5">
        <v>1</v>
      </c>
      <c r="G161" s="5">
        <v>10</v>
      </c>
      <c r="H161" s="5"/>
      <c r="I161" s="5"/>
      <c r="J161" s="4">
        <f t="shared" si="50"/>
        <v>1.0655268022181146</v>
      </c>
      <c r="K161" s="5">
        <v>10</v>
      </c>
      <c r="L161" s="5" t="s">
        <v>410</v>
      </c>
      <c r="M161" s="5" t="s">
        <v>410</v>
      </c>
      <c r="N161" s="4" t="s">
        <v>410</v>
      </c>
      <c r="O161" s="73"/>
      <c r="P161" s="5" t="s">
        <v>410</v>
      </c>
      <c r="Q161" s="5" t="s">
        <v>410</v>
      </c>
      <c r="R161" s="4" t="s">
        <v>410</v>
      </c>
      <c r="S161" s="5"/>
      <c r="T161" s="31">
        <f t="shared" si="40"/>
        <v>1.1079396651100517</v>
      </c>
      <c r="U161" s="32">
        <v>54</v>
      </c>
      <c r="V161" s="24">
        <f t="shared" si="41"/>
        <v>29.454545454545453</v>
      </c>
      <c r="W161" s="24">
        <f t="shared" si="42"/>
        <v>32.6</v>
      </c>
      <c r="X161" s="24">
        <f t="shared" si="43"/>
        <v>3.1454545454545482</v>
      </c>
      <c r="Y161" s="24"/>
      <c r="Z161" s="24">
        <v>5.7</v>
      </c>
      <c r="AA161" s="24">
        <v>5.0999999999999996</v>
      </c>
      <c r="AB161" s="24">
        <v>4.8</v>
      </c>
      <c r="AC161" s="24">
        <v>5.8</v>
      </c>
      <c r="AD161" s="24"/>
      <c r="AE161" s="24">
        <v>5.0999999999999996</v>
      </c>
      <c r="AF161" s="24"/>
      <c r="AG161" s="24">
        <f t="shared" si="44"/>
        <v>6.1</v>
      </c>
      <c r="AH161" s="40"/>
      <c r="AI161" s="40"/>
      <c r="AJ161" s="40"/>
      <c r="AK161" s="65"/>
      <c r="AL161" s="65"/>
      <c r="AM161" s="24">
        <f t="shared" si="45"/>
        <v>6.1</v>
      </c>
      <c r="AN161" s="24"/>
      <c r="AO161" s="24">
        <f t="shared" si="46"/>
        <v>6.1</v>
      </c>
      <c r="AP161" s="81"/>
      <c r="AQ161" s="38"/>
      <c r="AR161" s="1"/>
      <c r="AS161" s="1"/>
      <c r="AT161" s="1"/>
      <c r="AU161" s="1"/>
      <c r="AV161" s="1"/>
      <c r="AW161" s="1"/>
      <c r="AX161" s="1"/>
      <c r="AY161" s="1"/>
      <c r="AZ161" s="1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9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9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9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9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9"/>
      <c r="GC161" s="8"/>
      <c r="GD161" s="8"/>
    </row>
    <row r="162" spans="1:186" s="2" customFormat="1" ht="17.100000000000001" customHeight="1">
      <c r="A162" s="13" t="s">
        <v>145</v>
      </c>
      <c r="B162" s="24">
        <v>2398.1</v>
      </c>
      <c r="C162" s="24">
        <v>2568.1999999999998</v>
      </c>
      <c r="D162" s="4">
        <f t="shared" si="39"/>
        <v>1.0709311538301154</v>
      </c>
      <c r="E162" s="10">
        <v>15</v>
      </c>
      <c r="F162" s="5">
        <v>1</v>
      </c>
      <c r="G162" s="5">
        <v>10</v>
      </c>
      <c r="H162" s="5"/>
      <c r="I162" s="5"/>
      <c r="J162" s="4">
        <f t="shared" si="50"/>
        <v>1.0655268022181146</v>
      </c>
      <c r="K162" s="5">
        <v>10</v>
      </c>
      <c r="L162" s="5" t="s">
        <v>410</v>
      </c>
      <c r="M162" s="5" t="s">
        <v>410</v>
      </c>
      <c r="N162" s="4" t="s">
        <v>410</v>
      </c>
      <c r="O162" s="73"/>
      <c r="P162" s="5" t="s">
        <v>410</v>
      </c>
      <c r="Q162" s="5" t="s">
        <v>410</v>
      </c>
      <c r="R162" s="4" t="s">
        <v>410</v>
      </c>
      <c r="S162" s="5"/>
      <c r="T162" s="31">
        <f t="shared" si="40"/>
        <v>1.0491210094180821</v>
      </c>
      <c r="U162" s="32">
        <v>345</v>
      </c>
      <c r="V162" s="24">
        <f t="shared" si="41"/>
        <v>188.18181818181819</v>
      </c>
      <c r="W162" s="24">
        <f t="shared" si="42"/>
        <v>197.4</v>
      </c>
      <c r="X162" s="24">
        <f t="shared" si="43"/>
        <v>9.2181818181818187</v>
      </c>
      <c r="Y162" s="24"/>
      <c r="Z162" s="24">
        <v>34.299999999999997</v>
      </c>
      <c r="AA162" s="24">
        <v>20.9</v>
      </c>
      <c r="AB162" s="24">
        <v>36.799999999999997</v>
      </c>
      <c r="AC162" s="24">
        <v>29.8</v>
      </c>
      <c r="AD162" s="24"/>
      <c r="AE162" s="24">
        <v>37</v>
      </c>
      <c r="AF162" s="24">
        <v>2</v>
      </c>
      <c r="AG162" s="24">
        <f t="shared" si="44"/>
        <v>36.6</v>
      </c>
      <c r="AH162" s="65"/>
      <c r="AI162" s="40"/>
      <c r="AJ162" s="40"/>
      <c r="AK162" s="65"/>
      <c r="AL162" s="65"/>
      <c r="AM162" s="24">
        <f t="shared" si="45"/>
        <v>36.6</v>
      </c>
      <c r="AN162" s="24"/>
      <c r="AO162" s="24">
        <f t="shared" si="46"/>
        <v>36.6</v>
      </c>
      <c r="AP162" s="81"/>
      <c r="AQ162" s="38"/>
      <c r="AR162" s="1"/>
      <c r="AS162" s="1"/>
      <c r="AT162" s="1"/>
      <c r="AU162" s="1"/>
      <c r="AV162" s="1"/>
      <c r="AW162" s="1"/>
      <c r="AX162" s="1"/>
      <c r="AY162" s="1"/>
      <c r="AZ162" s="1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9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9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9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9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9"/>
      <c r="GC162" s="8"/>
      <c r="GD162" s="8"/>
    </row>
    <row r="163" spans="1:186" s="2" customFormat="1" ht="17.100000000000001" customHeight="1">
      <c r="A163" s="13" t="s">
        <v>146</v>
      </c>
      <c r="B163" s="24">
        <v>5211</v>
      </c>
      <c r="C163" s="24">
        <v>3661.2</v>
      </c>
      <c r="D163" s="4">
        <f t="shared" si="39"/>
        <v>0.7025906735751295</v>
      </c>
      <c r="E163" s="10">
        <v>15</v>
      </c>
      <c r="F163" s="5">
        <v>1</v>
      </c>
      <c r="G163" s="5">
        <v>10</v>
      </c>
      <c r="H163" s="5"/>
      <c r="I163" s="5"/>
      <c r="J163" s="4">
        <f t="shared" si="50"/>
        <v>1.0655268022181146</v>
      </c>
      <c r="K163" s="5">
        <v>10</v>
      </c>
      <c r="L163" s="5" t="s">
        <v>410</v>
      </c>
      <c r="M163" s="5" t="s">
        <v>410</v>
      </c>
      <c r="N163" s="4" t="s">
        <v>410</v>
      </c>
      <c r="O163" s="73"/>
      <c r="P163" s="5" t="s">
        <v>410</v>
      </c>
      <c r="Q163" s="5" t="s">
        <v>410</v>
      </c>
      <c r="R163" s="4" t="s">
        <v>410</v>
      </c>
      <c r="S163" s="5"/>
      <c r="T163" s="31">
        <f t="shared" si="40"/>
        <v>0.89126080359451687</v>
      </c>
      <c r="U163" s="32">
        <v>2435</v>
      </c>
      <c r="V163" s="24">
        <f t="shared" si="41"/>
        <v>1328.1818181818182</v>
      </c>
      <c r="W163" s="24">
        <f t="shared" si="42"/>
        <v>1183.8</v>
      </c>
      <c r="X163" s="24">
        <f t="shared" si="43"/>
        <v>-144.38181818181829</v>
      </c>
      <c r="Y163" s="24"/>
      <c r="Z163" s="24">
        <v>155.9</v>
      </c>
      <c r="AA163" s="24">
        <v>223.1</v>
      </c>
      <c r="AB163" s="24">
        <v>223.6</v>
      </c>
      <c r="AC163" s="24">
        <v>273.60000000000002</v>
      </c>
      <c r="AD163" s="24"/>
      <c r="AE163" s="24">
        <v>169.3</v>
      </c>
      <c r="AF163" s="24"/>
      <c r="AG163" s="24">
        <f t="shared" si="44"/>
        <v>138.30000000000001</v>
      </c>
      <c r="AH163" s="65"/>
      <c r="AI163" s="40"/>
      <c r="AJ163" s="40"/>
      <c r="AK163" s="65"/>
      <c r="AL163" s="65"/>
      <c r="AM163" s="24">
        <f t="shared" si="45"/>
        <v>138.30000000000001</v>
      </c>
      <c r="AN163" s="24"/>
      <c r="AO163" s="24">
        <f t="shared" si="46"/>
        <v>138.30000000000001</v>
      </c>
      <c r="AP163" s="81"/>
      <c r="AQ163" s="38"/>
      <c r="AR163" s="1"/>
      <c r="AS163" s="1"/>
      <c r="AT163" s="1"/>
      <c r="AU163" s="1"/>
      <c r="AV163" s="1"/>
      <c r="AW163" s="1"/>
      <c r="AX163" s="1"/>
      <c r="AY163" s="1"/>
      <c r="AZ163" s="1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9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9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9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9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9"/>
      <c r="GC163" s="8"/>
      <c r="GD163" s="8"/>
    </row>
    <row r="164" spans="1:186" s="2" customFormat="1" ht="17.100000000000001" customHeight="1">
      <c r="A164" s="13" t="s">
        <v>147</v>
      </c>
      <c r="B164" s="24">
        <v>1646.6</v>
      </c>
      <c r="C164" s="24">
        <v>872.8</v>
      </c>
      <c r="D164" s="4">
        <f t="shared" si="39"/>
        <v>0.53006194582776633</v>
      </c>
      <c r="E164" s="10">
        <v>15</v>
      </c>
      <c r="F164" s="5">
        <v>1</v>
      </c>
      <c r="G164" s="5">
        <v>10</v>
      </c>
      <c r="H164" s="5"/>
      <c r="I164" s="5"/>
      <c r="J164" s="4">
        <f t="shared" si="50"/>
        <v>1.0655268022181146</v>
      </c>
      <c r="K164" s="5">
        <v>10</v>
      </c>
      <c r="L164" s="5" t="s">
        <v>410</v>
      </c>
      <c r="M164" s="5" t="s">
        <v>410</v>
      </c>
      <c r="N164" s="4" t="s">
        <v>410</v>
      </c>
      <c r="O164" s="73"/>
      <c r="P164" s="5" t="s">
        <v>410</v>
      </c>
      <c r="Q164" s="5" t="s">
        <v>410</v>
      </c>
      <c r="R164" s="4" t="s">
        <v>410</v>
      </c>
      <c r="S164" s="5"/>
      <c r="T164" s="31">
        <f t="shared" si="40"/>
        <v>0.81731992027421829</v>
      </c>
      <c r="U164" s="32">
        <v>2252</v>
      </c>
      <c r="V164" s="24">
        <f t="shared" si="41"/>
        <v>1228.3636363636363</v>
      </c>
      <c r="W164" s="24">
        <f t="shared" si="42"/>
        <v>1004</v>
      </c>
      <c r="X164" s="24">
        <f t="shared" si="43"/>
        <v>-224.36363636363626</v>
      </c>
      <c r="Y164" s="24"/>
      <c r="Z164" s="24">
        <v>157.4</v>
      </c>
      <c r="AA164" s="24">
        <v>81.900000000000006</v>
      </c>
      <c r="AB164" s="24">
        <v>244</v>
      </c>
      <c r="AC164" s="24">
        <v>198.8</v>
      </c>
      <c r="AD164" s="24"/>
      <c r="AE164" s="24">
        <v>171.7</v>
      </c>
      <c r="AF164" s="24"/>
      <c r="AG164" s="24">
        <f t="shared" si="44"/>
        <v>150.19999999999999</v>
      </c>
      <c r="AH164" s="65"/>
      <c r="AI164" s="40"/>
      <c r="AJ164" s="40"/>
      <c r="AK164" s="65"/>
      <c r="AL164" s="65"/>
      <c r="AM164" s="24">
        <f t="shared" si="45"/>
        <v>150.19999999999999</v>
      </c>
      <c r="AN164" s="24"/>
      <c r="AO164" s="24">
        <f t="shared" si="46"/>
        <v>150.19999999999999</v>
      </c>
      <c r="AP164" s="81"/>
      <c r="AQ164" s="38"/>
      <c r="AR164" s="1"/>
      <c r="AS164" s="1"/>
      <c r="AT164" s="1"/>
      <c r="AU164" s="1"/>
      <c r="AV164" s="1"/>
      <c r="AW164" s="1"/>
      <c r="AX164" s="1"/>
      <c r="AY164" s="1"/>
      <c r="AZ164" s="1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9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9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9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9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9"/>
      <c r="GC164" s="8"/>
      <c r="GD164" s="8"/>
    </row>
    <row r="165" spans="1:186" s="2" customFormat="1" ht="17.100000000000001" customHeight="1">
      <c r="A165" s="13" t="s">
        <v>148</v>
      </c>
      <c r="B165" s="24">
        <v>1717</v>
      </c>
      <c r="C165" s="24">
        <v>1751.6</v>
      </c>
      <c r="D165" s="4">
        <f t="shared" si="39"/>
        <v>1.0201514269073966</v>
      </c>
      <c r="E165" s="10">
        <v>15</v>
      </c>
      <c r="F165" s="5">
        <v>1</v>
      </c>
      <c r="G165" s="5">
        <v>10</v>
      </c>
      <c r="H165" s="5"/>
      <c r="I165" s="5"/>
      <c r="J165" s="4">
        <f t="shared" si="50"/>
        <v>1.0655268022181146</v>
      </c>
      <c r="K165" s="5">
        <v>10</v>
      </c>
      <c r="L165" s="5" t="s">
        <v>410</v>
      </c>
      <c r="M165" s="5" t="s">
        <v>410</v>
      </c>
      <c r="N165" s="4" t="s">
        <v>410</v>
      </c>
      <c r="O165" s="73"/>
      <c r="P165" s="5" t="s">
        <v>410</v>
      </c>
      <c r="Q165" s="5" t="s">
        <v>410</v>
      </c>
      <c r="R165" s="4" t="s">
        <v>410</v>
      </c>
      <c r="S165" s="5"/>
      <c r="T165" s="31">
        <f t="shared" si="40"/>
        <v>1.0273582693083454</v>
      </c>
      <c r="U165" s="32">
        <v>3969</v>
      </c>
      <c r="V165" s="24">
        <f t="shared" si="41"/>
        <v>2164.909090909091</v>
      </c>
      <c r="W165" s="24">
        <f t="shared" si="42"/>
        <v>2224.1</v>
      </c>
      <c r="X165" s="24">
        <f t="shared" si="43"/>
        <v>59.190909090908917</v>
      </c>
      <c r="Y165" s="24"/>
      <c r="Z165" s="24">
        <v>305.7</v>
      </c>
      <c r="AA165" s="24">
        <v>412.9</v>
      </c>
      <c r="AB165" s="24">
        <v>379.2</v>
      </c>
      <c r="AC165" s="24">
        <v>439.9</v>
      </c>
      <c r="AD165" s="24"/>
      <c r="AE165" s="24">
        <v>376.9</v>
      </c>
      <c r="AF165" s="24"/>
      <c r="AG165" s="24">
        <f t="shared" si="44"/>
        <v>309.5</v>
      </c>
      <c r="AH165" s="65"/>
      <c r="AI165" s="40"/>
      <c r="AJ165" s="40"/>
      <c r="AK165" s="65"/>
      <c r="AL165" s="65"/>
      <c r="AM165" s="24">
        <f t="shared" si="45"/>
        <v>309.5</v>
      </c>
      <c r="AN165" s="24"/>
      <c r="AO165" s="24">
        <f t="shared" si="46"/>
        <v>309.5</v>
      </c>
      <c r="AP165" s="81"/>
      <c r="AQ165" s="38"/>
      <c r="AR165" s="1"/>
      <c r="AS165" s="1"/>
      <c r="AT165" s="1"/>
      <c r="AU165" s="1"/>
      <c r="AV165" s="1"/>
      <c r="AW165" s="1"/>
      <c r="AX165" s="1"/>
      <c r="AY165" s="1"/>
      <c r="AZ165" s="1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9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9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9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9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9"/>
      <c r="GC165" s="8"/>
      <c r="GD165" s="8"/>
    </row>
    <row r="166" spans="1:186" s="2" customFormat="1" ht="17.100000000000001" customHeight="1">
      <c r="A166" s="13" t="s">
        <v>149</v>
      </c>
      <c r="B166" s="24">
        <v>799.4</v>
      </c>
      <c r="C166" s="24">
        <v>894</v>
      </c>
      <c r="D166" s="4">
        <f t="shared" si="39"/>
        <v>1.1183387540655492</v>
      </c>
      <c r="E166" s="10">
        <v>15</v>
      </c>
      <c r="F166" s="5">
        <v>1</v>
      </c>
      <c r="G166" s="5">
        <v>10</v>
      </c>
      <c r="H166" s="5"/>
      <c r="I166" s="5"/>
      <c r="J166" s="4">
        <f t="shared" si="50"/>
        <v>1.0655268022181146</v>
      </c>
      <c r="K166" s="5">
        <v>10</v>
      </c>
      <c r="L166" s="5" t="s">
        <v>410</v>
      </c>
      <c r="M166" s="5" t="s">
        <v>410</v>
      </c>
      <c r="N166" s="4" t="s">
        <v>410</v>
      </c>
      <c r="O166" s="73"/>
      <c r="P166" s="5" t="s">
        <v>410</v>
      </c>
      <c r="Q166" s="5" t="s">
        <v>410</v>
      </c>
      <c r="R166" s="4" t="s">
        <v>410</v>
      </c>
      <c r="S166" s="5"/>
      <c r="T166" s="31">
        <f t="shared" si="40"/>
        <v>1.0694385523761254</v>
      </c>
      <c r="U166" s="32">
        <v>3142</v>
      </c>
      <c r="V166" s="24">
        <f t="shared" si="41"/>
        <v>1713.8181818181818</v>
      </c>
      <c r="W166" s="24">
        <f t="shared" si="42"/>
        <v>1832.8</v>
      </c>
      <c r="X166" s="24">
        <f t="shared" si="43"/>
        <v>118.9818181818182</v>
      </c>
      <c r="Y166" s="24"/>
      <c r="Z166" s="24">
        <v>320.2</v>
      </c>
      <c r="AA166" s="24">
        <v>291.7</v>
      </c>
      <c r="AB166" s="24">
        <v>244.9</v>
      </c>
      <c r="AC166" s="24">
        <v>328.4</v>
      </c>
      <c r="AD166" s="24"/>
      <c r="AE166" s="24">
        <v>320.5</v>
      </c>
      <c r="AF166" s="24"/>
      <c r="AG166" s="24">
        <f t="shared" si="44"/>
        <v>327.10000000000002</v>
      </c>
      <c r="AH166" s="65"/>
      <c r="AI166" s="40"/>
      <c r="AJ166" s="40"/>
      <c r="AK166" s="65"/>
      <c r="AL166" s="65"/>
      <c r="AM166" s="24">
        <f t="shared" si="45"/>
        <v>327.10000000000002</v>
      </c>
      <c r="AN166" s="24"/>
      <c r="AO166" s="24">
        <f t="shared" si="46"/>
        <v>327.10000000000002</v>
      </c>
      <c r="AP166" s="81"/>
      <c r="AQ166" s="38"/>
      <c r="AR166" s="1"/>
      <c r="AS166" s="1"/>
      <c r="AT166" s="1"/>
      <c r="AU166" s="1"/>
      <c r="AV166" s="1"/>
      <c r="AW166" s="1"/>
      <c r="AX166" s="1"/>
      <c r="AY166" s="1"/>
      <c r="AZ166" s="1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9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9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9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9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9"/>
      <c r="GC166" s="8"/>
      <c r="GD166" s="8"/>
    </row>
    <row r="167" spans="1:186" s="2" customFormat="1" ht="17.100000000000001" customHeight="1">
      <c r="A167" s="13" t="s">
        <v>150</v>
      </c>
      <c r="B167" s="24">
        <v>676.8</v>
      </c>
      <c r="C167" s="24">
        <v>787.6</v>
      </c>
      <c r="D167" s="4">
        <f t="shared" si="39"/>
        <v>1.1637115839243499</v>
      </c>
      <c r="E167" s="10">
        <v>15</v>
      </c>
      <c r="F167" s="5">
        <v>1</v>
      </c>
      <c r="G167" s="5">
        <v>10</v>
      </c>
      <c r="H167" s="5"/>
      <c r="I167" s="5"/>
      <c r="J167" s="4">
        <f t="shared" si="50"/>
        <v>1.0655268022181146</v>
      </c>
      <c r="K167" s="5">
        <v>10</v>
      </c>
      <c r="L167" s="5" t="s">
        <v>410</v>
      </c>
      <c r="M167" s="5" t="s">
        <v>410</v>
      </c>
      <c r="N167" s="4" t="s">
        <v>410</v>
      </c>
      <c r="O167" s="73"/>
      <c r="P167" s="5" t="s">
        <v>410</v>
      </c>
      <c r="Q167" s="5" t="s">
        <v>410</v>
      </c>
      <c r="R167" s="4" t="s">
        <v>410</v>
      </c>
      <c r="S167" s="5"/>
      <c r="T167" s="31">
        <f t="shared" si="40"/>
        <v>1.0888840508870399</v>
      </c>
      <c r="U167" s="32">
        <v>1244</v>
      </c>
      <c r="V167" s="24">
        <f t="shared" si="41"/>
        <v>678.5454545454545</v>
      </c>
      <c r="W167" s="24">
        <f t="shared" si="42"/>
        <v>738.9</v>
      </c>
      <c r="X167" s="24">
        <f t="shared" si="43"/>
        <v>60.354545454545473</v>
      </c>
      <c r="Y167" s="24"/>
      <c r="Z167" s="24">
        <v>81</v>
      </c>
      <c r="AA167" s="24">
        <v>131.69999999999999</v>
      </c>
      <c r="AB167" s="24">
        <v>144.19999999999999</v>
      </c>
      <c r="AC167" s="24">
        <v>109.5</v>
      </c>
      <c r="AD167" s="24"/>
      <c r="AE167" s="24">
        <v>89.8</v>
      </c>
      <c r="AF167" s="24"/>
      <c r="AG167" s="24">
        <f t="shared" si="44"/>
        <v>182.7</v>
      </c>
      <c r="AH167" s="65"/>
      <c r="AI167" s="40"/>
      <c r="AJ167" s="40"/>
      <c r="AK167" s="65"/>
      <c r="AL167" s="65"/>
      <c r="AM167" s="24">
        <f t="shared" si="45"/>
        <v>182.7</v>
      </c>
      <c r="AN167" s="24"/>
      <c r="AO167" s="24">
        <f t="shared" si="46"/>
        <v>182.7</v>
      </c>
      <c r="AP167" s="81"/>
      <c r="AQ167" s="38"/>
      <c r="AR167" s="1"/>
      <c r="AS167" s="1"/>
      <c r="AT167" s="1"/>
      <c r="AU167" s="1"/>
      <c r="AV167" s="1"/>
      <c r="AW167" s="1"/>
      <c r="AX167" s="1"/>
      <c r="AY167" s="1"/>
      <c r="AZ167" s="1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9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9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9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9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9"/>
      <c r="GC167" s="8"/>
      <c r="GD167" s="8"/>
    </row>
    <row r="168" spans="1:186" s="2" customFormat="1" ht="17.100000000000001" customHeight="1">
      <c r="A168" s="13" t="s">
        <v>151</v>
      </c>
      <c r="B168" s="24">
        <v>11363.7</v>
      </c>
      <c r="C168" s="24">
        <v>9133.6</v>
      </c>
      <c r="D168" s="4">
        <f t="shared" si="39"/>
        <v>0.80375229898712564</v>
      </c>
      <c r="E168" s="10">
        <v>15</v>
      </c>
      <c r="F168" s="5">
        <v>1</v>
      </c>
      <c r="G168" s="5">
        <v>10</v>
      </c>
      <c r="H168" s="5"/>
      <c r="I168" s="5"/>
      <c r="J168" s="4">
        <f t="shared" si="50"/>
        <v>1.0655268022181146</v>
      </c>
      <c r="K168" s="5">
        <v>10</v>
      </c>
      <c r="L168" s="5" t="s">
        <v>410</v>
      </c>
      <c r="M168" s="5" t="s">
        <v>410</v>
      </c>
      <c r="N168" s="4" t="s">
        <v>410</v>
      </c>
      <c r="O168" s="73"/>
      <c r="P168" s="5" t="s">
        <v>410</v>
      </c>
      <c r="Q168" s="5" t="s">
        <v>410</v>
      </c>
      <c r="R168" s="4" t="s">
        <v>410</v>
      </c>
      <c r="S168" s="5"/>
      <c r="T168" s="31">
        <f t="shared" si="40"/>
        <v>0.93461578591394368</v>
      </c>
      <c r="U168" s="32">
        <v>2447</v>
      </c>
      <c r="V168" s="24">
        <f t="shared" si="41"/>
        <v>1334.7272727272727</v>
      </c>
      <c r="W168" s="24">
        <f t="shared" si="42"/>
        <v>1247.5</v>
      </c>
      <c r="X168" s="24">
        <f t="shared" si="43"/>
        <v>-87.227272727272748</v>
      </c>
      <c r="Y168" s="24"/>
      <c r="Z168" s="24">
        <v>243.1</v>
      </c>
      <c r="AA168" s="24">
        <v>203.9</v>
      </c>
      <c r="AB168" s="24">
        <v>197.6</v>
      </c>
      <c r="AC168" s="24">
        <v>196.6</v>
      </c>
      <c r="AD168" s="24"/>
      <c r="AE168" s="24">
        <v>180.2</v>
      </c>
      <c r="AF168" s="24"/>
      <c r="AG168" s="24">
        <f t="shared" si="44"/>
        <v>226.1</v>
      </c>
      <c r="AH168" s="40"/>
      <c r="AI168" s="40"/>
      <c r="AJ168" s="40"/>
      <c r="AK168" s="65"/>
      <c r="AL168" s="65"/>
      <c r="AM168" s="24">
        <f t="shared" si="45"/>
        <v>226.1</v>
      </c>
      <c r="AN168" s="24"/>
      <c r="AO168" s="24">
        <f t="shared" si="46"/>
        <v>226.1</v>
      </c>
      <c r="AP168" s="81"/>
      <c r="AQ168" s="38"/>
      <c r="AR168" s="1"/>
      <c r="AS168" s="1"/>
      <c r="AT168" s="1"/>
      <c r="AU168" s="1"/>
      <c r="AV168" s="1"/>
      <c r="AW168" s="1"/>
      <c r="AX168" s="1"/>
      <c r="AY168" s="1"/>
      <c r="AZ168" s="1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9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9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9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9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9"/>
      <c r="GC168" s="8"/>
      <c r="GD168" s="8"/>
    </row>
    <row r="169" spans="1:186" s="2" customFormat="1" ht="17.100000000000001" customHeight="1">
      <c r="A169" s="17" t="s">
        <v>152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77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81"/>
      <c r="AQ169" s="38"/>
      <c r="AR169" s="1"/>
      <c r="AS169" s="1"/>
      <c r="AT169" s="1"/>
      <c r="AU169" s="1"/>
      <c r="AV169" s="1"/>
      <c r="AW169" s="1"/>
      <c r="AX169" s="1"/>
      <c r="AY169" s="1"/>
      <c r="AZ169" s="1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9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9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9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9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9"/>
      <c r="GC169" s="8"/>
      <c r="GD169" s="8"/>
    </row>
    <row r="170" spans="1:186" s="2" customFormat="1" ht="17.100000000000001" customHeight="1">
      <c r="A170" s="13" t="s">
        <v>67</v>
      </c>
      <c r="B170" s="24">
        <v>541.20000000000005</v>
      </c>
      <c r="C170" s="24">
        <v>459.5</v>
      </c>
      <c r="D170" s="4">
        <f t="shared" si="39"/>
        <v>0.84903917220990388</v>
      </c>
      <c r="E170" s="10">
        <v>15</v>
      </c>
      <c r="F170" s="5">
        <v>1</v>
      </c>
      <c r="G170" s="5">
        <v>10</v>
      </c>
      <c r="H170" s="5"/>
      <c r="I170" s="5"/>
      <c r="J170" s="4">
        <f>J$41</f>
        <v>0.98445810914681009</v>
      </c>
      <c r="K170" s="5">
        <v>10</v>
      </c>
      <c r="L170" s="5" t="s">
        <v>410</v>
      </c>
      <c r="M170" s="5" t="s">
        <v>410</v>
      </c>
      <c r="N170" s="4" t="s">
        <v>410</v>
      </c>
      <c r="O170" s="73"/>
      <c r="P170" s="5" t="s">
        <v>410</v>
      </c>
      <c r="Q170" s="5" t="s">
        <v>410</v>
      </c>
      <c r="R170" s="4" t="s">
        <v>410</v>
      </c>
      <c r="S170" s="5"/>
      <c r="T170" s="31">
        <f t="shared" si="40"/>
        <v>0.93086196213190453</v>
      </c>
      <c r="U170" s="32">
        <v>2838</v>
      </c>
      <c r="V170" s="24">
        <f t="shared" si="41"/>
        <v>1548</v>
      </c>
      <c r="W170" s="24">
        <f t="shared" si="42"/>
        <v>1441</v>
      </c>
      <c r="X170" s="24">
        <f t="shared" si="43"/>
        <v>-107</v>
      </c>
      <c r="Y170" s="24"/>
      <c r="Z170" s="24">
        <v>204.5</v>
      </c>
      <c r="AA170" s="24">
        <v>177.6</v>
      </c>
      <c r="AB170" s="24">
        <v>306.7</v>
      </c>
      <c r="AC170" s="24">
        <v>153.69999999999999</v>
      </c>
      <c r="AD170" s="24"/>
      <c r="AE170" s="24">
        <v>242.2</v>
      </c>
      <c r="AF170" s="24"/>
      <c r="AG170" s="24">
        <f t="shared" si="44"/>
        <v>356.3</v>
      </c>
      <c r="AH170" s="65"/>
      <c r="AI170" s="40"/>
      <c r="AJ170" s="40"/>
      <c r="AK170" s="65"/>
      <c r="AL170" s="65"/>
      <c r="AM170" s="24">
        <f t="shared" si="45"/>
        <v>356.3</v>
      </c>
      <c r="AN170" s="24"/>
      <c r="AO170" s="24">
        <f t="shared" si="46"/>
        <v>356.3</v>
      </c>
      <c r="AP170" s="81"/>
      <c r="AQ170" s="38"/>
      <c r="AR170" s="1"/>
      <c r="AS170" s="1"/>
      <c r="AT170" s="1"/>
      <c r="AU170" s="1"/>
      <c r="AV170" s="1"/>
      <c r="AW170" s="1"/>
      <c r="AX170" s="1"/>
      <c r="AY170" s="1"/>
      <c r="AZ170" s="1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9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9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9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9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9"/>
      <c r="GC170" s="8"/>
      <c r="GD170" s="8"/>
    </row>
    <row r="171" spans="1:186" s="2" customFormat="1" ht="17.100000000000001" customHeight="1">
      <c r="A171" s="13" t="s">
        <v>153</v>
      </c>
      <c r="B171" s="24">
        <v>912</v>
      </c>
      <c r="C171" s="24">
        <v>484.6</v>
      </c>
      <c r="D171" s="4">
        <f t="shared" si="39"/>
        <v>0.53135964912280709</v>
      </c>
      <c r="E171" s="10">
        <v>15</v>
      </c>
      <c r="F171" s="5">
        <v>1</v>
      </c>
      <c r="G171" s="5">
        <v>10</v>
      </c>
      <c r="H171" s="5"/>
      <c r="I171" s="5"/>
      <c r="J171" s="4">
        <f t="shared" ref="J171:J182" si="51">J$41</f>
        <v>0.98445810914681009</v>
      </c>
      <c r="K171" s="5">
        <v>10</v>
      </c>
      <c r="L171" s="5" t="s">
        <v>410</v>
      </c>
      <c r="M171" s="5" t="s">
        <v>410</v>
      </c>
      <c r="N171" s="4" t="s">
        <v>410</v>
      </c>
      <c r="O171" s="73"/>
      <c r="P171" s="5" t="s">
        <v>410</v>
      </c>
      <c r="Q171" s="5" t="s">
        <v>410</v>
      </c>
      <c r="R171" s="4" t="s">
        <v>410</v>
      </c>
      <c r="S171" s="5"/>
      <c r="T171" s="31">
        <f t="shared" si="40"/>
        <v>0.79471359509457729</v>
      </c>
      <c r="U171" s="32">
        <v>2174</v>
      </c>
      <c r="V171" s="24">
        <f t="shared" si="41"/>
        <v>1185.8181818181818</v>
      </c>
      <c r="W171" s="24">
        <f t="shared" si="42"/>
        <v>942.4</v>
      </c>
      <c r="X171" s="24">
        <f t="shared" si="43"/>
        <v>-243.41818181818178</v>
      </c>
      <c r="Y171" s="24"/>
      <c r="Z171" s="24">
        <v>144.5</v>
      </c>
      <c r="AA171" s="24">
        <v>99</v>
      </c>
      <c r="AB171" s="24">
        <v>240.9</v>
      </c>
      <c r="AC171" s="24">
        <v>116.3</v>
      </c>
      <c r="AD171" s="24"/>
      <c r="AE171" s="24">
        <v>117.6</v>
      </c>
      <c r="AF171" s="24"/>
      <c r="AG171" s="24">
        <f t="shared" si="44"/>
        <v>224.1</v>
      </c>
      <c r="AH171" s="65"/>
      <c r="AI171" s="40"/>
      <c r="AJ171" s="40"/>
      <c r="AK171" s="65"/>
      <c r="AL171" s="65"/>
      <c r="AM171" s="24">
        <f t="shared" si="45"/>
        <v>224.1</v>
      </c>
      <c r="AN171" s="24"/>
      <c r="AO171" s="24">
        <f t="shared" si="46"/>
        <v>224.1</v>
      </c>
      <c r="AP171" s="81"/>
      <c r="AQ171" s="38"/>
      <c r="AR171" s="1"/>
      <c r="AS171" s="1"/>
      <c r="AT171" s="1"/>
      <c r="AU171" s="1"/>
      <c r="AV171" s="1"/>
      <c r="AW171" s="1"/>
      <c r="AX171" s="1"/>
      <c r="AY171" s="1"/>
      <c r="AZ171" s="1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9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9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9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9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9"/>
      <c r="GC171" s="8"/>
      <c r="GD171" s="8"/>
    </row>
    <row r="172" spans="1:186" s="2" customFormat="1" ht="17.100000000000001" customHeight="1">
      <c r="A172" s="13" t="s">
        <v>154</v>
      </c>
      <c r="B172" s="24">
        <v>1721.2</v>
      </c>
      <c r="C172" s="24">
        <v>3007.3</v>
      </c>
      <c r="D172" s="4">
        <f t="shared" si="39"/>
        <v>1.2547211247966534</v>
      </c>
      <c r="E172" s="10">
        <v>15</v>
      </c>
      <c r="F172" s="5">
        <v>1</v>
      </c>
      <c r="G172" s="5">
        <v>10</v>
      </c>
      <c r="H172" s="5"/>
      <c r="I172" s="5"/>
      <c r="J172" s="4">
        <f t="shared" si="51"/>
        <v>0.98445810914681009</v>
      </c>
      <c r="K172" s="5">
        <v>10</v>
      </c>
      <c r="L172" s="5" t="s">
        <v>410</v>
      </c>
      <c r="M172" s="5" t="s">
        <v>410</v>
      </c>
      <c r="N172" s="4" t="s">
        <v>410</v>
      </c>
      <c r="O172" s="73"/>
      <c r="P172" s="5" t="s">
        <v>410</v>
      </c>
      <c r="Q172" s="5" t="s">
        <v>410</v>
      </c>
      <c r="R172" s="4" t="s">
        <v>410</v>
      </c>
      <c r="S172" s="5"/>
      <c r="T172" s="31">
        <f t="shared" si="40"/>
        <v>1.1047256560976544</v>
      </c>
      <c r="U172" s="32">
        <v>3290</v>
      </c>
      <c r="V172" s="24">
        <f t="shared" si="41"/>
        <v>1794.5454545454545</v>
      </c>
      <c r="W172" s="24">
        <f t="shared" si="42"/>
        <v>1982.5</v>
      </c>
      <c r="X172" s="24">
        <f t="shared" si="43"/>
        <v>187.9545454545455</v>
      </c>
      <c r="Y172" s="24"/>
      <c r="Z172" s="24">
        <v>215.7</v>
      </c>
      <c r="AA172" s="24">
        <v>352.9</v>
      </c>
      <c r="AB172" s="24">
        <v>406.5</v>
      </c>
      <c r="AC172" s="24">
        <v>135.5</v>
      </c>
      <c r="AD172" s="24"/>
      <c r="AE172" s="24">
        <v>155.19999999999999</v>
      </c>
      <c r="AF172" s="24"/>
      <c r="AG172" s="24">
        <f t="shared" si="44"/>
        <v>716.7</v>
      </c>
      <c r="AH172" s="65"/>
      <c r="AI172" s="40"/>
      <c r="AJ172" s="40"/>
      <c r="AK172" s="65"/>
      <c r="AL172" s="65"/>
      <c r="AM172" s="24">
        <f t="shared" si="45"/>
        <v>716.7</v>
      </c>
      <c r="AN172" s="24"/>
      <c r="AO172" s="24">
        <f t="shared" si="46"/>
        <v>716.7</v>
      </c>
      <c r="AP172" s="81"/>
      <c r="AQ172" s="38"/>
      <c r="AR172" s="1"/>
      <c r="AS172" s="1"/>
      <c r="AT172" s="1"/>
      <c r="AU172" s="1"/>
      <c r="AV172" s="1"/>
      <c r="AW172" s="1"/>
      <c r="AX172" s="1"/>
      <c r="AY172" s="1"/>
      <c r="AZ172" s="1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9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9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9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9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9"/>
      <c r="GC172" s="8"/>
      <c r="GD172" s="8"/>
    </row>
    <row r="173" spans="1:186" s="2" customFormat="1" ht="17.100000000000001" customHeight="1">
      <c r="A173" s="13" t="s">
        <v>155</v>
      </c>
      <c r="B173" s="24">
        <v>2075.6</v>
      </c>
      <c r="C173" s="24">
        <v>1625.6</v>
      </c>
      <c r="D173" s="4">
        <f t="shared" si="39"/>
        <v>0.78319522065908653</v>
      </c>
      <c r="E173" s="10">
        <v>15</v>
      </c>
      <c r="F173" s="5">
        <v>1</v>
      </c>
      <c r="G173" s="5">
        <v>10</v>
      </c>
      <c r="H173" s="5"/>
      <c r="I173" s="5"/>
      <c r="J173" s="4">
        <f t="shared" si="51"/>
        <v>0.98445810914681009</v>
      </c>
      <c r="K173" s="5">
        <v>10</v>
      </c>
      <c r="L173" s="5" t="s">
        <v>410</v>
      </c>
      <c r="M173" s="5" t="s">
        <v>410</v>
      </c>
      <c r="N173" s="4" t="s">
        <v>410</v>
      </c>
      <c r="O173" s="73"/>
      <c r="P173" s="5" t="s">
        <v>410</v>
      </c>
      <c r="Q173" s="5" t="s">
        <v>410</v>
      </c>
      <c r="R173" s="4" t="s">
        <v>410</v>
      </c>
      <c r="S173" s="5"/>
      <c r="T173" s="31">
        <f t="shared" si="40"/>
        <v>0.90264312575298278</v>
      </c>
      <c r="U173" s="32">
        <v>3280</v>
      </c>
      <c r="V173" s="24">
        <f t="shared" si="41"/>
        <v>1789.090909090909</v>
      </c>
      <c r="W173" s="24">
        <f t="shared" si="42"/>
        <v>1614.9</v>
      </c>
      <c r="X173" s="24">
        <f t="shared" si="43"/>
        <v>-174.19090909090892</v>
      </c>
      <c r="Y173" s="24"/>
      <c r="Z173" s="24">
        <v>262.2</v>
      </c>
      <c r="AA173" s="24">
        <v>180.8</v>
      </c>
      <c r="AB173" s="24">
        <v>314.60000000000002</v>
      </c>
      <c r="AC173" s="24">
        <v>176.9</v>
      </c>
      <c r="AD173" s="24"/>
      <c r="AE173" s="24">
        <v>258.8</v>
      </c>
      <c r="AF173" s="24"/>
      <c r="AG173" s="24">
        <f t="shared" si="44"/>
        <v>421.6</v>
      </c>
      <c r="AH173" s="65"/>
      <c r="AI173" s="40"/>
      <c r="AJ173" s="40"/>
      <c r="AK173" s="65"/>
      <c r="AL173" s="65"/>
      <c r="AM173" s="24">
        <f t="shared" si="45"/>
        <v>421.6</v>
      </c>
      <c r="AN173" s="24"/>
      <c r="AO173" s="24">
        <f t="shared" si="46"/>
        <v>421.6</v>
      </c>
      <c r="AP173" s="81"/>
      <c r="AQ173" s="38"/>
      <c r="AR173" s="1"/>
      <c r="AS173" s="1"/>
      <c r="AT173" s="1"/>
      <c r="AU173" s="1"/>
      <c r="AV173" s="1"/>
      <c r="AW173" s="1"/>
      <c r="AX173" s="1"/>
      <c r="AY173" s="1"/>
      <c r="AZ173" s="1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9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9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9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9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9"/>
      <c r="GC173" s="8"/>
      <c r="GD173" s="8"/>
    </row>
    <row r="174" spans="1:186" s="2" customFormat="1" ht="17.100000000000001" customHeight="1">
      <c r="A174" s="13" t="s">
        <v>156</v>
      </c>
      <c r="B174" s="24">
        <v>17008.2</v>
      </c>
      <c r="C174" s="24">
        <v>17027.900000000001</v>
      </c>
      <c r="D174" s="4">
        <f t="shared" si="39"/>
        <v>1.001158264836961</v>
      </c>
      <c r="E174" s="10">
        <v>15</v>
      </c>
      <c r="F174" s="5">
        <v>1</v>
      </c>
      <c r="G174" s="5">
        <v>10</v>
      </c>
      <c r="H174" s="5"/>
      <c r="I174" s="5"/>
      <c r="J174" s="4">
        <f t="shared" si="51"/>
        <v>0.98445810914681009</v>
      </c>
      <c r="K174" s="5">
        <v>10</v>
      </c>
      <c r="L174" s="5" t="s">
        <v>410</v>
      </c>
      <c r="M174" s="5" t="s">
        <v>410</v>
      </c>
      <c r="N174" s="4" t="s">
        <v>410</v>
      </c>
      <c r="O174" s="73"/>
      <c r="P174" s="5" t="s">
        <v>410</v>
      </c>
      <c r="Q174" s="5" t="s">
        <v>410</v>
      </c>
      <c r="R174" s="4" t="s">
        <v>410</v>
      </c>
      <c r="S174" s="5"/>
      <c r="T174" s="31">
        <f t="shared" si="40"/>
        <v>0.99605585897207194</v>
      </c>
      <c r="U174" s="32">
        <v>1957</v>
      </c>
      <c r="V174" s="24">
        <f t="shared" si="41"/>
        <v>1067.4545454545455</v>
      </c>
      <c r="W174" s="24">
        <f t="shared" si="42"/>
        <v>1063.2</v>
      </c>
      <c r="X174" s="24">
        <f t="shared" si="43"/>
        <v>-4.2545454545454504</v>
      </c>
      <c r="Y174" s="24"/>
      <c r="Z174" s="24">
        <v>187.6</v>
      </c>
      <c r="AA174" s="24">
        <v>155.5</v>
      </c>
      <c r="AB174" s="24">
        <v>171.4</v>
      </c>
      <c r="AC174" s="24">
        <v>53.6</v>
      </c>
      <c r="AD174" s="24"/>
      <c r="AE174" s="24">
        <v>167.1</v>
      </c>
      <c r="AF174" s="24"/>
      <c r="AG174" s="24">
        <f t="shared" si="44"/>
        <v>328</v>
      </c>
      <c r="AH174" s="65"/>
      <c r="AI174" s="40"/>
      <c r="AJ174" s="40"/>
      <c r="AK174" s="65"/>
      <c r="AL174" s="65"/>
      <c r="AM174" s="24">
        <f t="shared" si="45"/>
        <v>328</v>
      </c>
      <c r="AN174" s="24"/>
      <c r="AO174" s="24">
        <f t="shared" si="46"/>
        <v>328</v>
      </c>
      <c r="AP174" s="81"/>
      <c r="AQ174" s="38"/>
      <c r="AR174" s="1"/>
      <c r="AS174" s="1"/>
      <c r="AT174" s="1"/>
      <c r="AU174" s="1"/>
      <c r="AV174" s="1"/>
      <c r="AW174" s="1"/>
      <c r="AX174" s="1"/>
      <c r="AY174" s="1"/>
      <c r="AZ174" s="1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9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9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9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9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9"/>
      <c r="GC174" s="8"/>
      <c r="GD174" s="8"/>
    </row>
    <row r="175" spans="1:186" s="2" customFormat="1" ht="17.100000000000001" customHeight="1">
      <c r="A175" s="13" t="s">
        <v>157</v>
      </c>
      <c r="B175" s="24">
        <v>2252.9</v>
      </c>
      <c r="C175" s="24">
        <v>1354.1</v>
      </c>
      <c r="D175" s="4">
        <f t="shared" si="39"/>
        <v>0.60104753872786176</v>
      </c>
      <c r="E175" s="10">
        <v>15</v>
      </c>
      <c r="F175" s="5">
        <v>1</v>
      </c>
      <c r="G175" s="5">
        <v>10</v>
      </c>
      <c r="H175" s="5"/>
      <c r="I175" s="5"/>
      <c r="J175" s="4">
        <f t="shared" si="51"/>
        <v>0.98445810914681009</v>
      </c>
      <c r="K175" s="5">
        <v>10</v>
      </c>
      <c r="L175" s="5" t="s">
        <v>410</v>
      </c>
      <c r="M175" s="5" t="s">
        <v>410</v>
      </c>
      <c r="N175" s="4" t="s">
        <v>410</v>
      </c>
      <c r="O175" s="73"/>
      <c r="P175" s="5" t="s">
        <v>410</v>
      </c>
      <c r="Q175" s="5" t="s">
        <v>410</v>
      </c>
      <c r="R175" s="4" t="s">
        <v>410</v>
      </c>
      <c r="S175" s="5"/>
      <c r="T175" s="31">
        <f t="shared" si="40"/>
        <v>0.82457983349674357</v>
      </c>
      <c r="U175" s="32">
        <v>1988</v>
      </c>
      <c r="V175" s="24">
        <f t="shared" si="41"/>
        <v>1084.3636363636363</v>
      </c>
      <c r="W175" s="24">
        <f t="shared" si="42"/>
        <v>894.1</v>
      </c>
      <c r="X175" s="24">
        <f t="shared" si="43"/>
        <v>-190.26363636363624</v>
      </c>
      <c r="Y175" s="24"/>
      <c r="Z175" s="24">
        <v>106.6</v>
      </c>
      <c r="AA175" s="24">
        <v>209.3</v>
      </c>
      <c r="AB175" s="24">
        <v>264.5</v>
      </c>
      <c r="AC175" s="24">
        <v>4</v>
      </c>
      <c r="AD175" s="24"/>
      <c r="AE175" s="24">
        <v>114.3</v>
      </c>
      <c r="AF175" s="24"/>
      <c r="AG175" s="24">
        <f t="shared" si="44"/>
        <v>195.4</v>
      </c>
      <c r="AH175" s="65"/>
      <c r="AI175" s="40"/>
      <c r="AJ175" s="40"/>
      <c r="AK175" s="65"/>
      <c r="AL175" s="65"/>
      <c r="AM175" s="24">
        <f t="shared" si="45"/>
        <v>195.4</v>
      </c>
      <c r="AN175" s="24"/>
      <c r="AO175" s="24">
        <f t="shared" si="46"/>
        <v>195.4</v>
      </c>
      <c r="AP175" s="81"/>
      <c r="AQ175" s="38"/>
      <c r="AR175" s="1"/>
      <c r="AS175" s="1"/>
      <c r="AT175" s="1"/>
      <c r="AU175" s="1"/>
      <c r="AV175" s="1"/>
      <c r="AW175" s="1"/>
      <c r="AX175" s="1"/>
      <c r="AY175" s="1"/>
      <c r="AZ175" s="1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9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9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9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9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9"/>
      <c r="GC175" s="8"/>
      <c r="GD175" s="8"/>
    </row>
    <row r="176" spans="1:186" s="2" customFormat="1" ht="17.100000000000001" customHeight="1">
      <c r="A176" s="13" t="s">
        <v>158</v>
      </c>
      <c r="B176" s="24">
        <v>5630.5</v>
      </c>
      <c r="C176" s="24">
        <v>4600.5</v>
      </c>
      <c r="D176" s="4">
        <f t="shared" si="39"/>
        <v>0.81706775597193859</v>
      </c>
      <c r="E176" s="10">
        <v>15</v>
      </c>
      <c r="F176" s="5">
        <v>1</v>
      </c>
      <c r="G176" s="5">
        <v>10</v>
      </c>
      <c r="H176" s="5"/>
      <c r="I176" s="5"/>
      <c r="J176" s="4">
        <f t="shared" si="51"/>
        <v>0.98445810914681009</v>
      </c>
      <c r="K176" s="5">
        <v>10</v>
      </c>
      <c r="L176" s="5" t="s">
        <v>410</v>
      </c>
      <c r="M176" s="5" t="s">
        <v>410</v>
      </c>
      <c r="N176" s="4" t="s">
        <v>410</v>
      </c>
      <c r="O176" s="73"/>
      <c r="P176" s="5" t="s">
        <v>410</v>
      </c>
      <c r="Q176" s="5" t="s">
        <v>410</v>
      </c>
      <c r="R176" s="4" t="s">
        <v>410</v>
      </c>
      <c r="S176" s="5"/>
      <c r="T176" s="31">
        <f t="shared" si="40"/>
        <v>0.91715992660134793</v>
      </c>
      <c r="U176" s="32">
        <v>2485</v>
      </c>
      <c r="V176" s="24">
        <f t="shared" si="41"/>
        <v>1355.4545454545455</v>
      </c>
      <c r="W176" s="24">
        <f t="shared" si="42"/>
        <v>1243.2</v>
      </c>
      <c r="X176" s="24">
        <f t="shared" si="43"/>
        <v>-112.25454545454545</v>
      </c>
      <c r="Y176" s="24"/>
      <c r="Z176" s="24">
        <v>210.8</v>
      </c>
      <c r="AA176" s="24">
        <v>176.7</v>
      </c>
      <c r="AB176" s="24">
        <v>241.3</v>
      </c>
      <c r="AC176" s="24">
        <v>109.9</v>
      </c>
      <c r="AD176" s="24"/>
      <c r="AE176" s="24">
        <v>197.5</v>
      </c>
      <c r="AF176" s="24"/>
      <c r="AG176" s="24">
        <f t="shared" si="44"/>
        <v>307</v>
      </c>
      <c r="AH176" s="65"/>
      <c r="AI176" s="40"/>
      <c r="AJ176" s="40"/>
      <c r="AK176" s="65"/>
      <c r="AL176" s="65"/>
      <c r="AM176" s="24">
        <f t="shared" si="45"/>
        <v>307</v>
      </c>
      <c r="AN176" s="24"/>
      <c r="AO176" s="24">
        <f t="shared" si="46"/>
        <v>307</v>
      </c>
      <c r="AP176" s="81"/>
      <c r="AQ176" s="38"/>
      <c r="AR176" s="1"/>
      <c r="AS176" s="1"/>
      <c r="AT176" s="1"/>
      <c r="AU176" s="1"/>
      <c r="AV176" s="1"/>
      <c r="AW176" s="1"/>
      <c r="AX176" s="1"/>
      <c r="AY176" s="1"/>
      <c r="AZ176" s="1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9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9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9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9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9"/>
      <c r="GC176" s="8"/>
      <c r="GD176" s="8"/>
    </row>
    <row r="177" spans="1:186" s="2" customFormat="1" ht="17.100000000000001" customHeight="1">
      <c r="A177" s="13" t="s">
        <v>159</v>
      </c>
      <c r="B177" s="24">
        <v>909.2</v>
      </c>
      <c r="C177" s="24">
        <v>747.4</v>
      </c>
      <c r="D177" s="4">
        <f t="shared" si="39"/>
        <v>0.82204135503739539</v>
      </c>
      <c r="E177" s="10">
        <v>15</v>
      </c>
      <c r="F177" s="5">
        <v>1</v>
      </c>
      <c r="G177" s="5">
        <v>10</v>
      </c>
      <c r="H177" s="5"/>
      <c r="I177" s="5"/>
      <c r="J177" s="4">
        <f t="shared" si="51"/>
        <v>0.98445810914681009</v>
      </c>
      <c r="K177" s="5">
        <v>10</v>
      </c>
      <c r="L177" s="5" t="s">
        <v>410</v>
      </c>
      <c r="M177" s="5" t="s">
        <v>410</v>
      </c>
      <c r="N177" s="4" t="s">
        <v>410</v>
      </c>
      <c r="O177" s="73"/>
      <c r="P177" s="5" t="s">
        <v>410</v>
      </c>
      <c r="Q177" s="5" t="s">
        <v>410</v>
      </c>
      <c r="R177" s="4" t="s">
        <v>410</v>
      </c>
      <c r="S177" s="5"/>
      <c r="T177" s="31">
        <f t="shared" si="40"/>
        <v>0.91929146905797232</v>
      </c>
      <c r="U177" s="32">
        <v>1727</v>
      </c>
      <c r="V177" s="24">
        <f t="shared" si="41"/>
        <v>942</v>
      </c>
      <c r="W177" s="24">
        <f t="shared" si="42"/>
        <v>866</v>
      </c>
      <c r="X177" s="24">
        <f t="shared" si="43"/>
        <v>-76</v>
      </c>
      <c r="Y177" s="24"/>
      <c r="Z177" s="24">
        <v>118.6</v>
      </c>
      <c r="AA177" s="24">
        <v>142.9</v>
      </c>
      <c r="AB177" s="24">
        <v>182.8</v>
      </c>
      <c r="AC177" s="24">
        <v>43.8</v>
      </c>
      <c r="AD177" s="24"/>
      <c r="AE177" s="24">
        <v>142.5</v>
      </c>
      <c r="AF177" s="24"/>
      <c r="AG177" s="24">
        <f t="shared" si="44"/>
        <v>235.4</v>
      </c>
      <c r="AH177" s="65"/>
      <c r="AI177" s="40"/>
      <c r="AJ177" s="40"/>
      <c r="AK177" s="65"/>
      <c r="AL177" s="65"/>
      <c r="AM177" s="24">
        <f t="shared" si="45"/>
        <v>235.4</v>
      </c>
      <c r="AN177" s="24"/>
      <c r="AO177" s="24">
        <f t="shared" si="46"/>
        <v>235.4</v>
      </c>
      <c r="AP177" s="81"/>
      <c r="AQ177" s="38"/>
      <c r="AR177" s="1"/>
      <c r="AS177" s="1"/>
      <c r="AT177" s="1"/>
      <c r="AU177" s="1"/>
      <c r="AV177" s="1"/>
      <c r="AW177" s="1"/>
      <c r="AX177" s="1"/>
      <c r="AY177" s="1"/>
      <c r="AZ177" s="1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9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9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9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9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9"/>
      <c r="GC177" s="8"/>
      <c r="GD177" s="8"/>
    </row>
    <row r="178" spans="1:186" s="2" customFormat="1" ht="17.100000000000001" customHeight="1">
      <c r="A178" s="13" t="s">
        <v>160</v>
      </c>
      <c r="B178" s="24">
        <v>1174.8</v>
      </c>
      <c r="C178" s="24">
        <v>690.5</v>
      </c>
      <c r="D178" s="4">
        <f t="shared" si="39"/>
        <v>0.58775961865849513</v>
      </c>
      <c r="E178" s="10">
        <v>15</v>
      </c>
      <c r="F178" s="5">
        <v>1</v>
      </c>
      <c r="G178" s="5">
        <v>10</v>
      </c>
      <c r="H178" s="5"/>
      <c r="I178" s="5"/>
      <c r="J178" s="4">
        <f t="shared" si="51"/>
        <v>0.98445810914681009</v>
      </c>
      <c r="K178" s="5">
        <v>10</v>
      </c>
      <c r="L178" s="5" t="s">
        <v>410</v>
      </c>
      <c r="M178" s="5" t="s">
        <v>410</v>
      </c>
      <c r="N178" s="4" t="s">
        <v>410</v>
      </c>
      <c r="O178" s="73"/>
      <c r="P178" s="5" t="s">
        <v>410</v>
      </c>
      <c r="Q178" s="5" t="s">
        <v>410</v>
      </c>
      <c r="R178" s="4" t="s">
        <v>410</v>
      </c>
      <c r="S178" s="5"/>
      <c r="T178" s="31">
        <f t="shared" si="40"/>
        <v>0.81888501060987229</v>
      </c>
      <c r="U178" s="32">
        <v>2135</v>
      </c>
      <c r="V178" s="24">
        <f t="shared" si="41"/>
        <v>1164.5454545454545</v>
      </c>
      <c r="W178" s="24">
        <f t="shared" si="42"/>
        <v>953.6</v>
      </c>
      <c r="X178" s="24">
        <f t="shared" si="43"/>
        <v>-210.94545454545448</v>
      </c>
      <c r="Y178" s="24"/>
      <c r="Z178" s="24">
        <v>154.69999999999999</v>
      </c>
      <c r="AA178" s="24">
        <v>196.9</v>
      </c>
      <c r="AB178" s="24">
        <v>142.4</v>
      </c>
      <c r="AC178" s="24">
        <v>85.2</v>
      </c>
      <c r="AD178" s="24"/>
      <c r="AE178" s="24">
        <v>131.6</v>
      </c>
      <c r="AF178" s="24"/>
      <c r="AG178" s="24">
        <f t="shared" si="44"/>
        <v>242.8</v>
      </c>
      <c r="AH178" s="65"/>
      <c r="AI178" s="40"/>
      <c r="AJ178" s="40"/>
      <c r="AK178" s="65"/>
      <c r="AL178" s="65"/>
      <c r="AM178" s="24">
        <f t="shared" si="45"/>
        <v>242.8</v>
      </c>
      <c r="AN178" s="24"/>
      <c r="AO178" s="24">
        <f t="shared" si="46"/>
        <v>242.8</v>
      </c>
      <c r="AP178" s="81"/>
      <c r="AQ178" s="38"/>
      <c r="AR178" s="1"/>
      <c r="AS178" s="1"/>
      <c r="AT178" s="1"/>
      <c r="AU178" s="1"/>
      <c r="AV178" s="1"/>
      <c r="AW178" s="1"/>
      <c r="AX178" s="1"/>
      <c r="AY178" s="1"/>
      <c r="AZ178" s="1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9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9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9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9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9"/>
      <c r="GC178" s="8"/>
      <c r="GD178" s="8"/>
    </row>
    <row r="179" spans="1:186" s="2" customFormat="1" ht="17.100000000000001" customHeight="1">
      <c r="A179" s="13" t="s">
        <v>95</v>
      </c>
      <c r="B179" s="24">
        <v>1308.9000000000001</v>
      </c>
      <c r="C179" s="24">
        <v>676.6</v>
      </c>
      <c r="D179" s="4">
        <f t="shared" si="39"/>
        <v>0.51692260676904267</v>
      </c>
      <c r="E179" s="10">
        <v>15</v>
      </c>
      <c r="F179" s="5">
        <v>1</v>
      </c>
      <c r="G179" s="5">
        <v>10</v>
      </c>
      <c r="H179" s="5"/>
      <c r="I179" s="5"/>
      <c r="J179" s="4">
        <f t="shared" si="51"/>
        <v>0.98445810914681009</v>
      </c>
      <c r="K179" s="5">
        <v>10</v>
      </c>
      <c r="L179" s="5" t="s">
        <v>410</v>
      </c>
      <c r="M179" s="5" t="s">
        <v>410</v>
      </c>
      <c r="N179" s="4" t="s">
        <v>410</v>
      </c>
      <c r="O179" s="73"/>
      <c r="P179" s="5" t="s">
        <v>410</v>
      </c>
      <c r="Q179" s="5" t="s">
        <v>410</v>
      </c>
      <c r="R179" s="4" t="s">
        <v>410</v>
      </c>
      <c r="S179" s="5"/>
      <c r="T179" s="31">
        <f t="shared" si="40"/>
        <v>0.78852629122867823</v>
      </c>
      <c r="U179" s="32">
        <v>2354</v>
      </c>
      <c r="V179" s="24">
        <f t="shared" si="41"/>
        <v>1284</v>
      </c>
      <c r="W179" s="24">
        <f t="shared" si="42"/>
        <v>1012.5</v>
      </c>
      <c r="X179" s="24">
        <f t="shared" si="43"/>
        <v>-271.5</v>
      </c>
      <c r="Y179" s="24"/>
      <c r="Z179" s="24">
        <v>104.9</v>
      </c>
      <c r="AA179" s="24">
        <v>157.6</v>
      </c>
      <c r="AB179" s="24">
        <v>253.4</v>
      </c>
      <c r="AC179" s="24">
        <v>41.7</v>
      </c>
      <c r="AD179" s="24"/>
      <c r="AE179" s="24">
        <v>130.4</v>
      </c>
      <c r="AF179" s="24">
        <v>30</v>
      </c>
      <c r="AG179" s="24">
        <f t="shared" si="44"/>
        <v>294.5</v>
      </c>
      <c r="AH179" s="65"/>
      <c r="AI179" s="40"/>
      <c r="AJ179" s="40"/>
      <c r="AK179" s="65"/>
      <c r="AL179" s="65"/>
      <c r="AM179" s="24">
        <f t="shared" si="45"/>
        <v>294.5</v>
      </c>
      <c r="AN179" s="24"/>
      <c r="AO179" s="24">
        <f t="shared" si="46"/>
        <v>294.5</v>
      </c>
      <c r="AP179" s="81"/>
      <c r="AQ179" s="38"/>
      <c r="AR179" s="1"/>
      <c r="AS179" s="1"/>
      <c r="AT179" s="1"/>
      <c r="AU179" s="1"/>
      <c r="AV179" s="1"/>
      <c r="AW179" s="1"/>
      <c r="AX179" s="1"/>
      <c r="AY179" s="1"/>
      <c r="AZ179" s="1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9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9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9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9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9"/>
      <c r="GC179" s="8"/>
      <c r="GD179" s="8"/>
    </row>
    <row r="180" spans="1:186" s="2" customFormat="1" ht="17.100000000000001" customHeight="1">
      <c r="A180" s="13" t="s">
        <v>161</v>
      </c>
      <c r="B180" s="24">
        <v>3367.6</v>
      </c>
      <c r="C180" s="24">
        <v>938.3</v>
      </c>
      <c r="D180" s="4">
        <f t="shared" si="39"/>
        <v>0.27862572752108328</v>
      </c>
      <c r="E180" s="10">
        <v>15</v>
      </c>
      <c r="F180" s="5">
        <v>1</v>
      </c>
      <c r="G180" s="5">
        <v>10</v>
      </c>
      <c r="H180" s="5"/>
      <c r="I180" s="5"/>
      <c r="J180" s="4">
        <f t="shared" si="51"/>
        <v>0.98445810914681009</v>
      </c>
      <c r="K180" s="5">
        <v>10</v>
      </c>
      <c r="L180" s="5" t="s">
        <v>410</v>
      </c>
      <c r="M180" s="5" t="s">
        <v>410</v>
      </c>
      <c r="N180" s="4" t="s">
        <v>410</v>
      </c>
      <c r="O180" s="73"/>
      <c r="P180" s="5" t="s">
        <v>410</v>
      </c>
      <c r="Q180" s="5" t="s">
        <v>410</v>
      </c>
      <c r="R180" s="4" t="s">
        <v>410</v>
      </c>
      <c r="S180" s="5"/>
      <c r="T180" s="31">
        <f t="shared" si="40"/>
        <v>0.68639905726526718</v>
      </c>
      <c r="U180" s="32">
        <v>2790</v>
      </c>
      <c r="V180" s="24">
        <f t="shared" si="41"/>
        <v>1521.8181818181818</v>
      </c>
      <c r="W180" s="24">
        <f t="shared" si="42"/>
        <v>1044.5999999999999</v>
      </c>
      <c r="X180" s="24">
        <f t="shared" si="43"/>
        <v>-477.21818181818185</v>
      </c>
      <c r="Y180" s="24"/>
      <c r="Z180" s="24">
        <v>116.8</v>
      </c>
      <c r="AA180" s="24">
        <v>160.4</v>
      </c>
      <c r="AB180" s="24">
        <v>321.2</v>
      </c>
      <c r="AC180" s="24">
        <v>0</v>
      </c>
      <c r="AD180" s="24"/>
      <c r="AE180" s="24">
        <v>169.2</v>
      </c>
      <c r="AF180" s="24"/>
      <c r="AG180" s="24">
        <f t="shared" si="44"/>
        <v>277</v>
      </c>
      <c r="AH180" s="65"/>
      <c r="AI180" s="40"/>
      <c r="AJ180" s="40"/>
      <c r="AK180" s="65"/>
      <c r="AL180" s="65"/>
      <c r="AM180" s="24">
        <f t="shared" si="45"/>
        <v>277</v>
      </c>
      <c r="AN180" s="24"/>
      <c r="AO180" s="24">
        <f t="shared" si="46"/>
        <v>277</v>
      </c>
      <c r="AP180" s="81"/>
      <c r="AQ180" s="38"/>
      <c r="AR180" s="1"/>
      <c r="AS180" s="1"/>
      <c r="AT180" s="1"/>
      <c r="AU180" s="1"/>
      <c r="AV180" s="1"/>
      <c r="AW180" s="1"/>
      <c r="AX180" s="1"/>
      <c r="AY180" s="1"/>
      <c r="AZ180" s="1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9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9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9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9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9"/>
      <c r="GC180" s="8"/>
      <c r="GD180" s="8"/>
    </row>
    <row r="181" spans="1:186" s="2" customFormat="1" ht="17.100000000000001" customHeight="1">
      <c r="A181" s="13" t="s">
        <v>162</v>
      </c>
      <c r="B181" s="24">
        <v>3579</v>
      </c>
      <c r="C181" s="24">
        <v>2661.4</v>
      </c>
      <c r="D181" s="4">
        <f t="shared" si="39"/>
        <v>0.7436155350656608</v>
      </c>
      <c r="E181" s="10">
        <v>15</v>
      </c>
      <c r="F181" s="5">
        <v>1</v>
      </c>
      <c r="G181" s="5">
        <v>10</v>
      </c>
      <c r="H181" s="5"/>
      <c r="I181" s="5"/>
      <c r="J181" s="4">
        <f t="shared" si="51"/>
        <v>0.98445810914681009</v>
      </c>
      <c r="K181" s="5">
        <v>10</v>
      </c>
      <c r="L181" s="5" t="s">
        <v>410</v>
      </c>
      <c r="M181" s="5" t="s">
        <v>410</v>
      </c>
      <c r="N181" s="4" t="s">
        <v>410</v>
      </c>
      <c r="O181" s="73"/>
      <c r="P181" s="5" t="s">
        <v>410</v>
      </c>
      <c r="Q181" s="5" t="s">
        <v>410</v>
      </c>
      <c r="R181" s="4" t="s">
        <v>410</v>
      </c>
      <c r="S181" s="5"/>
      <c r="T181" s="31">
        <f t="shared" si="40"/>
        <v>0.88568040335580034</v>
      </c>
      <c r="U181" s="32">
        <v>4642</v>
      </c>
      <c r="V181" s="24">
        <f t="shared" si="41"/>
        <v>2532</v>
      </c>
      <c r="W181" s="24">
        <f t="shared" si="42"/>
        <v>2242.5</v>
      </c>
      <c r="X181" s="24">
        <f t="shared" si="43"/>
        <v>-289.5</v>
      </c>
      <c r="Y181" s="24"/>
      <c r="Z181" s="24">
        <v>388</v>
      </c>
      <c r="AA181" s="24">
        <v>280.7</v>
      </c>
      <c r="AB181" s="24">
        <v>448.1</v>
      </c>
      <c r="AC181" s="24">
        <v>223.6</v>
      </c>
      <c r="AD181" s="24"/>
      <c r="AE181" s="24">
        <v>347.3</v>
      </c>
      <c r="AF181" s="24"/>
      <c r="AG181" s="24">
        <f t="shared" si="44"/>
        <v>554.79999999999995</v>
      </c>
      <c r="AH181" s="65"/>
      <c r="AI181" s="40"/>
      <c r="AJ181" s="40"/>
      <c r="AK181" s="65"/>
      <c r="AL181" s="65"/>
      <c r="AM181" s="24">
        <f t="shared" si="45"/>
        <v>554.79999999999995</v>
      </c>
      <c r="AN181" s="24"/>
      <c r="AO181" s="24">
        <f t="shared" si="46"/>
        <v>554.79999999999995</v>
      </c>
      <c r="AP181" s="81"/>
      <c r="AQ181" s="38"/>
      <c r="AR181" s="1"/>
      <c r="AS181" s="1"/>
      <c r="AT181" s="1"/>
      <c r="AU181" s="1"/>
      <c r="AV181" s="1"/>
      <c r="AW181" s="1"/>
      <c r="AX181" s="1"/>
      <c r="AY181" s="1"/>
      <c r="AZ181" s="1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9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9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9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9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9"/>
      <c r="GC181" s="8"/>
      <c r="GD181" s="8"/>
    </row>
    <row r="182" spans="1:186" s="2" customFormat="1" ht="17.100000000000001" customHeight="1">
      <c r="A182" s="13" t="s">
        <v>163</v>
      </c>
      <c r="B182" s="24">
        <v>1336.3</v>
      </c>
      <c r="C182" s="24">
        <v>1033.8</v>
      </c>
      <c r="D182" s="4">
        <f t="shared" si="39"/>
        <v>0.77362867619546505</v>
      </c>
      <c r="E182" s="10">
        <v>15</v>
      </c>
      <c r="F182" s="5">
        <v>1</v>
      </c>
      <c r="G182" s="5">
        <v>10</v>
      </c>
      <c r="H182" s="5"/>
      <c r="I182" s="5"/>
      <c r="J182" s="4">
        <f t="shared" si="51"/>
        <v>0.98445810914681009</v>
      </c>
      <c r="K182" s="5">
        <v>10</v>
      </c>
      <c r="L182" s="5" t="s">
        <v>410</v>
      </c>
      <c r="M182" s="5" t="s">
        <v>410</v>
      </c>
      <c r="N182" s="4" t="s">
        <v>410</v>
      </c>
      <c r="O182" s="73"/>
      <c r="P182" s="5" t="s">
        <v>410</v>
      </c>
      <c r="Q182" s="5" t="s">
        <v>410</v>
      </c>
      <c r="R182" s="4" t="s">
        <v>410</v>
      </c>
      <c r="S182" s="5"/>
      <c r="T182" s="31">
        <f t="shared" si="40"/>
        <v>0.89854317812571638</v>
      </c>
      <c r="U182" s="32">
        <v>2651</v>
      </c>
      <c r="V182" s="24">
        <f t="shared" si="41"/>
        <v>1446</v>
      </c>
      <c r="W182" s="24">
        <f t="shared" si="42"/>
        <v>1299.3</v>
      </c>
      <c r="X182" s="24">
        <f t="shared" si="43"/>
        <v>-146.70000000000005</v>
      </c>
      <c r="Y182" s="24"/>
      <c r="Z182" s="24">
        <v>207.1</v>
      </c>
      <c r="AA182" s="24">
        <v>263.3</v>
      </c>
      <c r="AB182" s="24">
        <v>210.6</v>
      </c>
      <c r="AC182" s="24">
        <v>68.3</v>
      </c>
      <c r="AD182" s="24"/>
      <c r="AE182" s="24">
        <v>195.3</v>
      </c>
      <c r="AF182" s="24"/>
      <c r="AG182" s="24">
        <f t="shared" si="44"/>
        <v>354.7</v>
      </c>
      <c r="AH182" s="65"/>
      <c r="AI182" s="40"/>
      <c r="AJ182" s="40"/>
      <c r="AK182" s="65"/>
      <c r="AL182" s="65"/>
      <c r="AM182" s="24">
        <f t="shared" si="45"/>
        <v>354.7</v>
      </c>
      <c r="AN182" s="24"/>
      <c r="AO182" s="24">
        <f t="shared" si="46"/>
        <v>354.7</v>
      </c>
      <c r="AP182" s="81"/>
      <c r="AQ182" s="38"/>
      <c r="AR182" s="1"/>
      <c r="AS182" s="1"/>
      <c r="AT182" s="1"/>
      <c r="AU182" s="1"/>
      <c r="AV182" s="1"/>
      <c r="AW182" s="1"/>
      <c r="AX182" s="1"/>
      <c r="AY182" s="1"/>
      <c r="AZ182" s="1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9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9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9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9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9"/>
      <c r="GC182" s="8"/>
      <c r="GD182" s="8"/>
    </row>
    <row r="183" spans="1:186" s="2" customFormat="1" ht="17.100000000000001" customHeight="1">
      <c r="A183" s="17" t="s">
        <v>164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77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81"/>
      <c r="AQ183" s="38"/>
      <c r="AR183" s="1"/>
      <c r="AS183" s="1"/>
      <c r="AT183" s="1"/>
      <c r="AU183" s="1"/>
      <c r="AV183" s="1"/>
      <c r="AW183" s="1"/>
      <c r="AX183" s="1"/>
      <c r="AY183" s="1"/>
      <c r="AZ183" s="1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9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9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9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9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9"/>
      <c r="GC183" s="8"/>
      <c r="GD183" s="8"/>
    </row>
    <row r="184" spans="1:186" s="2" customFormat="1" ht="17.100000000000001" customHeight="1">
      <c r="A184" s="13" t="s">
        <v>165</v>
      </c>
      <c r="B184" s="24">
        <v>503.6</v>
      </c>
      <c r="C184" s="24">
        <v>314</v>
      </c>
      <c r="D184" s="4">
        <f t="shared" si="39"/>
        <v>0.62351072279586972</v>
      </c>
      <c r="E184" s="10">
        <v>15</v>
      </c>
      <c r="F184" s="5">
        <v>1</v>
      </c>
      <c r="G184" s="5">
        <v>10</v>
      </c>
      <c r="H184" s="5"/>
      <c r="I184" s="5"/>
      <c r="J184" s="4">
        <f>J$42</f>
        <v>0.99794188861985467</v>
      </c>
      <c r="K184" s="5">
        <v>10</v>
      </c>
      <c r="L184" s="5" t="s">
        <v>410</v>
      </c>
      <c r="M184" s="5" t="s">
        <v>410</v>
      </c>
      <c r="N184" s="4" t="s">
        <v>410</v>
      </c>
      <c r="O184" s="73"/>
      <c r="P184" s="5" t="s">
        <v>410</v>
      </c>
      <c r="Q184" s="5" t="s">
        <v>410</v>
      </c>
      <c r="R184" s="4" t="s">
        <v>410</v>
      </c>
      <c r="S184" s="5"/>
      <c r="T184" s="31">
        <f t="shared" si="40"/>
        <v>0.83805942080390261</v>
      </c>
      <c r="U184" s="32">
        <v>1692</v>
      </c>
      <c r="V184" s="24">
        <f t="shared" si="41"/>
        <v>922.90909090909088</v>
      </c>
      <c r="W184" s="24">
        <f t="shared" si="42"/>
        <v>773.5</v>
      </c>
      <c r="X184" s="24">
        <f t="shared" si="43"/>
        <v>-149.40909090909088</v>
      </c>
      <c r="Y184" s="24"/>
      <c r="Z184" s="24">
        <v>119.6</v>
      </c>
      <c r="AA184" s="24">
        <v>116.4</v>
      </c>
      <c r="AB184" s="24">
        <v>191.9</v>
      </c>
      <c r="AC184" s="24">
        <v>141.9</v>
      </c>
      <c r="AD184" s="24"/>
      <c r="AE184" s="24">
        <v>84.5</v>
      </c>
      <c r="AF184" s="24"/>
      <c r="AG184" s="24">
        <f t="shared" si="44"/>
        <v>119.2</v>
      </c>
      <c r="AH184" s="65"/>
      <c r="AI184" s="40"/>
      <c r="AJ184" s="40"/>
      <c r="AK184" s="65"/>
      <c r="AL184" s="65"/>
      <c r="AM184" s="24">
        <f t="shared" si="45"/>
        <v>119.2</v>
      </c>
      <c r="AN184" s="24"/>
      <c r="AO184" s="24">
        <f t="shared" si="46"/>
        <v>119.2</v>
      </c>
      <c r="AP184" s="81"/>
      <c r="AQ184" s="38"/>
      <c r="AR184" s="1"/>
      <c r="AS184" s="1"/>
      <c r="AT184" s="1"/>
      <c r="AU184" s="1"/>
      <c r="AV184" s="1"/>
      <c r="AW184" s="1"/>
      <c r="AX184" s="1"/>
      <c r="AY184" s="1"/>
      <c r="AZ184" s="1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9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9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9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9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9"/>
      <c r="GC184" s="8"/>
      <c r="GD184" s="8"/>
    </row>
    <row r="185" spans="1:186" s="2" customFormat="1" ht="17.100000000000001" customHeight="1">
      <c r="A185" s="13" t="s">
        <v>166</v>
      </c>
      <c r="B185" s="24">
        <v>7332.2</v>
      </c>
      <c r="C185" s="24">
        <v>6265.8</v>
      </c>
      <c r="D185" s="4">
        <f t="shared" si="39"/>
        <v>0.85455934098906194</v>
      </c>
      <c r="E185" s="10">
        <v>15</v>
      </c>
      <c r="F185" s="5">
        <v>1</v>
      </c>
      <c r="G185" s="5">
        <v>10</v>
      </c>
      <c r="H185" s="5"/>
      <c r="I185" s="5"/>
      <c r="J185" s="4">
        <f t="shared" ref="J185:J189" si="52">J$42</f>
        <v>0.99794188861985467</v>
      </c>
      <c r="K185" s="5">
        <v>10</v>
      </c>
      <c r="L185" s="5" t="s">
        <v>410</v>
      </c>
      <c r="M185" s="5" t="s">
        <v>410</v>
      </c>
      <c r="N185" s="4" t="s">
        <v>410</v>
      </c>
      <c r="O185" s="73"/>
      <c r="P185" s="5" t="s">
        <v>410</v>
      </c>
      <c r="Q185" s="5" t="s">
        <v>410</v>
      </c>
      <c r="R185" s="4" t="s">
        <v>410</v>
      </c>
      <c r="S185" s="5"/>
      <c r="T185" s="31">
        <f t="shared" si="40"/>
        <v>0.9370802571724135</v>
      </c>
      <c r="U185" s="32">
        <v>1610</v>
      </c>
      <c r="V185" s="24">
        <f t="shared" si="41"/>
        <v>878.18181818181824</v>
      </c>
      <c r="W185" s="24">
        <f t="shared" si="42"/>
        <v>822.9</v>
      </c>
      <c r="X185" s="24">
        <f t="shared" si="43"/>
        <v>-55.281818181818267</v>
      </c>
      <c r="Y185" s="24"/>
      <c r="Z185" s="24">
        <v>116.9</v>
      </c>
      <c r="AA185" s="24">
        <v>157.19999999999999</v>
      </c>
      <c r="AB185" s="24">
        <v>190.2</v>
      </c>
      <c r="AC185" s="24">
        <v>179.7</v>
      </c>
      <c r="AD185" s="24"/>
      <c r="AE185" s="24">
        <v>114.1</v>
      </c>
      <c r="AF185" s="24"/>
      <c r="AG185" s="24">
        <f t="shared" si="44"/>
        <v>64.8</v>
      </c>
      <c r="AH185" s="65"/>
      <c r="AI185" s="40"/>
      <c r="AJ185" s="40"/>
      <c r="AK185" s="65"/>
      <c r="AL185" s="65"/>
      <c r="AM185" s="24">
        <f t="shared" si="45"/>
        <v>64.8</v>
      </c>
      <c r="AN185" s="24"/>
      <c r="AO185" s="24">
        <f t="shared" si="46"/>
        <v>64.8</v>
      </c>
      <c r="AP185" s="81"/>
      <c r="AQ185" s="38"/>
      <c r="AR185" s="1"/>
      <c r="AS185" s="1"/>
      <c r="AT185" s="1"/>
      <c r="AU185" s="1"/>
      <c r="AV185" s="1"/>
      <c r="AW185" s="1"/>
      <c r="AX185" s="1"/>
      <c r="AY185" s="1"/>
      <c r="AZ185" s="1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9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9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9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9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9"/>
      <c r="GC185" s="8"/>
      <c r="GD185" s="8"/>
    </row>
    <row r="186" spans="1:186" s="2" customFormat="1" ht="17.100000000000001" customHeight="1">
      <c r="A186" s="13" t="s">
        <v>167</v>
      </c>
      <c r="B186" s="24">
        <v>305.8</v>
      </c>
      <c r="C186" s="24">
        <v>394.3</v>
      </c>
      <c r="D186" s="4">
        <f t="shared" si="39"/>
        <v>1.208940483976455</v>
      </c>
      <c r="E186" s="10">
        <v>15</v>
      </c>
      <c r="F186" s="5">
        <v>1</v>
      </c>
      <c r="G186" s="5">
        <v>10</v>
      </c>
      <c r="H186" s="5"/>
      <c r="I186" s="5"/>
      <c r="J186" s="4">
        <f t="shared" si="52"/>
        <v>0.99794188861985467</v>
      </c>
      <c r="K186" s="5">
        <v>10</v>
      </c>
      <c r="L186" s="5" t="s">
        <v>410</v>
      </c>
      <c r="M186" s="5" t="s">
        <v>410</v>
      </c>
      <c r="N186" s="4" t="s">
        <v>410</v>
      </c>
      <c r="O186" s="73"/>
      <c r="P186" s="5" t="s">
        <v>410</v>
      </c>
      <c r="Q186" s="5" t="s">
        <v>410</v>
      </c>
      <c r="R186" s="4" t="s">
        <v>410</v>
      </c>
      <c r="S186" s="5"/>
      <c r="T186" s="31">
        <f t="shared" si="40"/>
        <v>1.0889578898812964</v>
      </c>
      <c r="U186" s="32">
        <v>1515</v>
      </c>
      <c r="V186" s="24">
        <f t="shared" si="41"/>
        <v>826.36363636363626</v>
      </c>
      <c r="W186" s="24">
        <f t="shared" si="42"/>
        <v>899.9</v>
      </c>
      <c r="X186" s="24">
        <f t="shared" si="43"/>
        <v>73.536363636363717</v>
      </c>
      <c r="Y186" s="24"/>
      <c r="Z186" s="24">
        <v>87.1</v>
      </c>
      <c r="AA186" s="24">
        <v>159.9</v>
      </c>
      <c r="AB186" s="24">
        <v>208.6</v>
      </c>
      <c r="AC186" s="24">
        <v>108.7</v>
      </c>
      <c r="AD186" s="24"/>
      <c r="AE186" s="24">
        <v>130.80000000000001</v>
      </c>
      <c r="AF186" s="24"/>
      <c r="AG186" s="24">
        <f t="shared" si="44"/>
        <v>204.8</v>
      </c>
      <c r="AH186" s="65"/>
      <c r="AI186" s="40"/>
      <c r="AJ186" s="40"/>
      <c r="AK186" s="65"/>
      <c r="AL186" s="65"/>
      <c r="AM186" s="24">
        <f t="shared" si="45"/>
        <v>204.8</v>
      </c>
      <c r="AN186" s="24"/>
      <c r="AO186" s="24">
        <f t="shared" si="46"/>
        <v>204.8</v>
      </c>
      <c r="AP186" s="81"/>
      <c r="AQ186" s="38"/>
      <c r="AR186" s="1"/>
      <c r="AS186" s="1"/>
      <c r="AT186" s="1"/>
      <c r="AU186" s="1"/>
      <c r="AV186" s="1"/>
      <c r="AW186" s="1"/>
      <c r="AX186" s="1"/>
      <c r="AY186" s="1"/>
      <c r="AZ186" s="1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9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9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9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9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9"/>
      <c r="GC186" s="8"/>
      <c r="GD186" s="8"/>
    </row>
    <row r="187" spans="1:186" s="2" customFormat="1" ht="17.100000000000001" customHeight="1">
      <c r="A187" s="13" t="s">
        <v>168</v>
      </c>
      <c r="B187" s="24">
        <v>509.3</v>
      </c>
      <c r="C187" s="24">
        <v>294</v>
      </c>
      <c r="D187" s="4">
        <f t="shared" ref="D187:D249" si="53">IF(E187=0,0,IF(B187=0,1,IF(C187&lt;0,0,IF(C187/B187&gt;1.2,IF((C187/B187-1.2)*0.1+1.2&gt;1.3,1.3,(C187/B187-1.2)*0.1+1.2),C187/B187))))</f>
        <v>0.5772629098763008</v>
      </c>
      <c r="E187" s="10">
        <v>15</v>
      </c>
      <c r="F187" s="5">
        <v>1</v>
      </c>
      <c r="G187" s="5">
        <v>10</v>
      </c>
      <c r="H187" s="5"/>
      <c r="I187" s="5"/>
      <c r="J187" s="4">
        <f t="shared" si="52"/>
        <v>0.99794188861985467</v>
      </c>
      <c r="K187" s="5">
        <v>10</v>
      </c>
      <c r="L187" s="5" t="s">
        <v>410</v>
      </c>
      <c r="M187" s="5" t="s">
        <v>410</v>
      </c>
      <c r="N187" s="4" t="s">
        <v>410</v>
      </c>
      <c r="O187" s="73"/>
      <c r="P187" s="5" t="s">
        <v>410</v>
      </c>
      <c r="Q187" s="5" t="s">
        <v>410</v>
      </c>
      <c r="R187" s="4" t="s">
        <v>410</v>
      </c>
      <c r="S187" s="5"/>
      <c r="T187" s="31">
        <f t="shared" ref="T187:T249" si="54">(D187*E187+F187*G187+J187*K187)/(E187+G187+K187)</f>
        <v>0.81823892955265887</v>
      </c>
      <c r="U187" s="32">
        <v>1156</v>
      </c>
      <c r="V187" s="24">
        <f t="shared" ref="V187:V249" si="55">U187/11*6</f>
        <v>630.5454545454545</v>
      </c>
      <c r="W187" s="24">
        <f t="shared" ref="W187:W249" si="56">ROUND(T187*V187,1)</f>
        <v>515.9</v>
      </c>
      <c r="X187" s="24">
        <f t="shared" ref="X187:X249" si="57">W187-V187</f>
        <v>-114.64545454545453</v>
      </c>
      <c r="Y187" s="24"/>
      <c r="Z187" s="24">
        <v>62.5</v>
      </c>
      <c r="AA187" s="24">
        <v>58.8</v>
      </c>
      <c r="AB187" s="24">
        <v>132.80000000000001</v>
      </c>
      <c r="AC187" s="24">
        <v>114.7</v>
      </c>
      <c r="AD187" s="24"/>
      <c r="AE187" s="24">
        <v>65.2</v>
      </c>
      <c r="AF187" s="24"/>
      <c r="AG187" s="24">
        <f t="shared" ref="AG187:AG249" si="58">ROUND(W187-SUM(Y187:AF187),1)</f>
        <v>81.900000000000006</v>
      </c>
      <c r="AH187" s="65"/>
      <c r="AI187" s="40"/>
      <c r="AJ187" s="40"/>
      <c r="AK187" s="65"/>
      <c r="AL187" s="65"/>
      <c r="AM187" s="24">
        <f t="shared" ref="AM187:AM249" si="59">IF(OR(AG187&lt;0,AH187="+",AI187="+",AJ187="+",AK187="+",AL187="+"),0,AG187)</f>
        <v>81.900000000000006</v>
      </c>
      <c r="AN187" s="24"/>
      <c r="AO187" s="24">
        <f t="shared" ref="AO187:AO249" si="60">ROUND(AM187-AN187,1)</f>
        <v>81.900000000000006</v>
      </c>
      <c r="AP187" s="81"/>
      <c r="AQ187" s="38"/>
      <c r="AR187" s="1"/>
      <c r="AS187" s="1"/>
      <c r="AT187" s="1"/>
      <c r="AU187" s="1"/>
      <c r="AV187" s="1"/>
      <c r="AW187" s="1"/>
      <c r="AX187" s="1"/>
      <c r="AY187" s="1"/>
      <c r="AZ187" s="1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9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9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9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9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9"/>
      <c r="GC187" s="8"/>
      <c r="GD187" s="8"/>
    </row>
    <row r="188" spans="1:186" s="2" customFormat="1" ht="17.100000000000001" customHeight="1">
      <c r="A188" s="13" t="s">
        <v>169</v>
      </c>
      <c r="B188" s="24">
        <v>673.2</v>
      </c>
      <c r="C188" s="24">
        <v>911.5</v>
      </c>
      <c r="D188" s="4">
        <f t="shared" si="53"/>
        <v>1.2153980986333928</v>
      </c>
      <c r="E188" s="10">
        <v>15</v>
      </c>
      <c r="F188" s="5">
        <v>1</v>
      </c>
      <c r="G188" s="5">
        <v>10</v>
      </c>
      <c r="H188" s="5"/>
      <c r="I188" s="5"/>
      <c r="J188" s="4">
        <f t="shared" si="52"/>
        <v>0.99794188861985467</v>
      </c>
      <c r="K188" s="5">
        <v>10</v>
      </c>
      <c r="L188" s="5" t="s">
        <v>410</v>
      </c>
      <c r="M188" s="5" t="s">
        <v>410</v>
      </c>
      <c r="N188" s="4" t="s">
        <v>410</v>
      </c>
      <c r="O188" s="73"/>
      <c r="P188" s="5" t="s">
        <v>410</v>
      </c>
      <c r="Q188" s="5" t="s">
        <v>410</v>
      </c>
      <c r="R188" s="4" t="s">
        <v>410</v>
      </c>
      <c r="S188" s="5"/>
      <c r="T188" s="31">
        <f t="shared" si="54"/>
        <v>1.091725439019984</v>
      </c>
      <c r="U188" s="32">
        <v>1130</v>
      </c>
      <c r="V188" s="24">
        <f t="shared" si="55"/>
        <v>616.36363636363637</v>
      </c>
      <c r="W188" s="24">
        <f t="shared" si="56"/>
        <v>672.9</v>
      </c>
      <c r="X188" s="24">
        <f t="shared" si="57"/>
        <v>56.536363636363603</v>
      </c>
      <c r="Y188" s="24"/>
      <c r="Z188" s="24">
        <v>102.5</v>
      </c>
      <c r="AA188" s="24">
        <v>95.4</v>
      </c>
      <c r="AB188" s="24">
        <v>110.8</v>
      </c>
      <c r="AC188" s="24">
        <v>135.1</v>
      </c>
      <c r="AD188" s="24"/>
      <c r="AE188" s="24">
        <v>114</v>
      </c>
      <c r="AF188" s="24"/>
      <c r="AG188" s="24">
        <f t="shared" si="58"/>
        <v>115.1</v>
      </c>
      <c r="AH188" s="65"/>
      <c r="AI188" s="40"/>
      <c r="AJ188" s="40"/>
      <c r="AK188" s="65"/>
      <c r="AL188" s="65"/>
      <c r="AM188" s="24">
        <f t="shared" si="59"/>
        <v>115.1</v>
      </c>
      <c r="AN188" s="24"/>
      <c r="AO188" s="24">
        <f t="shared" si="60"/>
        <v>115.1</v>
      </c>
      <c r="AP188" s="81"/>
      <c r="AQ188" s="38"/>
      <c r="AR188" s="1"/>
      <c r="AS188" s="1"/>
      <c r="AT188" s="1"/>
      <c r="AU188" s="1"/>
      <c r="AV188" s="1"/>
      <c r="AW188" s="1"/>
      <c r="AX188" s="1"/>
      <c r="AY188" s="1"/>
      <c r="AZ188" s="1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9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9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9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9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9"/>
      <c r="GC188" s="8"/>
      <c r="GD188" s="8"/>
    </row>
    <row r="189" spans="1:186" s="2" customFormat="1" ht="17.100000000000001" customHeight="1">
      <c r="A189" s="13" t="s">
        <v>170</v>
      </c>
      <c r="B189" s="24">
        <v>1171.9000000000001</v>
      </c>
      <c r="C189" s="24">
        <v>1027.2</v>
      </c>
      <c r="D189" s="4">
        <f t="shared" si="53"/>
        <v>0.87652530079358304</v>
      </c>
      <c r="E189" s="10">
        <v>15</v>
      </c>
      <c r="F189" s="5">
        <v>1</v>
      </c>
      <c r="G189" s="5">
        <v>10</v>
      </c>
      <c r="H189" s="5"/>
      <c r="I189" s="5"/>
      <c r="J189" s="4">
        <f t="shared" si="52"/>
        <v>0.99794188861985467</v>
      </c>
      <c r="K189" s="5">
        <v>10</v>
      </c>
      <c r="L189" s="5" t="s">
        <v>410</v>
      </c>
      <c r="M189" s="5" t="s">
        <v>410</v>
      </c>
      <c r="N189" s="4" t="s">
        <v>410</v>
      </c>
      <c r="O189" s="73"/>
      <c r="P189" s="5" t="s">
        <v>410</v>
      </c>
      <c r="Q189" s="5" t="s">
        <v>410</v>
      </c>
      <c r="R189" s="4" t="s">
        <v>410</v>
      </c>
      <c r="S189" s="5"/>
      <c r="T189" s="31">
        <f t="shared" si="54"/>
        <v>0.94649423994577975</v>
      </c>
      <c r="U189" s="32">
        <v>1796</v>
      </c>
      <c r="V189" s="24">
        <f t="shared" si="55"/>
        <v>979.63636363636374</v>
      </c>
      <c r="W189" s="24">
        <f t="shared" si="56"/>
        <v>927.2</v>
      </c>
      <c r="X189" s="24">
        <f t="shared" si="57"/>
        <v>-52.436363636363694</v>
      </c>
      <c r="Y189" s="24"/>
      <c r="Z189" s="24">
        <v>97.3</v>
      </c>
      <c r="AA189" s="24">
        <v>183.8</v>
      </c>
      <c r="AB189" s="24">
        <v>184.8</v>
      </c>
      <c r="AC189" s="24">
        <v>201.3</v>
      </c>
      <c r="AD189" s="24"/>
      <c r="AE189" s="24">
        <v>136.5</v>
      </c>
      <c r="AF189" s="24"/>
      <c r="AG189" s="24">
        <f t="shared" si="58"/>
        <v>123.5</v>
      </c>
      <c r="AH189" s="65"/>
      <c r="AI189" s="40"/>
      <c r="AJ189" s="40"/>
      <c r="AK189" s="65"/>
      <c r="AL189" s="65"/>
      <c r="AM189" s="24">
        <f t="shared" si="59"/>
        <v>123.5</v>
      </c>
      <c r="AN189" s="24"/>
      <c r="AO189" s="24">
        <f t="shared" si="60"/>
        <v>123.5</v>
      </c>
      <c r="AP189" s="81"/>
      <c r="AQ189" s="38"/>
      <c r="AR189" s="1"/>
      <c r="AS189" s="1"/>
      <c r="AT189" s="1"/>
      <c r="AU189" s="1"/>
      <c r="AV189" s="1"/>
      <c r="AW189" s="1"/>
      <c r="AX189" s="1"/>
      <c r="AY189" s="1"/>
      <c r="AZ189" s="1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9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9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9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9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9"/>
      <c r="GC189" s="8"/>
      <c r="GD189" s="8"/>
    </row>
    <row r="190" spans="1:186" s="2" customFormat="1" ht="17.100000000000001" customHeight="1">
      <c r="A190" s="17" t="s">
        <v>171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77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81"/>
      <c r="AQ190" s="38"/>
      <c r="AR190" s="1"/>
      <c r="AS190" s="1"/>
      <c r="AT190" s="1"/>
      <c r="AU190" s="1"/>
      <c r="AV190" s="1"/>
      <c r="AW190" s="1"/>
      <c r="AX190" s="1"/>
      <c r="AY190" s="1"/>
      <c r="AZ190" s="1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9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9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9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9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9"/>
      <c r="GC190" s="8"/>
      <c r="GD190" s="8"/>
    </row>
    <row r="191" spans="1:186" s="2" customFormat="1" ht="17.850000000000001" customHeight="1">
      <c r="A191" s="13" t="s">
        <v>172</v>
      </c>
      <c r="B191" s="24">
        <v>296.2</v>
      </c>
      <c r="C191" s="24">
        <v>122.8</v>
      </c>
      <c r="D191" s="4">
        <f t="shared" si="53"/>
        <v>0.41458474004051316</v>
      </c>
      <c r="E191" s="10">
        <v>15</v>
      </c>
      <c r="F191" s="5">
        <v>1</v>
      </c>
      <c r="G191" s="5">
        <v>10</v>
      </c>
      <c r="H191" s="5"/>
      <c r="I191" s="5"/>
      <c r="J191" s="4">
        <f>J$43</f>
        <v>0.97968828557063858</v>
      </c>
      <c r="K191" s="5">
        <v>10</v>
      </c>
      <c r="L191" s="5" t="s">
        <v>410</v>
      </c>
      <c r="M191" s="5" t="s">
        <v>410</v>
      </c>
      <c r="N191" s="4" t="s">
        <v>410</v>
      </c>
      <c r="O191" s="73"/>
      <c r="P191" s="5" t="s">
        <v>410</v>
      </c>
      <c r="Q191" s="5" t="s">
        <v>410</v>
      </c>
      <c r="R191" s="4" t="s">
        <v>410</v>
      </c>
      <c r="S191" s="5"/>
      <c r="T191" s="31">
        <f t="shared" si="54"/>
        <v>0.74330439875183096</v>
      </c>
      <c r="U191" s="32">
        <v>1464</v>
      </c>
      <c r="V191" s="24">
        <f t="shared" si="55"/>
        <v>798.5454545454545</v>
      </c>
      <c r="W191" s="24">
        <f t="shared" si="56"/>
        <v>593.6</v>
      </c>
      <c r="X191" s="24">
        <f t="shared" si="57"/>
        <v>-204.94545454545448</v>
      </c>
      <c r="Y191" s="24"/>
      <c r="Z191" s="24">
        <v>150.30000000000001</v>
      </c>
      <c r="AA191" s="24">
        <v>100.1</v>
      </c>
      <c r="AB191" s="24">
        <v>138.69999999999999</v>
      </c>
      <c r="AC191" s="24">
        <v>136.4</v>
      </c>
      <c r="AD191" s="24"/>
      <c r="AE191" s="24">
        <v>73.900000000000006</v>
      </c>
      <c r="AF191" s="24"/>
      <c r="AG191" s="24">
        <f t="shared" si="58"/>
        <v>-5.8</v>
      </c>
      <c r="AH191" s="65"/>
      <c r="AI191" s="40"/>
      <c r="AJ191" s="40"/>
      <c r="AK191" s="65"/>
      <c r="AL191" s="65"/>
      <c r="AM191" s="24">
        <f t="shared" si="59"/>
        <v>0</v>
      </c>
      <c r="AN191" s="24"/>
      <c r="AO191" s="24">
        <f t="shared" si="60"/>
        <v>0</v>
      </c>
      <c r="AP191" s="81"/>
      <c r="AQ191" s="38"/>
      <c r="AR191" s="1"/>
      <c r="AS191" s="1"/>
      <c r="AT191" s="1"/>
      <c r="AU191" s="1"/>
      <c r="AV191" s="1"/>
      <c r="AW191" s="1"/>
      <c r="AX191" s="1"/>
      <c r="AY191" s="1"/>
      <c r="AZ191" s="1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9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9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9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9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9"/>
      <c r="GC191" s="8"/>
      <c r="GD191" s="8"/>
    </row>
    <row r="192" spans="1:186" s="2" customFormat="1" ht="17.100000000000001" customHeight="1">
      <c r="A192" s="13" t="s">
        <v>173</v>
      </c>
      <c r="B192" s="24">
        <v>1608.1</v>
      </c>
      <c r="C192" s="24">
        <v>1336.9</v>
      </c>
      <c r="D192" s="4">
        <f t="shared" si="53"/>
        <v>0.83135377153162127</v>
      </c>
      <c r="E192" s="10">
        <v>15</v>
      </c>
      <c r="F192" s="5">
        <v>1</v>
      </c>
      <c r="G192" s="5">
        <v>10</v>
      </c>
      <c r="H192" s="5"/>
      <c r="I192" s="5"/>
      <c r="J192" s="4">
        <f t="shared" ref="J192:J203" si="61">J$43</f>
        <v>0.97968828557063858</v>
      </c>
      <c r="K192" s="5">
        <v>10</v>
      </c>
      <c r="L192" s="5" t="s">
        <v>410</v>
      </c>
      <c r="M192" s="5" t="s">
        <v>410</v>
      </c>
      <c r="N192" s="4" t="s">
        <v>410</v>
      </c>
      <c r="O192" s="73"/>
      <c r="P192" s="5" t="s">
        <v>410</v>
      </c>
      <c r="Q192" s="5" t="s">
        <v>410</v>
      </c>
      <c r="R192" s="4" t="s">
        <v>410</v>
      </c>
      <c r="S192" s="5"/>
      <c r="T192" s="31">
        <f t="shared" si="54"/>
        <v>0.921919697962306</v>
      </c>
      <c r="U192" s="32">
        <v>935</v>
      </c>
      <c r="V192" s="24">
        <f t="shared" si="55"/>
        <v>510</v>
      </c>
      <c r="W192" s="24">
        <f t="shared" si="56"/>
        <v>470.2</v>
      </c>
      <c r="X192" s="24">
        <f t="shared" si="57"/>
        <v>-39.800000000000011</v>
      </c>
      <c r="Y192" s="24"/>
      <c r="Z192" s="24">
        <v>51.3</v>
      </c>
      <c r="AA192" s="24">
        <v>43.1</v>
      </c>
      <c r="AB192" s="24">
        <v>150.80000000000001</v>
      </c>
      <c r="AC192" s="24">
        <v>90.1</v>
      </c>
      <c r="AD192" s="24"/>
      <c r="AE192" s="24">
        <v>67.2</v>
      </c>
      <c r="AF192" s="24"/>
      <c r="AG192" s="24">
        <f t="shared" si="58"/>
        <v>67.7</v>
      </c>
      <c r="AH192" s="65"/>
      <c r="AI192" s="40"/>
      <c r="AJ192" s="40"/>
      <c r="AK192" s="65"/>
      <c r="AL192" s="65"/>
      <c r="AM192" s="24">
        <f t="shared" si="59"/>
        <v>67.7</v>
      </c>
      <c r="AN192" s="24"/>
      <c r="AO192" s="24">
        <f t="shared" si="60"/>
        <v>67.7</v>
      </c>
      <c r="AP192" s="81"/>
      <c r="AQ192" s="38"/>
      <c r="AR192" s="1"/>
      <c r="AS192" s="1"/>
      <c r="AT192" s="1"/>
      <c r="AU192" s="1"/>
      <c r="AV192" s="1"/>
      <c r="AW192" s="1"/>
      <c r="AX192" s="1"/>
      <c r="AY192" s="1"/>
      <c r="AZ192" s="1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9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9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9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9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9"/>
      <c r="GC192" s="8"/>
      <c r="GD192" s="8"/>
    </row>
    <row r="193" spans="1:186" s="2" customFormat="1" ht="17.100000000000001" customHeight="1">
      <c r="A193" s="13" t="s">
        <v>174</v>
      </c>
      <c r="B193" s="24">
        <v>631.6</v>
      </c>
      <c r="C193" s="24">
        <v>451.2</v>
      </c>
      <c r="D193" s="4">
        <f t="shared" si="53"/>
        <v>0.71437618746041798</v>
      </c>
      <c r="E193" s="10">
        <v>15</v>
      </c>
      <c r="F193" s="5">
        <v>1</v>
      </c>
      <c r="G193" s="5">
        <v>10</v>
      </c>
      <c r="H193" s="5"/>
      <c r="I193" s="5"/>
      <c r="J193" s="4">
        <f t="shared" si="61"/>
        <v>0.97968828557063858</v>
      </c>
      <c r="K193" s="5">
        <v>10</v>
      </c>
      <c r="L193" s="5" t="s">
        <v>410</v>
      </c>
      <c r="M193" s="5" t="s">
        <v>410</v>
      </c>
      <c r="N193" s="4" t="s">
        <v>410</v>
      </c>
      <c r="O193" s="73"/>
      <c r="P193" s="5" t="s">
        <v>410</v>
      </c>
      <c r="Q193" s="5" t="s">
        <v>410</v>
      </c>
      <c r="R193" s="4" t="s">
        <v>410</v>
      </c>
      <c r="S193" s="5"/>
      <c r="T193" s="31">
        <f t="shared" si="54"/>
        <v>0.87178644764607593</v>
      </c>
      <c r="U193" s="32">
        <v>1842</v>
      </c>
      <c r="V193" s="24">
        <f t="shared" si="55"/>
        <v>1004.7272727272727</v>
      </c>
      <c r="W193" s="24">
        <f t="shared" si="56"/>
        <v>875.9</v>
      </c>
      <c r="X193" s="24">
        <f t="shared" si="57"/>
        <v>-128.82727272727277</v>
      </c>
      <c r="Y193" s="24"/>
      <c r="Z193" s="24">
        <v>67</v>
      </c>
      <c r="AA193" s="24">
        <v>179.2</v>
      </c>
      <c r="AB193" s="24">
        <v>247.4</v>
      </c>
      <c r="AC193" s="24">
        <v>172.4</v>
      </c>
      <c r="AD193" s="24"/>
      <c r="AE193" s="24">
        <v>112.7</v>
      </c>
      <c r="AF193" s="24"/>
      <c r="AG193" s="24">
        <f t="shared" si="58"/>
        <v>97.2</v>
      </c>
      <c r="AH193" s="65"/>
      <c r="AI193" s="40"/>
      <c r="AJ193" s="40"/>
      <c r="AK193" s="65"/>
      <c r="AL193" s="65"/>
      <c r="AM193" s="24">
        <f t="shared" si="59"/>
        <v>97.2</v>
      </c>
      <c r="AN193" s="24"/>
      <c r="AO193" s="24">
        <f t="shared" si="60"/>
        <v>97.2</v>
      </c>
      <c r="AP193" s="81"/>
      <c r="AQ193" s="38"/>
      <c r="AR193" s="1"/>
      <c r="AS193" s="1"/>
      <c r="AT193" s="1"/>
      <c r="AU193" s="1"/>
      <c r="AV193" s="1"/>
      <c r="AW193" s="1"/>
      <c r="AX193" s="1"/>
      <c r="AY193" s="1"/>
      <c r="AZ193" s="1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9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9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9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9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9"/>
      <c r="GC193" s="8"/>
      <c r="GD193" s="8"/>
    </row>
    <row r="194" spans="1:186" s="2" customFormat="1" ht="17.100000000000001" customHeight="1">
      <c r="A194" s="13" t="s">
        <v>175</v>
      </c>
      <c r="B194" s="24">
        <v>9375.1</v>
      </c>
      <c r="C194" s="24">
        <v>9216.5</v>
      </c>
      <c r="D194" s="4">
        <f t="shared" si="53"/>
        <v>0.98308284711629734</v>
      </c>
      <c r="E194" s="10">
        <v>15</v>
      </c>
      <c r="F194" s="5">
        <v>1</v>
      </c>
      <c r="G194" s="5">
        <v>10</v>
      </c>
      <c r="H194" s="5"/>
      <c r="I194" s="5"/>
      <c r="J194" s="4">
        <f t="shared" si="61"/>
        <v>0.97968828557063858</v>
      </c>
      <c r="K194" s="5">
        <v>10</v>
      </c>
      <c r="L194" s="5" t="s">
        <v>410</v>
      </c>
      <c r="M194" s="5" t="s">
        <v>410</v>
      </c>
      <c r="N194" s="4" t="s">
        <v>410</v>
      </c>
      <c r="O194" s="73"/>
      <c r="P194" s="5" t="s">
        <v>410</v>
      </c>
      <c r="Q194" s="5" t="s">
        <v>410</v>
      </c>
      <c r="R194" s="4" t="s">
        <v>410</v>
      </c>
      <c r="S194" s="5"/>
      <c r="T194" s="31">
        <f t="shared" si="54"/>
        <v>0.98694644464145276</v>
      </c>
      <c r="U194" s="32">
        <v>54</v>
      </c>
      <c r="V194" s="24">
        <f t="shared" si="55"/>
        <v>29.454545454545453</v>
      </c>
      <c r="W194" s="24">
        <f t="shared" si="56"/>
        <v>29.1</v>
      </c>
      <c r="X194" s="24">
        <f t="shared" si="57"/>
        <v>-0.35454545454545183</v>
      </c>
      <c r="Y194" s="24"/>
      <c r="Z194" s="24">
        <v>3.6</v>
      </c>
      <c r="AA194" s="24">
        <v>5.5</v>
      </c>
      <c r="AB194" s="24">
        <v>6.7</v>
      </c>
      <c r="AC194" s="24">
        <v>5.6</v>
      </c>
      <c r="AD194" s="24"/>
      <c r="AE194" s="24">
        <v>4.0999999999999996</v>
      </c>
      <c r="AF194" s="24"/>
      <c r="AG194" s="24">
        <f t="shared" si="58"/>
        <v>3.6</v>
      </c>
      <c r="AH194" s="65"/>
      <c r="AI194" s="40"/>
      <c r="AJ194" s="40"/>
      <c r="AK194" s="65"/>
      <c r="AL194" s="65"/>
      <c r="AM194" s="24">
        <f t="shared" si="59"/>
        <v>3.6</v>
      </c>
      <c r="AN194" s="24"/>
      <c r="AO194" s="24">
        <f t="shared" si="60"/>
        <v>3.6</v>
      </c>
      <c r="AP194" s="81"/>
      <c r="AQ194" s="38"/>
      <c r="AR194" s="1"/>
      <c r="AS194" s="1"/>
      <c r="AT194" s="1"/>
      <c r="AU194" s="1"/>
      <c r="AV194" s="1"/>
      <c r="AW194" s="1"/>
      <c r="AX194" s="1"/>
      <c r="AY194" s="1"/>
      <c r="AZ194" s="1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9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9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9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9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9"/>
      <c r="GC194" s="8"/>
      <c r="GD194" s="8"/>
    </row>
    <row r="195" spans="1:186" s="2" customFormat="1" ht="17.100000000000001" customHeight="1">
      <c r="A195" s="13" t="s">
        <v>176</v>
      </c>
      <c r="B195" s="24">
        <v>848</v>
      </c>
      <c r="C195" s="24">
        <v>728</v>
      </c>
      <c r="D195" s="4">
        <f t="shared" si="53"/>
        <v>0.85849056603773588</v>
      </c>
      <c r="E195" s="10">
        <v>15</v>
      </c>
      <c r="F195" s="5">
        <v>1</v>
      </c>
      <c r="G195" s="5">
        <v>10</v>
      </c>
      <c r="H195" s="5"/>
      <c r="I195" s="5"/>
      <c r="J195" s="4">
        <f t="shared" si="61"/>
        <v>0.97968828557063858</v>
      </c>
      <c r="K195" s="5">
        <v>10</v>
      </c>
      <c r="L195" s="5" t="s">
        <v>410</v>
      </c>
      <c r="M195" s="5" t="s">
        <v>410</v>
      </c>
      <c r="N195" s="4" t="s">
        <v>410</v>
      </c>
      <c r="O195" s="73"/>
      <c r="P195" s="5" t="s">
        <v>410</v>
      </c>
      <c r="Q195" s="5" t="s">
        <v>410</v>
      </c>
      <c r="R195" s="4" t="s">
        <v>410</v>
      </c>
      <c r="S195" s="5"/>
      <c r="T195" s="31">
        <f t="shared" si="54"/>
        <v>0.93354975275064067</v>
      </c>
      <c r="U195" s="32">
        <v>1368</v>
      </c>
      <c r="V195" s="24">
        <f t="shared" si="55"/>
        <v>746.18181818181813</v>
      </c>
      <c r="W195" s="24">
        <f t="shared" si="56"/>
        <v>696.6</v>
      </c>
      <c r="X195" s="24">
        <f t="shared" si="57"/>
        <v>-49.581818181818107</v>
      </c>
      <c r="Y195" s="24"/>
      <c r="Z195" s="24">
        <v>102.2</v>
      </c>
      <c r="AA195" s="24">
        <v>113.8</v>
      </c>
      <c r="AB195" s="24">
        <v>177.9</v>
      </c>
      <c r="AC195" s="24">
        <v>116</v>
      </c>
      <c r="AD195" s="24"/>
      <c r="AE195" s="24">
        <v>112.7</v>
      </c>
      <c r="AF195" s="24"/>
      <c r="AG195" s="24">
        <f t="shared" si="58"/>
        <v>74</v>
      </c>
      <c r="AH195" s="65"/>
      <c r="AI195" s="40"/>
      <c r="AJ195" s="40"/>
      <c r="AK195" s="65"/>
      <c r="AL195" s="65"/>
      <c r="AM195" s="24">
        <f t="shared" si="59"/>
        <v>74</v>
      </c>
      <c r="AN195" s="24"/>
      <c r="AO195" s="24">
        <f t="shared" si="60"/>
        <v>74</v>
      </c>
      <c r="AP195" s="81"/>
      <c r="AQ195" s="38"/>
      <c r="AR195" s="1"/>
      <c r="AS195" s="1"/>
      <c r="AT195" s="1"/>
      <c r="AU195" s="1"/>
      <c r="AV195" s="1"/>
      <c r="AW195" s="1"/>
      <c r="AX195" s="1"/>
      <c r="AY195" s="1"/>
      <c r="AZ195" s="1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9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9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9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9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9"/>
      <c r="GC195" s="8"/>
      <c r="GD195" s="8"/>
    </row>
    <row r="196" spans="1:186" s="2" customFormat="1" ht="17.100000000000001" customHeight="1">
      <c r="A196" s="13" t="s">
        <v>177</v>
      </c>
      <c r="B196" s="24">
        <v>1730.6</v>
      </c>
      <c r="C196" s="24">
        <v>925.3</v>
      </c>
      <c r="D196" s="4">
        <f t="shared" si="53"/>
        <v>0.53467005662775913</v>
      </c>
      <c r="E196" s="10">
        <v>15</v>
      </c>
      <c r="F196" s="5">
        <v>1</v>
      </c>
      <c r="G196" s="5">
        <v>10</v>
      </c>
      <c r="H196" s="5"/>
      <c r="I196" s="5"/>
      <c r="J196" s="4">
        <f t="shared" si="61"/>
        <v>0.97968828557063858</v>
      </c>
      <c r="K196" s="5">
        <v>10</v>
      </c>
      <c r="L196" s="5" t="s">
        <v>410</v>
      </c>
      <c r="M196" s="5" t="s">
        <v>410</v>
      </c>
      <c r="N196" s="4" t="s">
        <v>410</v>
      </c>
      <c r="O196" s="73"/>
      <c r="P196" s="5" t="s">
        <v>410</v>
      </c>
      <c r="Q196" s="5" t="s">
        <v>410</v>
      </c>
      <c r="R196" s="4" t="s">
        <v>410</v>
      </c>
      <c r="S196" s="5"/>
      <c r="T196" s="31">
        <f t="shared" si="54"/>
        <v>0.79476953443207921</v>
      </c>
      <c r="U196" s="32">
        <v>1246</v>
      </c>
      <c r="V196" s="24">
        <f t="shared" si="55"/>
        <v>679.63636363636363</v>
      </c>
      <c r="W196" s="24">
        <f t="shared" si="56"/>
        <v>540.20000000000005</v>
      </c>
      <c r="X196" s="24">
        <f t="shared" si="57"/>
        <v>-139.43636363636358</v>
      </c>
      <c r="Y196" s="24"/>
      <c r="Z196" s="24">
        <v>133.1</v>
      </c>
      <c r="AA196" s="24">
        <v>63.2</v>
      </c>
      <c r="AB196" s="24">
        <v>146.19999999999999</v>
      </c>
      <c r="AC196" s="24">
        <v>70.5</v>
      </c>
      <c r="AD196" s="24"/>
      <c r="AE196" s="24">
        <v>73.7</v>
      </c>
      <c r="AF196" s="24"/>
      <c r="AG196" s="24">
        <f t="shared" si="58"/>
        <v>53.5</v>
      </c>
      <c r="AH196" s="65"/>
      <c r="AI196" s="40"/>
      <c r="AJ196" s="40"/>
      <c r="AK196" s="65"/>
      <c r="AL196" s="65"/>
      <c r="AM196" s="24">
        <f t="shared" si="59"/>
        <v>53.5</v>
      </c>
      <c r="AN196" s="24"/>
      <c r="AO196" s="24">
        <f t="shared" si="60"/>
        <v>53.5</v>
      </c>
      <c r="AP196" s="81"/>
      <c r="AQ196" s="38"/>
      <c r="AR196" s="1"/>
      <c r="AS196" s="1"/>
      <c r="AT196" s="1"/>
      <c r="AU196" s="1"/>
      <c r="AV196" s="1"/>
      <c r="AW196" s="1"/>
      <c r="AX196" s="1"/>
      <c r="AY196" s="1"/>
      <c r="AZ196" s="1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9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9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9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9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9"/>
      <c r="GC196" s="8"/>
      <c r="GD196" s="8"/>
    </row>
    <row r="197" spans="1:186" s="2" customFormat="1" ht="17.100000000000001" customHeight="1">
      <c r="A197" s="13" t="s">
        <v>178</v>
      </c>
      <c r="B197" s="24">
        <v>1391.2</v>
      </c>
      <c r="C197" s="24">
        <v>892.7</v>
      </c>
      <c r="D197" s="4">
        <f t="shared" si="53"/>
        <v>0.64167625071880396</v>
      </c>
      <c r="E197" s="10">
        <v>15</v>
      </c>
      <c r="F197" s="5">
        <v>1</v>
      </c>
      <c r="G197" s="5">
        <v>10</v>
      </c>
      <c r="H197" s="5"/>
      <c r="I197" s="5"/>
      <c r="J197" s="4">
        <f t="shared" si="61"/>
        <v>0.97968828557063858</v>
      </c>
      <c r="K197" s="5">
        <v>10</v>
      </c>
      <c r="L197" s="5" t="s">
        <v>410</v>
      </c>
      <c r="M197" s="5" t="s">
        <v>410</v>
      </c>
      <c r="N197" s="4" t="s">
        <v>410</v>
      </c>
      <c r="O197" s="73"/>
      <c r="P197" s="5" t="s">
        <v>410</v>
      </c>
      <c r="Q197" s="5" t="s">
        <v>410</v>
      </c>
      <c r="R197" s="4" t="s">
        <v>410</v>
      </c>
      <c r="S197" s="5"/>
      <c r="T197" s="31">
        <f t="shared" si="54"/>
        <v>0.84062933189966982</v>
      </c>
      <c r="U197" s="32">
        <v>1548</v>
      </c>
      <c r="V197" s="24">
        <f t="shared" si="55"/>
        <v>844.36363636363626</v>
      </c>
      <c r="W197" s="24">
        <f t="shared" si="56"/>
        <v>709.8</v>
      </c>
      <c r="X197" s="24">
        <f t="shared" si="57"/>
        <v>-134.56363636363631</v>
      </c>
      <c r="Y197" s="24"/>
      <c r="Z197" s="24">
        <v>131.6</v>
      </c>
      <c r="AA197" s="24">
        <v>73.599999999999994</v>
      </c>
      <c r="AB197" s="24">
        <v>169.2</v>
      </c>
      <c r="AC197" s="24">
        <v>191.1</v>
      </c>
      <c r="AD197" s="24"/>
      <c r="AE197" s="24">
        <v>89.4</v>
      </c>
      <c r="AF197" s="24"/>
      <c r="AG197" s="24">
        <f t="shared" si="58"/>
        <v>54.9</v>
      </c>
      <c r="AH197" s="65"/>
      <c r="AI197" s="40"/>
      <c r="AJ197" s="40"/>
      <c r="AK197" s="65"/>
      <c r="AL197" s="65"/>
      <c r="AM197" s="24">
        <f t="shared" si="59"/>
        <v>54.9</v>
      </c>
      <c r="AN197" s="24"/>
      <c r="AO197" s="24">
        <f t="shared" si="60"/>
        <v>54.9</v>
      </c>
      <c r="AP197" s="81"/>
      <c r="AQ197" s="38"/>
      <c r="AR197" s="1"/>
      <c r="AS197" s="1"/>
      <c r="AT197" s="1"/>
      <c r="AU197" s="1"/>
      <c r="AV197" s="1"/>
      <c r="AW197" s="1"/>
      <c r="AX197" s="1"/>
      <c r="AY197" s="1"/>
      <c r="AZ197" s="1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9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9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9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9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9"/>
      <c r="GC197" s="8"/>
      <c r="GD197" s="8"/>
    </row>
    <row r="198" spans="1:186" s="2" customFormat="1" ht="17.100000000000001" customHeight="1">
      <c r="A198" s="13" t="s">
        <v>179</v>
      </c>
      <c r="B198" s="24">
        <v>1211.0999999999999</v>
      </c>
      <c r="C198" s="24">
        <v>1588.7</v>
      </c>
      <c r="D198" s="4">
        <f t="shared" si="53"/>
        <v>1.2111782676905292</v>
      </c>
      <c r="E198" s="10">
        <v>15</v>
      </c>
      <c r="F198" s="5">
        <v>1</v>
      </c>
      <c r="G198" s="5">
        <v>10</v>
      </c>
      <c r="H198" s="5"/>
      <c r="I198" s="5"/>
      <c r="J198" s="4">
        <f t="shared" si="61"/>
        <v>0.97968828557063858</v>
      </c>
      <c r="K198" s="5">
        <v>10</v>
      </c>
      <c r="L198" s="5" t="s">
        <v>410</v>
      </c>
      <c r="M198" s="5" t="s">
        <v>410</v>
      </c>
      <c r="N198" s="4" t="s">
        <v>410</v>
      </c>
      <c r="O198" s="73"/>
      <c r="P198" s="5" t="s">
        <v>410</v>
      </c>
      <c r="Q198" s="5" t="s">
        <v>410</v>
      </c>
      <c r="R198" s="4" t="s">
        <v>410</v>
      </c>
      <c r="S198" s="5"/>
      <c r="T198" s="31">
        <f t="shared" si="54"/>
        <v>1.0847016248875521</v>
      </c>
      <c r="U198" s="32">
        <v>1094</v>
      </c>
      <c r="V198" s="24">
        <f t="shared" si="55"/>
        <v>596.72727272727275</v>
      </c>
      <c r="W198" s="24">
        <f t="shared" si="56"/>
        <v>647.29999999999995</v>
      </c>
      <c r="X198" s="24">
        <f t="shared" si="57"/>
        <v>50.572727272727207</v>
      </c>
      <c r="Y198" s="24"/>
      <c r="Z198" s="24">
        <v>117.4</v>
      </c>
      <c r="AA198" s="24">
        <v>90</v>
      </c>
      <c r="AB198" s="24">
        <v>131.1</v>
      </c>
      <c r="AC198" s="24">
        <v>117.5</v>
      </c>
      <c r="AD198" s="24"/>
      <c r="AE198" s="24">
        <v>108.6</v>
      </c>
      <c r="AF198" s="24"/>
      <c r="AG198" s="24">
        <f t="shared" si="58"/>
        <v>82.7</v>
      </c>
      <c r="AH198" s="65"/>
      <c r="AI198" s="40"/>
      <c r="AJ198" s="40"/>
      <c r="AK198" s="65"/>
      <c r="AL198" s="65"/>
      <c r="AM198" s="24">
        <f t="shared" si="59"/>
        <v>82.7</v>
      </c>
      <c r="AN198" s="24"/>
      <c r="AO198" s="24">
        <f t="shared" si="60"/>
        <v>82.7</v>
      </c>
      <c r="AP198" s="81"/>
      <c r="AQ198" s="38"/>
      <c r="AR198" s="1"/>
      <c r="AS198" s="1"/>
      <c r="AT198" s="1"/>
      <c r="AU198" s="1"/>
      <c r="AV198" s="1"/>
      <c r="AW198" s="1"/>
      <c r="AX198" s="1"/>
      <c r="AY198" s="1"/>
      <c r="AZ198" s="1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9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9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9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9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9"/>
      <c r="GC198" s="8"/>
      <c r="GD198" s="8"/>
    </row>
    <row r="199" spans="1:186" s="2" customFormat="1" ht="17.100000000000001" customHeight="1">
      <c r="A199" s="13" t="s">
        <v>180</v>
      </c>
      <c r="B199" s="24">
        <v>1064.9000000000001</v>
      </c>
      <c r="C199" s="24">
        <v>621.29999999999995</v>
      </c>
      <c r="D199" s="4">
        <f t="shared" si="53"/>
        <v>0.58343506432528869</v>
      </c>
      <c r="E199" s="10">
        <v>15</v>
      </c>
      <c r="F199" s="5">
        <v>1</v>
      </c>
      <c r="G199" s="5">
        <v>10</v>
      </c>
      <c r="H199" s="5"/>
      <c r="I199" s="5"/>
      <c r="J199" s="4">
        <f t="shared" si="61"/>
        <v>0.97968828557063858</v>
      </c>
      <c r="K199" s="5">
        <v>10</v>
      </c>
      <c r="L199" s="5" t="s">
        <v>410</v>
      </c>
      <c r="M199" s="5" t="s">
        <v>410</v>
      </c>
      <c r="N199" s="4" t="s">
        <v>410</v>
      </c>
      <c r="O199" s="73"/>
      <c r="P199" s="5" t="s">
        <v>410</v>
      </c>
      <c r="Q199" s="5" t="s">
        <v>410</v>
      </c>
      <c r="R199" s="4" t="s">
        <v>410</v>
      </c>
      <c r="S199" s="5"/>
      <c r="T199" s="31">
        <f t="shared" si="54"/>
        <v>0.81566882344530622</v>
      </c>
      <c r="U199" s="32">
        <v>1797</v>
      </c>
      <c r="V199" s="24">
        <f t="shared" si="55"/>
        <v>980.18181818181824</v>
      </c>
      <c r="W199" s="24">
        <f t="shared" si="56"/>
        <v>799.5</v>
      </c>
      <c r="X199" s="24">
        <f t="shared" si="57"/>
        <v>-180.68181818181824</v>
      </c>
      <c r="Y199" s="24"/>
      <c r="Z199" s="24">
        <v>114.8</v>
      </c>
      <c r="AA199" s="24">
        <v>108.3</v>
      </c>
      <c r="AB199" s="24">
        <v>222.7</v>
      </c>
      <c r="AC199" s="24">
        <v>152.5</v>
      </c>
      <c r="AD199" s="24"/>
      <c r="AE199" s="24">
        <v>85.3</v>
      </c>
      <c r="AF199" s="24"/>
      <c r="AG199" s="24">
        <f t="shared" si="58"/>
        <v>115.9</v>
      </c>
      <c r="AH199" s="65"/>
      <c r="AI199" s="40"/>
      <c r="AJ199" s="40"/>
      <c r="AK199" s="65"/>
      <c r="AL199" s="65"/>
      <c r="AM199" s="24">
        <f t="shared" si="59"/>
        <v>115.9</v>
      </c>
      <c r="AN199" s="24"/>
      <c r="AO199" s="24">
        <f t="shared" si="60"/>
        <v>115.9</v>
      </c>
      <c r="AP199" s="81"/>
      <c r="AQ199" s="38"/>
      <c r="AR199" s="1"/>
      <c r="AS199" s="1"/>
      <c r="AT199" s="1"/>
      <c r="AU199" s="1"/>
      <c r="AV199" s="1"/>
      <c r="AW199" s="1"/>
      <c r="AX199" s="1"/>
      <c r="AY199" s="1"/>
      <c r="AZ199" s="1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9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9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9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9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9"/>
      <c r="GC199" s="8"/>
      <c r="GD199" s="8"/>
    </row>
    <row r="200" spans="1:186" s="2" customFormat="1" ht="17.100000000000001" customHeight="1">
      <c r="A200" s="13" t="s">
        <v>181</v>
      </c>
      <c r="B200" s="24">
        <v>574.1</v>
      </c>
      <c r="C200" s="24">
        <v>356.9</v>
      </c>
      <c r="D200" s="4">
        <f t="shared" si="53"/>
        <v>0.62166869883295583</v>
      </c>
      <c r="E200" s="10">
        <v>15</v>
      </c>
      <c r="F200" s="5">
        <v>1</v>
      </c>
      <c r="G200" s="5">
        <v>10</v>
      </c>
      <c r="H200" s="5"/>
      <c r="I200" s="5"/>
      <c r="J200" s="4">
        <f t="shared" si="61"/>
        <v>0.97968828557063858</v>
      </c>
      <c r="K200" s="5">
        <v>10</v>
      </c>
      <c r="L200" s="5" t="s">
        <v>410</v>
      </c>
      <c r="M200" s="5" t="s">
        <v>410</v>
      </c>
      <c r="N200" s="4" t="s">
        <v>410</v>
      </c>
      <c r="O200" s="73"/>
      <c r="P200" s="5" t="s">
        <v>410</v>
      </c>
      <c r="Q200" s="5" t="s">
        <v>410</v>
      </c>
      <c r="R200" s="4" t="s">
        <v>410</v>
      </c>
      <c r="S200" s="5"/>
      <c r="T200" s="31">
        <f t="shared" si="54"/>
        <v>0.83205466680573492</v>
      </c>
      <c r="U200" s="32">
        <v>1528</v>
      </c>
      <c r="V200" s="24">
        <f t="shared" si="55"/>
        <v>833.4545454545455</v>
      </c>
      <c r="W200" s="24">
        <f t="shared" si="56"/>
        <v>693.5</v>
      </c>
      <c r="X200" s="24">
        <f t="shared" si="57"/>
        <v>-139.9545454545455</v>
      </c>
      <c r="Y200" s="24"/>
      <c r="Z200" s="24">
        <v>100.5</v>
      </c>
      <c r="AA200" s="24">
        <v>88.3</v>
      </c>
      <c r="AB200" s="24">
        <v>274.39999999999998</v>
      </c>
      <c r="AC200" s="24">
        <v>100.9</v>
      </c>
      <c r="AD200" s="24"/>
      <c r="AE200" s="24">
        <v>84.3</v>
      </c>
      <c r="AF200" s="24"/>
      <c r="AG200" s="24">
        <f t="shared" si="58"/>
        <v>45.1</v>
      </c>
      <c r="AH200" s="65"/>
      <c r="AI200" s="40"/>
      <c r="AJ200" s="40"/>
      <c r="AK200" s="65"/>
      <c r="AL200" s="65"/>
      <c r="AM200" s="24">
        <f t="shared" si="59"/>
        <v>45.1</v>
      </c>
      <c r="AN200" s="24"/>
      <c r="AO200" s="24">
        <f t="shared" si="60"/>
        <v>45.1</v>
      </c>
      <c r="AP200" s="81"/>
      <c r="AQ200" s="38"/>
      <c r="AR200" s="1"/>
      <c r="AS200" s="1"/>
      <c r="AT200" s="1"/>
      <c r="AU200" s="1"/>
      <c r="AV200" s="1"/>
      <c r="AW200" s="1"/>
      <c r="AX200" s="1"/>
      <c r="AY200" s="1"/>
      <c r="AZ200" s="1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9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9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9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9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9"/>
      <c r="GC200" s="8"/>
      <c r="GD200" s="8"/>
    </row>
    <row r="201" spans="1:186" s="2" customFormat="1" ht="17.100000000000001" customHeight="1">
      <c r="A201" s="13" t="s">
        <v>182</v>
      </c>
      <c r="B201" s="24">
        <v>504.9</v>
      </c>
      <c r="C201" s="24">
        <v>208.7</v>
      </c>
      <c r="D201" s="4">
        <f t="shared" si="53"/>
        <v>0.41334917805506038</v>
      </c>
      <c r="E201" s="10">
        <v>15</v>
      </c>
      <c r="F201" s="5">
        <v>1</v>
      </c>
      <c r="G201" s="5">
        <v>10</v>
      </c>
      <c r="H201" s="5"/>
      <c r="I201" s="5"/>
      <c r="J201" s="4">
        <f t="shared" si="61"/>
        <v>0.97968828557063858</v>
      </c>
      <c r="K201" s="5">
        <v>10</v>
      </c>
      <c r="L201" s="5" t="s">
        <v>410</v>
      </c>
      <c r="M201" s="5" t="s">
        <v>410</v>
      </c>
      <c r="N201" s="4" t="s">
        <v>410</v>
      </c>
      <c r="O201" s="73"/>
      <c r="P201" s="5" t="s">
        <v>410</v>
      </c>
      <c r="Q201" s="5" t="s">
        <v>410</v>
      </c>
      <c r="R201" s="4" t="s">
        <v>410</v>
      </c>
      <c r="S201" s="5"/>
      <c r="T201" s="31">
        <f t="shared" si="54"/>
        <v>0.74277487218663696</v>
      </c>
      <c r="U201" s="32">
        <v>1410</v>
      </c>
      <c r="V201" s="24">
        <f t="shared" si="55"/>
        <v>769.09090909090912</v>
      </c>
      <c r="W201" s="24">
        <f t="shared" si="56"/>
        <v>571.29999999999995</v>
      </c>
      <c r="X201" s="24">
        <f t="shared" si="57"/>
        <v>-197.79090909090917</v>
      </c>
      <c r="Y201" s="24"/>
      <c r="Z201" s="24">
        <v>90.6</v>
      </c>
      <c r="AA201" s="24">
        <v>72.7</v>
      </c>
      <c r="AB201" s="24">
        <v>181.7</v>
      </c>
      <c r="AC201" s="24">
        <v>84</v>
      </c>
      <c r="AD201" s="24"/>
      <c r="AE201" s="24">
        <v>151.30000000000001</v>
      </c>
      <c r="AF201" s="24"/>
      <c r="AG201" s="24">
        <f t="shared" si="58"/>
        <v>-9</v>
      </c>
      <c r="AH201" s="65"/>
      <c r="AI201" s="40"/>
      <c r="AJ201" s="40"/>
      <c r="AK201" s="65"/>
      <c r="AL201" s="65"/>
      <c r="AM201" s="24">
        <f t="shared" si="59"/>
        <v>0</v>
      </c>
      <c r="AN201" s="24"/>
      <c r="AO201" s="24">
        <f t="shared" si="60"/>
        <v>0</v>
      </c>
      <c r="AP201" s="81"/>
      <c r="AQ201" s="38"/>
      <c r="AR201" s="1"/>
      <c r="AS201" s="1"/>
      <c r="AT201" s="1"/>
      <c r="AU201" s="1"/>
      <c r="AV201" s="1"/>
      <c r="AW201" s="1"/>
      <c r="AX201" s="1"/>
      <c r="AY201" s="1"/>
      <c r="AZ201" s="1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9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9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9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9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9"/>
      <c r="GC201" s="8"/>
      <c r="GD201" s="8"/>
    </row>
    <row r="202" spans="1:186" s="2" customFormat="1" ht="17.100000000000001" customHeight="1">
      <c r="A202" s="13" t="s">
        <v>183</v>
      </c>
      <c r="B202" s="24">
        <v>921.6</v>
      </c>
      <c r="C202" s="24">
        <v>789.2</v>
      </c>
      <c r="D202" s="4">
        <f t="shared" si="53"/>
        <v>0.85633680555555558</v>
      </c>
      <c r="E202" s="10">
        <v>15</v>
      </c>
      <c r="F202" s="5">
        <v>1</v>
      </c>
      <c r="G202" s="5">
        <v>10</v>
      </c>
      <c r="H202" s="5"/>
      <c r="I202" s="5"/>
      <c r="J202" s="4">
        <f t="shared" si="61"/>
        <v>0.97968828557063858</v>
      </c>
      <c r="K202" s="5">
        <v>10</v>
      </c>
      <c r="L202" s="5" t="s">
        <v>410</v>
      </c>
      <c r="M202" s="5" t="s">
        <v>410</v>
      </c>
      <c r="N202" s="4" t="s">
        <v>410</v>
      </c>
      <c r="O202" s="73"/>
      <c r="P202" s="5" t="s">
        <v>410</v>
      </c>
      <c r="Q202" s="5" t="s">
        <v>410</v>
      </c>
      <c r="R202" s="4" t="s">
        <v>410</v>
      </c>
      <c r="S202" s="5"/>
      <c r="T202" s="31">
        <f t="shared" si="54"/>
        <v>0.9326267125439921</v>
      </c>
      <c r="U202" s="32">
        <v>1266</v>
      </c>
      <c r="V202" s="24">
        <f t="shared" si="55"/>
        <v>690.5454545454545</v>
      </c>
      <c r="W202" s="24">
        <f t="shared" si="56"/>
        <v>644</v>
      </c>
      <c r="X202" s="24">
        <f t="shared" si="57"/>
        <v>-46.545454545454504</v>
      </c>
      <c r="Y202" s="24"/>
      <c r="Z202" s="24">
        <v>101.8</v>
      </c>
      <c r="AA202" s="24">
        <v>73.599999999999994</v>
      </c>
      <c r="AB202" s="24">
        <v>216.6</v>
      </c>
      <c r="AC202" s="24">
        <v>133.6</v>
      </c>
      <c r="AD202" s="24"/>
      <c r="AE202" s="24">
        <v>83.8</v>
      </c>
      <c r="AF202" s="24"/>
      <c r="AG202" s="24">
        <f t="shared" si="58"/>
        <v>34.6</v>
      </c>
      <c r="AH202" s="65"/>
      <c r="AI202" s="40"/>
      <c r="AJ202" s="40"/>
      <c r="AK202" s="65"/>
      <c r="AL202" s="65"/>
      <c r="AM202" s="24">
        <f t="shared" si="59"/>
        <v>34.6</v>
      </c>
      <c r="AN202" s="24"/>
      <c r="AO202" s="24">
        <f t="shared" si="60"/>
        <v>34.6</v>
      </c>
      <c r="AP202" s="81"/>
      <c r="AQ202" s="38"/>
      <c r="AR202" s="1"/>
      <c r="AS202" s="1"/>
      <c r="AT202" s="1"/>
      <c r="AU202" s="1"/>
      <c r="AV202" s="1"/>
      <c r="AW202" s="1"/>
      <c r="AX202" s="1"/>
      <c r="AY202" s="1"/>
      <c r="AZ202" s="1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9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9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9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9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9"/>
      <c r="GC202" s="8"/>
      <c r="GD202" s="8"/>
    </row>
    <row r="203" spans="1:186" s="2" customFormat="1" ht="17.100000000000001" customHeight="1">
      <c r="A203" s="13" t="s">
        <v>184</v>
      </c>
      <c r="B203" s="24">
        <v>838.7</v>
      </c>
      <c r="C203" s="24">
        <v>477.6</v>
      </c>
      <c r="D203" s="4">
        <f t="shared" si="53"/>
        <v>0.56945272445451289</v>
      </c>
      <c r="E203" s="10">
        <v>15</v>
      </c>
      <c r="F203" s="5">
        <v>1</v>
      </c>
      <c r="G203" s="5">
        <v>10</v>
      </c>
      <c r="H203" s="5"/>
      <c r="I203" s="5"/>
      <c r="J203" s="4">
        <f t="shared" si="61"/>
        <v>0.97968828557063858</v>
      </c>
      <c r="K203" s="5">
        <v>10</v>
      </c>
      <c r="L203" s="5" t="s">
        <v>410</v>
      </c>
      <c r="M203" s="5" t="s">
        <v>410</v>
      </c>
      <c r="N203" s="4" t="s">
        <v>410</v>
      </c>
      <c r="O203" s="73"/>
      <c r="P203" s="5" t="s">
        <v>410</v>
      </c>
      <c r="Q203" s="5" t="s">
        <v>410</v>
      </c>
      <c r="R203" s="4" t="s">
        <v>410</v>
      </c>
      <c r="S203" s="5"/>
      <c r="T203" s="31">
        <f t="shared" si="54"/>
        <v>0.8096763920721165</v>
      </c>
      <c r="U203" s="32">
        <v>1532</v>
      </c>
      <c r="V203" s="24">
        <f t="shared" si="55"/>
        <v>835.63636363636374</v>
      </c>
      <c r="W203" s="24">
        <f t="shared" si="56"/>
        <v>676.6</v>
      </c>
      <c r="X203" s="24">
        <f t="shared" si="57"/>
        <v>-159.03636363636372</v>
      </c>
      <c r="Y203" s="24"/>
      <c r="Z203" s="24">
        <v>109.1</v>
      </c>
      <c r="AA203" s="24">
        <v>129.9</v>
      </c>
      <c r="AB203" s="24">
        <v>150.5</v>
      </c>
      <c r="AC203" s="24">
        <v>116.4</v>
      </c>
      <c r="AD203" s="24"/>
      <c r="AE203" s="24">
        <v>109.7</v>
      </c>
      <c r="AF203" s="24"/>
      <c r="AG203" s="24">
        <f t="shared" si="58"/>
        <v>61</v>
      </c>
      <c r="AH203" s="65"/>
      <c r="AI203" s="40"/>
      <c r="AJ203" s="40"/>
      <c r="AK203" s="65"/>
      <c r="AL203" s="65"/>
      <c r="AM203" s="24">
        <f t="shared" si="59"/>
        <v>61</v>
      </c>
      <c r="AN203" s="24"/>
      <c r="AO203" s="24">
        <f t="shared" si="60"/>
        <v>61</v>
      </c>
      <c r="AP203" s="81"/>
      <c r="AQ203" s="38"/>
      <c r="AR203" s="1"/>
      <c r="AS203" s="1"/>
      <c r="AT203" s="1"/>
      <c r="AU203" s="1"/>
      <c r="AV203" s="1"/>
      <c r="AW203" s="1"/>
      <c r="AX203" s="1"/>
      <c r="AY203" s="1"/>
      <c r="AZ203" s="1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9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9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9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9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9"/>
      <c r="GC203" s="8"/>
      <c r="GD203" s="8"/>
    </row>
    <row r="204" spans="1:186" s="2" customFormat="1" ht="17.100000000000001" customHeight="1">
      <c r="A204" s="17" t="s">
        <v>185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77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81"/>
      <c r="AQ204" s="38"/>
      <c r="AR204" s="1"/>
      <c r="AS204" s="1"/>
      <c r="AT204" s="1"/>
      <c r="AU204" s="1"/>
      <c r="AV204" s="1"/>
      <c r="AW204" s="1"/>
      <c r="AX204" s="1"/>
      <c r="AY204" s="1"/>
      <c r="AZ204" s="1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9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9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9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9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9"/>
      <c r="GC204" s="8"/>
      <c r="GD204" s="8"/>
    </row>
    <row r="205" spans="1:186" s="2" customFormat="1" ht="17.100000000000001" customHeight="1">
      <c r="A205" s="13" t="s">
        <v>186</v>
      </c>
      <c r="B205" s="24">
        <v>1793.8</v>
      </c>
      <c r="C205" s="24">
        <v>2160.9</v>
      </c>
      <c r="D205" s="4">
        <f t="shared" si="53"/>
        <v>1.2004649347753373</v>
      </c>
      <c r="E205" s="10">
        <v>15</v>
      </c>
      <c r="F205" s="5">
        <v>1</v>
      </c>
      <c r="G205" s="5">
        <v>10</v>
      </c>
      <c r="H205" s="5"/>
      <c r="I205" s="5"/>
      <c r="J205" s="4">
        <f>J$44</f>
        <v>0.90804042179261857</v>
      </c>
      <c r="K205" s="5">
        <v>10</v>
      </c>
      <c r="L205" s="5" t="s">
        <v>410</v>
      </c>
      <c r="M205" s="5" t="s">
        <v>410</v>
      </c>
      <c r="N205" s="4" t="s">
        <v>410</v>
      </c>
      <c r="O205" s="73"/>
      <c r="P205" s="5" t="s">
        <v>410</v>
      </c>
      <c r="Q205" s="5" t="s">
        <v>410</v>
      </c>
      <c r="R205" s="4" t="s">
        <v>410</v>
      </c>
      <c r="S205" s="5"/>
      <c r="T205" s="31">
        <f t="shared" si="54"/>
        <v>1.0596393782730356</v>
      </c>
      <c r="U205" s="32">
        <v>1788</v>
      </c>
      <c r="V205" s="24">
        <f t="shared" si="55"/>
        <v>975.27272727272725</v>
      </c>
      <c r="W205" s="24">
        <f t="shared" si="56"/>
        <v>1033.4000000000001</v>
      </c>
      <c r="X205" s="24">
        <f t="shared" si="57"/>
        <v>58.127272727272839</v>
      </c>
      <c r="Y205" s="24"/>
      <c r="Z205" s="24">
        <v>142.69999999999999</v>
      </c>
      <c r="AA205" s="24">
        <v>133</v>
      </c>
      <c r="AB205" s="24">
        <v>98.5</v>
      </c>
      <c r="AC205" s="24">
        <v>118.6</v>
      </c>
      <c r="AD205" s="24"/>
      <c r="AE205" s="24">
        <v>121.7</v>
      </c>
      <c r="AF205" s="24">
        <v>169.8</v>
      </c>
      <c r="AG205" s="24">
        <f t="shared" si="58"/>
        <v>249.1</v>
      </c>
      <c r="AH205" s="65"/>
      <c r="AI205" s="40"/>
      <c r="AJ205" s="40"/>
      <c r="AK205" s="65"/>
      <c r="AL205" s="65"/>
      <c r="AM205" s="24">
        <f t="shared" si="59"/>
        <v>249.1</v>
      </c>
      <c r="AN205" s="24"/>
      <c r="AO205" s="24">
        <f t="shared" si="60"/>
        <v>249.1</v>
      </c>
      <c r="AP205" s="81"/>
      <c r="AQ205" s="38"/>
      <c r="AR205" s="1"/>
      <c r="AS205" s="1"/>
      <c r="AT205" s="1"/>
      <c r="AU205" s="1"/>
      <c r="AV205" s="1"/>
      <c r="AW205" s="1"/>
      <c r="AX205" s="1"/>
      <c r="AY205" s="1"/>
      <c r="AZ205" s="1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9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9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9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9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9"/>
      <c r="GC205" s="8"/>
      <c r="GD205" s="8"/>
    </row>
    <row r="206" spans="1:186" s="2" customFormat="1" ht="17.100000000000001" customHeight="1">
      <c r="A206" s="13" t="s">
        <v>187</v>
      </c>
      <c r="B206" s="24">
        <v>287.89999999999998</v>
      </c>
      <c r="C206" s="24">
        <v>217.2</v>
      </c>
      <c r="D206" s="4">
        <f t="shared" si="53"/>
        <v>0.75442862104897535</v>
      </c>
      <c r="E206" s="10">
        <v>15</v>
      </c>
      <c r="F206" s="5">
        <v>1</v>
      </c>
      <c r="G206" s="5">
        <v>10</v>
      </c>
      <c r="H206" s="5"/>
      <c r="I206" s="5"/>
      <c r="J206" s="4">
        <f t="shared" ref="J206:J215" si="62">J$44</f>
        <v>0.90804042179261857</v>
      </c>
      <c r="K206" s="5">
        <v>10</v>
      </c>
      <c r="L206" s="5" t="s">
        <v>410</v>
      </c>
      <c r="M206" s="5" t="s">
        <v>410</v>
      </c>
      <c r="N206" s="4" t="s">
        <v>410</v>
      </c>
      <c r="O206" s="73"/>
      <c r="P206" s="5" t="s">
        <v>410</v>
      </c>
      <c r="Q206" s="5" t="s">
        <v>410</v>
      </c>
      <c r="R206" s="4" t="s">
        <v>410</v>
      </c>
      <c r="S206" s="5"/>
      <c r="T206" s="31">
        <f t="shared" si="54"/>
        <v>0.8684809581045948</v>
      </c>
      <c r="U206" s="32">
        <v>1844</v>
      </c>
      <c r="V206" s="24">
        <f t="shared" si="55"/>
        <v>1005.8181818181818</v>
      </c>
      <c r="W206" s="24">
        <f t="shared" si="56"/>
        <v>873.5</v>
      </c>
      <c r="X206" s="24">
        <f t="shared" si="57"/>
        <v>-132.31818181818176</v>
      </c>
      <c r="Y206" s="24"/>
      <c r="Z206" s="24">
        <v>171.2</v>
      </c>
      <c r="AA206" s="24">
        <v>112.9</v>
      </c>
      <c r="AB206" s="24">
        <v>95.7</v>
      </c>
      <c r="AC206" s="24">
        <v>149.6</v>
      </c>
      <c r="AD206" s="24"/>
      <c r="AE206" s="24">
        <v>156.69999999999999</v>
      </c>
      <c r="AF206" s="24">
        <v>101.1</v>
      </c>
      <c r="AG206" s="24">
        <f t="shared" si="58"/>
        <v>86.3</v>
      </c>
      <c r="AH206" s="65"/>
      <c r="AI206" s="40"/>
      <c r="AJ206" s="40"/>
      <c r="AK206" s="65"/>
      <c r="AL206" s="65"/>
      <c r="AM206" s="24">
        <f t="shared" si="59"/>
        <v>86.3</v>
      </c>
      <c r="AN206" s="24"/>
      <c r="AO206" s="24">
        <f t="shared" si="60"/>
        <v>86.3</v>
      </c>
      <c r="AP206" s="81"/>
      <c r="AQ206" s="38"/>
      <c r="AR206" s="1"/>
      <c r="AS206" s="1"/>
      <c r="AT206" s="1"/>
      <c r="AU206" s="1"/>
      <c r="AV206" s="1"/>
      <c r="AW206" s="1"/>
      <c r="AX206" s="1"/>
      <c r="AY206" s="1"/>
      <c r="AZ206" s="1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9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9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9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9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9"/>
      <c r="GC206" s="8"/>
      <c r="GD206" s="8"/>
    </row>
    <row r="207" spans="1:186" s="2" customFormat="1" ht="17.100000000000001" customHeight="1">
      <c r="A207" s="13" t="s">
        <v>188</v>
      </c>
      <c r="B207" s="24">
        <v>1113.8</v>
      </c>
      <c r="C207" s="24">
        <v>1206.0999999999999</v>
      </c>
      <c r="D207" s="4">
        <f t="shared" si="53"/>
        <v>1.0828694559166816</v>
      </c>
      <c r="E207" s="10">
        <v>15</v>
      </c>
      <c r="F207" s="5">
        <v>1</v>
      </c>
      <c r="G207" s="5">
        <v>10</v>
      </c>
      <c r="H207" s="5"/>
      <c r="I207" s="5"/>
      <c r="J207" s="4">
        <f t="shared" si="62"/>
        <v>0.90804042179261857</v>
      </c>
      <c r="K207" s="5">
        <v>10</v>
      </c>
      <c r="L207" s="5" t="s">
        <v>410</v>
      </c>
      <c r="M207" s="5" t="s">
        <v>410</v>
      </c>
      <c r="N207" s="4" t="s">
        <v>410</v>
      </c>
      <c r="O207" s="73"/>
      <c r="P207" s="5" t="s">
        <v>410</v>
      </c>
      <c r="Q207" s="5" t="s">
        <v>410</v>
      </c>
      <c r="R207" s="4" t="s">
        <v>410</v>
      </c>
      <c r="S207" s="5"/>
      <c r="T207" s="31">
        <f t="shared" si="54"/>
        <v>1.0092413159050402</v>
      </c>
      <c r="U207" s="32">
        <v>3236</v>
      </c>
      <c r="V207" s="24">
        <f t="shared" si="55"/>
        <v>1765.090909090909</v>
      </c>
      <c r="W207" s="24">
        <f t="shared" si="56"/>
        <v>1781.4</v>
      </c>
      <c r="X207" s="24">
        <f t="shared" si="57"/>
        <v>16.309090909091083</v>
      </c>
      <c r="Y207" s="24"/>
      <c r="Z207" s="24">
        <v>302.2</v>
      </c>
      <c r="AA207" s="24">
        <v>242.8</v>
      </c>
      <c r="AB207" s="24">
        <v>204.5</v>
      </c>
      <c r="AC207" s="24">
        <v>117.7</v>
      </c>
      <c r="AD207" s="24"/>
      <c r="AE207" s="24">
        <v>335.3</v>
      </c>
      <c r="AF207" s="24">
        <v>306</v>
      </c>
      <c r="AG207" s="24">
        <f t="shared" si="58"/>
        <v>272.89999999999998</v>
      </c>
      <c r="AH207" s="65"/>
      <c r="AI207" s="40"/>
      <c r="AJ207" s="40"/>
      <c r="AK207" s="65"/>
      <c r="AL207" s="65"/>
      <c r="AM207" s="24">
        <f t="shared" si="59"/>
        <v>272.89999999999998</v>
      </c>
      <c r="AN207" s="24"/>
      <c r="AO207" s="24">
        <f t="shared" si="60"/>
        <v>272.89999999999998</v>
      </c>
      <c r="AP207" s="81"/>
      <c r="AQ207" s="38"/>
      <c r="AR207" s="1"/>
      <c r="AS207" s="1"/>
      <c r="AT207" s="1"/>
      <c r="AU207" s="1"/>
      <c r="AV207" s="1"/>
      <c r="AW207" s="1"/>
      <c r="AX207" s="1"/>
      <c r="AY207" s="1"/>
      <c r="AZ207" s="1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9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9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9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9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9"/>
      <c r="GC207" s="8"/>
      <c r="GD207" s="8"/>
    </row>
    <row r="208" spans="1:186" s="2" customFormat="1" ht="17.100000000000001" customHeight="1">
      <c r="A208" s="13" t="s">
        <v>189</v>
      </c>
      <c r="B208" s="24">
        <v>383.3</v>
      </c>
      <c r="C208" s="24">
        <v>732.5</v>
      </c>
      <c r="D208" s="4">
        <f t="shared" si="53"/>
        <v>1.2711035742238455</v>
      </c>
      <c r="E208" s="10">
        <v>15</v>
      </c>
      <c r="F208" s="5">
        <v>1</v>
      </c>
      <c r="G208" s="5">
        <v>10</v>
      </c>
      <c r="H208" s="5"/>
      <c r="I208" s="5"/>
      <c r="J208" s="4">
        <f t="shared" si="62"/>
        <v>0.90804042179261857</v>
      </c>
      <c r="K208" s="5">
        <v>10</v>
      </c>
      <c r="L208" s="5" t="s">
        <v>410</v>
      </c>
      <c r="M208" s="5" t="s">
        <v>410</v>
      </c>
      <c r="N208" s="4" t="s">
        <v>410</v>
      </c>
      <c r="O208" s="73"/>
      <c r="P208" s="5" t="s">
        <v>410</v>
      </c>
      <c r="Q208" s="5" t="s">
        <v>410</v>
      </c>
      <c r="R208" s="4" t="s">
        <v>410</v>
      </c>
      <c r="S208" s="5"/>
      <c r="T208" s="31">
        <f t="shared" si="54"/>
        <v>1.0899130808938249</v>
      </c>
      <c r="U208" s="32">
        <v>1786</v>
      </c>
      <c r="V208" s="24">
        <f t="shared" si="55"/>
        <v>974.18181818181824</v>
      </c>
      <c r="W208" s="24">
        <f t="shared" si="56"/>
        <v>1061.8</v>
      </c>
      <c r="X208" s="24">
        <f t="shared" si="57"/>
        <v>87.618181818181711</v>
      </c>
      <c r="Y208" s="24"/>
      <c r="Z208" s="24">
        <v>132.80000000000001</v>
      </c>
      <c r="AA208" s="24">
        <v>103.3</v>
      </c>
      <c r="AB208" s="24">
        <v>250.4</v>
      </c>
      <c r="AC208" s="24">
        <v>93.9</v>
      </c>
      <c r="AD208" s="24"/>
      <c r="AE208" s="24">
        <v>191.6</v>
      </c>
      <c r="AF208" s="24">
        <v>40</v>
      </c>
      <c r="AG208" s="24">
        <f t="shared" si="58"/>
        <v>249.8</v>
      </c>
      <c r="AH208" s="65"/>
      <c r="AI208" s="40"/>
      <c r="AJ208" s="40"/>
      <c r="AK208" s="65"/>
      <c r="AL208" s="65"/>
      <c r="AM208" s="24">
        <f t="shared" si="59"/>
        <v>249.8</v>
      </c>
      <c r="AN208" s="24"/>
      <c r="AO208" s="24">
        <f t="shared" si="60"/>
        <v>249.8</v>
      </c>
      <c r="AP208" s="81"/>
      <c r="AQ208" s="38"/>
      <c r="AR208" s="1"/>
      <c r="AS208" s="1"/>
      <c r="AT208" s="1"/>
      <c r="AU208" s="1"/>
      <c r="AV208" s="1"/>
      <c r="AW208" s="1"/>
      <c r="AX208" s="1"/>
      <c r="AY208" s="1"/>
      <c r="AZ208" s="1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9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9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9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9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9"/>
      <c r="GC208" s="8"/>
      <c r="GD208" s="8"/>
    </row>
    <row r="209" spans="1:186" s="2" customFormat="1" ht="17.100000000000001" customHeight="1">
      <c r="A209" s="13" t="s">
        <v>190</v>
      </c>
      <c r="B209" s="24">
        <v>1861.5</v>
      </c>
      <c r="C209" s="24">
        <v>1688.7</v>
      </c>
      <c r="D209" s="4">
        <f t="shared" si="53"/>
        <v>0.90717163577759874</v>
      </c>
      <c r="E209" s="10">
        <v>15</v>
      </c>
      <c r="F209" s="5">
        <v>1</v>
      </c>
      <c r="G209" s="5">
        <v>10</v>
      </c>
      <c r="H209" s="5"/>
      <c r="I209" s="5"/>
      <c r="J209" s="4">
        <f t="shared" si="62"/>
        <v>0.90804042179261857</v>
      </c>
      <c r="K209" s="5">
        <v>10</v>
      </c>
      <c r="L209" s="5" t="s">
        <v>410</v>
      </c>
      <c r="M209" s="5" t="s">
        <v>410</v>
      </c>
      <c r="N209" s="4" t="s">
        <v>410</v>
      </c>
      <c r="O209" s="73"/>
      <c r="P209" s="5" t="s">
        <v>410</v>
      </c>
      <c r="Q209" s="5" t="s">
        <v>410</v>
      </c>
      <c r="R209" s="4" t="s">
        <v>410</v>
      </c>
      <c r="S209" s="5"/>
      <c r="T209" s="31">
        <f t="shared" si="54"/>
        <v>0.93394225013114773</v>
      </c>
      <c r="U209" s="32">
        <v>1832</v>
      </c>
      <c r="V209" s="24">
        <f t="shared" si="55"/>
        <v>999.27272727272725</v>
      </c>
      <c r="W209" s="24">
        <f t="shared" si="56"/>
        <v>933.3</v>
      </c>
      <c r="X209" s="24">
        <f t="shared" si="57"/>
        <v>-65.972727272727298</v>
      </c>
      <c r="Y209" s="24"/>
      <c r="Z209" s="24">
        <v>154</v>
      </c>
      <c r="AA209" s="24">
        <v>187.1</v>
      </c>
      <c r="AB209" s="24">
        <v>86</v>
      </c>
      <c r="AC209" s="24">
        <v>121.9</v>
      </c>
      <c r="AD209" s="24"/>
      <c r="AE209" s="24">
        <v>139.5</v>
      </c>
      <c r="AF209" s="24">
        <v>123.2</v>
      </c>
      <c r="AG209" s="24">
        <f t="shared" si="58"/>
        <v>121.6</v>
      </c>
      <c r="AH209" s="65"/>
      <c r="AI209" s="40"/>
      <c r="AJ209" s="40"/>
      <c r="AK209" s="65"/>
      <c r="AL209" s="65"/>
      <c r="AM209" s="24">
        <f t="shared" si="59"/>
        <v>121.6</v>
      </c>
      <c r="AN209" s="24"/>
      <c r="AO209" s="24">
        <f t="shared" si="60"/>
        <v>121.6</v>
      </c>
      <c r="AP209" s="81"/>
      <c r="AQ209" s="38"/>
      <c r="AR209" s="1"/>
      <c r="AS209" s="1"/>
      <c r="AT209" s="1"/>
      <c r="AU209" s="1"/>
      <c r="AV209" s="1"/>
      <c r="AW209" s="1"/>
      <c r="AX209" s="1"/>
      <c r="AY209" s="1"/>
      <c r="AZ209" s="1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9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9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9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9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9"/>
      <c r="GC209" s="8"/>
      <c r="GD209" s="8"/>
    </row>
    <row r="210" spans="1:186" s="2" customFormat="1" ht="17.100000000000001" customHeight="1">
      <c r="A210" s="13" t="s">
        <v>191</v>
      </c>
      <c r="B210" s="24">
        <v>1337.8</v>
      </c>
      <c r="C210" s="24">
        <v>967.8</v>
      </c>
      <c r="D210" s="4">
        <f t="shared" si="53"/>
        <v>0.72342652115413364</v>
      </c>
      <c r="E210" s="10">
        <v>15</v>
      </c>
      <c r="F210" s="5">
        <v>1</v>
      </c>
      <c r="G210" s="5">
        <v>10</v>
      </c>
      <c r="H210" s="5"/>
      <c r="I210" s="5"/>
      <c r="J210" s="4">
        <f t="shared" si="62"/>
        <v>0.90804042179261857</v>
      </c>
      <c r="K210" s="5">
        <v>10</v>
      </c>
      <c r="L210" s="5" t="s">
        <v>410</v>
      </c>
      <c r="M210" s="5" t="s">
        <v>410</v>
      </c>
      <c r="N210" s="4" t="s">
        <v>410</v>
      </c>
      <c r="O210" s="73"/>
      <c r="P210" s="5" t="s">
        <v>410</v>
      </c>
      <c r="Q210" s="5" t="s">
        <v>410</v>
      </c>
      <c r="R210" s="4" t="s">
        <v>410</v>
      </c>
      <c r="S210" s="5"/>
      <c r="T210" s="31">
        <f t="shared" si="54"/>
        <v>0.85519434386394833</v>
      </c>
      <c r="U210" s="32">
        <v>3980</v>
      </c>
      <c r="V210" s="24">
        <f t="shared" si="55"/>
        <v>2170.909090909091</v>
      </c>
      <c r="W210" s="24">
        <f t="shared" si="56"/>
        <v>1856.5</v>
      </c>
      <c r="X210" s="24">
        <f t="shared" si="57"/>
        <v>-314.40909090909099</v>
      </c>
      <c r="Y210" s="24"/>
      <c r="Z210" s="24">
        <v>414</v>
      </c>
      <c r="AA210" s="24">
        <v>347.1</v>
      </c>
      <c r="AB210" s="24">
        <v>66.400000000000006</v>
      </c>
      <c r="AC210" s="24">
        <v>302.7</v>
      </c>
      <c r="AD210" s="24"/>
      <c r="AE210" s="24">
        <v>216.7</v>
      </c>
      <c r="AF210" s="24">
        <v>324.2</v>
      </c>
      <c r="AG210" s="24">
        <f t="shared" si="58"/>
        <v>185.4</v>
      </c>
      <c r="AH210" s="65"/>
      <c r="AI210" s="40"/>
      <c r="AJ210" s="40"/>
      <c r="AK210" s="65"/>
      <c r="AL210" s="65"/>
      <c r="AM210" s="24">
        <f t="shared" si="59"/>
        <v>185.4</v>
      </c>
      <c r="AN210" s="24"/>
      <c r="AO210" s="24">
        <f t="shared" si="60"/>
        <v>185.4</v>
      </c>
      <c r="AP210" s="81"/>
      <c r="AQ210" s="38"/>
      <c r="AR210" s="1"/>
      <c r="AS210" s="1"/>
      <c r="AT210" s="1"/>
      <c r="AU210" s="1"/>
      <c r="AV210" s="1"/>
      <c r="AW210" s="1"/>
      <c r="AX210" s="1"/>
      <c r="AY210" s="1"/>
      <c r="AZ210" s="1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9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9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9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9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9"/>
      <c r="GC210" s="8"/>
      <c r="GD210" s="8"/>
    </row>
    <row r="211" spans="1:186" s="2" customFormat="1" ht="17.100000000000001" customHeight="1">
      <c r="A211" s="13" t="s">
        <v>192</v>
      </c>
      <c r="B211" s="24">
        <v>6445.1</v>
      </c>
      <c r="C211" s="24">
        <v>6018.7</v>
      </c>
      <c r="D211" s="4">
        <f t="shared" si="53"/>
        <v>0.93384121270422482</v>
      </c>
      <c r="E211" s="10">
        <v>15</v>
      </c>
      <c r="F211" s="5">
        <v>1</v>
      </c>
      <c r="G211" s="5">
        <v>10</v>
      </c>
      <c r="H211" s="5"/>
      <c r="I211" s="5"/>
      <c r="J211" s="4">
        <f t="shared" si="62"/>
        <v>0.90804042179261857</v>
      </c>
      <c r="K211" s="5">
        <v>10</v>
      </c>
      <c r="L211" s="5" t="s">
        <v>410</v>
      </c>
      <c r="M211" s="5" t="s">
        <v>410</v>
      </c>
      <c r="N211" s="4" t="s">
        <v>410</v>
      </c>
      <c r="O211" s="73"/>
      <c r="P211" s="5" t="s">
        <v>410</v>
      </c>
      <c r="Q211" s="5" t="s">
        <v>410</v>
      </c>
      <c r="R211" s="4" t="s">
        <v>410</v>
      </c>
      <c r="S211" s="5"/>
      <c r="T211" s="31">
        <f t="shared" si="54"/>
        <v>0.94537206881398739</v>
      </c>
      <c r="U211" s="32">
        <v>3770</v>
      </c>
      <c r="V211" s="24">
        <f t="shared" si="55"/>
        <v>2056.3636363636365</v>
      </c>
      <c r="W211" s="24">
        <f t="shared" si="56"/>
        <v>1944</v>
      </c>
      <c r="X211" s="24">
        <f t="shared" si="57"/>
        <v>-112.36363636363649</v>
      </c>
      <c r="Y211" s="24"/>
      <c r="Z211" s="24">
        <v>341.4</v>
      </c>
      <c r="AA211" s="24">
        <v>384.3</v>
      </c>
      <c r="AB211" s="24">
        <v>95.7</v>
      </c>
      <c r="AC211" s="24">
        <v>339.7</v>
      </c>
      <c r="AD211" s="24"/>
      <c r="AE211" s="24">
        <v>346.5</v>
      </c>
      <c r="AF211" s="24">
        <v>177.3</v>
      </c>
      <c r="AG211" s="24">
        <f t="shared" si="58"/>
        <v>259.10000000000002</v>
      </c>
      <c r="AH211" s="65"/>
      <c r="AI211" s="40"/>
      <c r="AJ211" s="40"/>
      <c r="AK211" s="65"/>
      <c r="AL211" s="65"/>
      <c r="AM211" s="24">
        <f t="shared" si="59"/>
        <v>259.10000000000002</v>
      </c>
      <c r="AN211" s="24"/>
      <c r="AO211" s="24">
        <f t="shared" si="60"/>
        <v>259.10000000000002</v>
      </c>
      <c r="AP211" s="81"/>
      <c r="AQ211" s="38"/>
      <c r="AR211" s="1"/>
      <c r="AS211" s="1"/>
      <c r="AT211" s="1"/>
      <c r="AU211" s="1"/>
      <c r="AV211" s="1"/>
      <c r="AW211" s="1"/>
      <c r="AX211" s="1"/>
      <c r="AY211" s="1"/>
      <c r="AZ211" s="1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9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9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9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9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9"/>
      <c r="GC211" s="8"/>
      <c r="GD211" s="8"/>
    </row>
    <row r="212" spans="1:186" s="2" customFormat="1" ht="17.100000000000001" customHeight="1">
      <c r="A212" s="13" t="s">
        <v>193</v>
      </c>
      <c r="B212" s="24">
        <v>1968</v>
      </c>
      <c r="C212" s="24">
        <v>362.8</v>
      </c>
      <c r="D212" s="4">
        <f t="shared" si="53"/>
        <v>0.18434959349593497</v>
      </c>
      <c r="E212" s="10">
        <v>15</v>
      </c>
      <c r="F212" s="5">
        <v>1</v>
      </c>
      <c r="G212" s="5">
        <v>10</v>
      </c>
      <c r="H212" s="5"/>
      <c r="I212" s="5"/>
      <c r="J212" s="4">
        <f t="shared" si="62"/>
        <v>0.90804042179261857</v>
      </c>
      <c r="K212" s="5">
        <v>10</v>
      </c>
      <c r="L212" s="5" t="s">
        <v>410</v>
      </c>
      <c r="M212" s="5" t="s">
        <v>410</v>
      </c>
      <c r="N212" s="4" t="s">
        <v>410</v>
      </c>
      <c r="O212" s="73"/>
      <c r="P212" s="5" t="s">
        <v>410</v>
      </c>
      <c r="Q212" s="5" t="s">
        <v>410</v>
      </c>
      <c r="R212" s="4" t="s">
        <v>410</v>
      </c>
      <c r="S212" s="5"/>
      <c r="T212" s="31">
        <f t="shared" si="54"/>
        <v>0.6241613748675775</v>
      </c>
      <c r="U212" s="32">
        <v>1897</v>
      </c>
      <c r="V212" s="24">
        <f t="shared" si="55"/>
        <v>1034.7272727272727</v>
      </c>
      <c r="W212" s="24">
        <f t="shared" si="56"/>
        <v>645.79999999999995</v>
      </c>
      <c r="X212" s="24">
        <f t="shared" si="57"/>
        <v>-388.92727272727279</v>
      </c>
      <c r="Y212" s="24"/>
      <c r="Z212" s="24">
        <v>73.8</v>
      </c>
      <c r="AA212" s="24">
        <v>110.4</v>
      </c>
      <c r="AB212" s="24">
        <v>207.4</v>
      </c>
      <c r="AC212" s="24">
        <v>107.2</v>
      </c>
      <c r="AD212" s="24"/>
      <c r="AE212" s="24">
        <v>79.7</v>
      </c>
      <c r="AF212" s="24"/>
      <c r="AG212" s="24">
        <f t="shared" si="58"/>
        <v>67.3</v>
      </c>
      <c r="AH212" s="65"/>
      <c r="AI212" s="40"/>
      <c r="AJ212" s="40"/>
      <c r="AK212" s="65"/>
      <c r="AL212" s="65"/>
      <c r="AM212" s="24">
        <f t="shared" si="59"/>
        <v>67.3</v>
      </c>
      <c r="AN212" s="24"/>
      <c r="AO212" s="24">
        <f t="shared" si="60"/>
        <v>67.3</v>
      </c>
      <c r="AP212" s="81"/>
      <c r="AQ212" s="38"/>
      <c r="AR212" s="1"/>
      <c r="AS212" s="1"/>
      <c r="AT212" s="1"/>
      <c r="AU212" s="1"/>
      <c r="AV212" s="1"/>
      <c r="AW212" s="1"/>
      <c r="AX212" s="1"/>
      <c r="AY212" s="1"/>
      <c r="AZ212" s="1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9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9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9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9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9"/>
      <c r="GC212" s="8"/>
      <c r="GD212" s="8"/>
    </row>
    <row r="213" spans="1:186" s="2" customFormat="1" ht="17.100000000000001" customHeight="1">
      <c r="A213" s="13" t="s">
        <v>194</v>
      </c>
      <c r="B213" s="24">
        <v>358.2</v>
      </c>
      <c r="C213" s="24">
        <v>214.2</v>
      </c>
      <c r="D213" s="4">
        <f t="shared" si="53"/>
        <v>0.59798994974874375</v>
      </c>
      <c r="E213" s="10">
        <v>15</v>
      </c>
      <c r="F213" s="5">
        <v>1</v>
      </c>
      <c r="G213" s="5">
        <v>10</v>
      </c>
      <c r="H213" s="5"/>
      <c r="I213" s="5"/>
      <c r="J213" s="4">
        <f t="shared" si="62"/>
        <v>0.90804042179261857</v>
      </c>
      <c r="K213" s="5">
        <v>10</v>
      </c>
      <c r="L213" s="5" t="s">
        <v>410</v>
      </c>
      <c r="M213" s="5" t="s">
        <v>410</v>
      </c>
      <c r="N213" s="4" t="s">
        <v>410</v>
      </c>
      <c r="O213" s="73"/>
      <c r="P213" s="5" t="s">
        <v>410</v>
      </c>
      <c r="Q213" s="5" t="s">
        <v>410</v>
      </c>
      <c r="R213" s="4" t="s">
        <v>410</v>
      </c>
      <c r="S213" s="5"/>
      <c r="T213" s="31">
        <f t="shared" si="54"/>
        <v>0.80143581326163837</v>
      </c>
      <c r="U213" s="32">
        <v>1764</v>
      </c>
      <c r="V213" s="24">
        <f t="shared" si="55"/>
        <v>962.18181818181824</v>
      </c>
      <c r="W213" s="24">
        <f t="shared" si="56"/>
        <v>771.1</v>
      </c>
      <c r="X213" s="24">
        <f t="shared" si="57"/>
        <v>-191.08181818181822</v>
      </c>
      <c r="Y213" s="24"/>
      <c r="Z213" s="24">
        <v>150.4</v>
      </c>
      <c r="AA213" s="24">
        <v>106.3</v>
      </c>
      <c r="AB213" s="24">
        <v>61.1</v>
      </c>
      <c r="AC213" s="24">
        <v>66.5</v>
      </c>
      <c r="AD213" s="24"/>
      <c r="AE213" s="24">
        <v>93.9</v>
      </c>
      <c r="AF213" s="24">
        <v>185.2</v>
      </c>
      <c r="AG213" s="24">
        <f t="shared" si="58"/>
        <v>107.7</v>
      </c>
      <c r="AH213" s="65"/>
      <c r="AI213" s="40"/>
      <c r="AJ213" s="40"/>
      <c r="AK213" s="65"/>
      <c r="AL213" s="65"/>
      <c r="AM213" s="24">
        <f t="shared" si="59"/>
        <v>107.7</v>
      </c>
      <c r="AN213" s="24"/>
      <c r="AO213" s="24">
        <f t="shared" si="60"/>
        <v>107.7</v>
      </c>
      <c r="AP213" s="81"/>
      <c r="AQ213" s="38"/>
      <c r="AR213" s="1"/>
      <c r="AS213" s="1"/>
      <c r="AT213" s="1"/>
      <c r="AU213" s="1"/>
      <c r="AV213" s="1"/>
      <c r="AW213" s="1"/>
      <c r="AX213" s="1"/>
      <c r="AY213" s="1"/>
      <c r="AZ213" s="1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9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9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9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9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9"/>
      <c r="GC213" s="8"/>
      <c r="GD213" s="8"/>
    </row>
    <row r="214" spans="1:186" s="2" customFormat="1" ht="17.100000000000001" customHeight="1">
      <c r="A214" s="13" t="s">
        <v>195</v>
      </c>
      <c r="B214" s="24">
        <v>1705</v>
      </c>
      <c r="C214" s="24">
        <v>1356</v>
      </c>
      <c r="D214" s="4">
        <f t="shared" si="53"/>
        <v>0.79530791788856303</v>
      </c>
      <c r="E214" s="10">
        <v>15</v>
      </c>
      <c r="F214" s="5">
        <v>1</v>
      </c>
      <c r="G214" s="5">
        <v>10</v>
      </c>
      <c r="H214" s="5"/>
      <c r="I214" s="5"/>
      <c r="J214" s="4">
        <f t="shared" si="62"/>
        <v>0.90804042179261857</v>
      </c>
      <c r="K214" s="5">
        <v>10</v>
      </c>
      <c r="L214" s="5" t="s">
        <v>410</v>
      </c>
      <c r="M214" s="5" t="s">
        <v>410</v>
      </c>
      <c r="N214" s="4" t="s">
        <v>410</v>
      </c>
      <c r="O214" s="73"/>
      <c r="P214" s="5" t="s">
        <v>410</v>
      </c>
      <c r="Q214" s="5" t="s">
        <v>410</v>
      </c>
      <c r="R214" s="4" t="s">
        <v>410</v>
      </c>
      <c r="S214" s="5"/>
      <c r="T214" s="31">
        <f t="shared" si="54"/>
        <v>0.8860006567501324</v>
      </c>
      <c r="U214" s="32">
        <v>3383</v>
      </c>
      <c r="V214" s="24">
        <f t="shared" si="55"/>
        <v>1845.2727272727275</v>
      </c>
      <c r="W214" s="24">
        <f t="shared" si="56"/>
        <v>1634.9</v>
      </c>
      <c r="X214" s="24">
        <f t="shared" si="57"/>
        <v>-210.37272727272739</v>
      </c>
      <c r="Y214" s="24"/>
      <c r="Z214" s="24">
        <v>244</v>
      </c>
      <c r="AA214" s="24">
        <v>362.9</v>
      </c>
      <c r="AB214" s="24">
        <v>205.9</v>
      </c>
      <c r="AC214" s="24">
        <v>198</v>
      </c>
      <c r="AD214" s="24"/>
      <c r="AE214" s="24">
        <v>264.39999999999998</v>
      </c>
      <c r="AF214" s="24">
        <v>108.6</v>
      </c>
      <c r="AG214" s="24">
        <f t="shared" si="58"/>
        <v>251.1</v>
      </c>
      <c r="AH214" s="65"/>
      <c r="AI214" s="40"/>
      <c r="AJ214" s="40"/>
      <c r="AK214" s="65"/>
      <c r="AL214" s="65"/>
      <c r="AM214" s="24">
        <f t="shared" si="59"/>
        <v>251.1</v>
      </c>
      <c r="AN214" s="24"/>
      <c r="AO214" s="24">
        <f t="shared" si="60"/>
        <v>251.1</v>
      </c>
      <c r="AP214" s="81"/>
      <c r="AQ214" s="38"/>
      <c r="AR214" s="1"/>
      <c r="AS214" s="1"/>
      <c r="AT214" s="1"/>
      <c r="AU214" s="1"/>
      <c r="AV214" s="1"/>
      <c r="AW214" s="1"/>
      <c r="AX214" s="1"/>
      <c r="AY214" s="1"/>
      <c r="AZ214" s="1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9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9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9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9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9"/>
      <c r="GC214" s="8"/>
      <c r="GD214" s="8"/>
    </row>
    <row r="215" spans="1:186" s="2" customFormat="1" ht="17.100000000000001" customHeight="1">
      <c r="A215" s="13" t="s">
        <v>196</v>
      </c>
      <c r="B215" s="24">
        <v>123.6</v>
      </c>
      <c r="C215" s="24">
        <v>78.7</v>
      </c>
      <c r="D215" s="4">
        <f t="shared" si="53"/>
        <v>0.63673139158576053</v>
      </c>
      <c r="E215" s="10">
        <v>15</v>
      </c>
      <c r="F215" s="5">
        <v>1</v>
      </c>
      <c r="G215" s="5">
        <v>10</v>
      </c>
      <c r="H215" s="5"/>
      <c r="I215" s="5"/>
      <c r="J215" s="4">
        <f t="shared" si="62"/>
        <v>0.90804042179261857</v>
      </c>
      <c r="K215" s="5">
        <v>10</v>
      </c>
      <c r="L215" s="5" t="s">
        <v>410</v>
      </c>
      <c r="M215" s="5" t="s">
        <v>410</v>
      </c>
      <c r="N215" s="4" t="s">
        <v>410</v>
      </c>
      <c r="O215" s="73"/>
      <c r="P215" s="5" t="s">
        <v>410</v>
      </c>
      <c r="Q215" s="5" t="s">
        <v>410</v>
      </c>
      <c r="R215" s="4" t="s">
        <v>410</v>
      </c>
      <c r="S215" s="5"/>
      <c r="T215" s="31">
        <f t="shared" si="54"/>
        <v>0.81803928833464545</v>
      </c>
      <c r="U215" s="32">
        <v>1908</v>
      </c>
      <c r="V215" s="24">
        <f t="shared" si="55"/>
        <v>1040.7272727272727</v>
      </c>
      <c r="W215" s="24">
        <f t="shared" si="56"/>
        <v>851.4</v>
      </c>
      <c r="X215" s="24">
        <f t="shared" si="57"/>
        <v>-189.32727272727277</v>
      </c>
      <c r="Y215" s="24"/>
      <c r="Z215" s="24">
        <v>204.1</v>
      </c>
      <c r="AA215" s="24">
        <v>100.6</v>
      </c>
      <c r="AB215" s="24">
        <v>141.1</v>
      </c>
      <c r="AC215" s="24">
        <v>211.7</v>
      </c>
      <c r="AD215" s="24"/>
      <c r="AE215" s="24">
        <v>90.4</v>
      </c>
      <c r="AF215" s="24"/>
      <c r="AG215" s="24">
        <f t="shared" si="58"/>
        <v>103.5</v>
      </c>
      <c r="AH215" s="65"/>
      <c r="AI215" s="40"/>
      <c r="AJ215" s="40"/>
      <c r="AK215" s="65"/>
      <c r="AL215" s="65"/>
      <c r="AM215" s="24">
        <f t="shared" si="59"/>
        <v>103.5</v>
      </c>
      <c r="AN215" s="24"/>
      <c r="AO215" s="24">
        <f t="shared" si="60"/>
        <v>103.5</v>
      </c>
      <c r="AP215" s="81"/>
      <c r="AQ215" s="38"/>
      <c r="AR215" s="1"/>
      <c r="AS215" s="1"/>
      <c r="AT215" s="1"/>
      <c r="AU215" s="1"/>
      <c r="AV215" s="1"/>
      <c r="AW215" s="1"/>
      <c r="AX215" s="1"/>
      <c r="AY215" s="1"/>
      <c r="AZ215" s="1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9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9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9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9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9"/>
      <c r="GC215" s="8"/>
      <c r="GD215" s="8"/>
    </row>
    <row r="216" spans="1:186" s="2" customFormat="1" ht="17.100000000000001" customHeight="1">
      <c r="A216" s="13" t="s">
        <v>197</v>
      </c>
      <c r="B216" s="24">
        <v>495.6</v>
      </c>
      <c r="C216" s="24">
        <v>1122</v>
      </c>
      <c r="D216" s="4">
        <f t="shared" si="53"/>
        <v>1.3</v>
      </c>
      <c r="E216" s="10">
        <v>15</v>
      </c>
      <c r="F216" s="5">
        <v>1</v>
      </c>
      <c r="G216" s="5">
        <v>10</v>
      </c>
      <c r="H216" s="5"/>
      <c r="I216" s="5"/>
      <c r="J216" s="4">
        <f>J$44</f>
        <v>0.90804042179261857</v>
      </c>
      <c r="K216" s="5">
        <v>10</v>
      </c>
      <c r="L216" s="5" t="s">
        <v>410</v>
      </c>
      <c r="M216" s="5" t="s">
        <v>410</v>
      </c>
      <c r="N216" s="4" t="s">
        <v>410</v>
      </c>
      <c r="O216" s="73"/>
      <c r="P216" s="5" t="s">
        <v>410</v>
      </c>
      <c r="Q216" s="5" t="s">
        <v>410</v>
      </c>
      <c r="R216" s="4" t="s">
        <v>410</v>
      </c>
      <c r="S216" s="5"/>
      <c r="T216" s="31">
        <f t="shared" si="54"/>
        <v>1.1022972633693195</v>
      </c>
      <c r="U216" s="32">
        <v>1295</v>
      </c>
      <c r="V216" s="24">
        <f t="shared" si="55"/>
        <v>706.36363636363637</v>
      </c>
      <c r="W216" s="24">
        <f t="shared" si="56"/>
        <v>778.6</v>
      </c>
      <c r="X216" s="24">
        <f t="shared" si="57"/>
        <v>72.236363636363649</v>
      </c>
      <c r="Y216" s="24"/>
      <c r="Z216" s="24">
        <v>138.9</v>
      </c>
      <c r="AA216" s="24">
        <v>138.9</v>
      </c>
      <c r="AB216" s="24">
        <v>98.9</v>
      </c>
      <c r="AC216" s="24">
        <v>93.2</v>
      </c>
      <c r="AD216" s="24"/>
      <c r="AE216" s="24">
        <v>115.9</v>
      </c>
      <c r="AF216" s="24">
        <v>5</v>
      </c>
      <c r="AG216" s="24">
        <f t="shared" si="58"/>
        <v>187.8</v>
      </c>
      <c r="AH216" s="65"/>
      <c r="AI216" s="40"/>
      <c r="AJ216" s="40"/>
      <c r="AK216" s="65"/>
      <c r="AL216" s="65"/>
      <c r="AM216" s="24">
        <f t="shared" si="59"/>
        <v>187.8</v>
      </c>
      <c r="AN216" s="24"/>
      <c r="AO216" s="24">
        <f t="shared" si="60"/>
        <v>187.8</v>
      </c>
      <c r="AP216" s="81"/>
      <c r="AQ216" s="38"/>
      <c r="AR216" s="1"/>
      <c r="AS216" s="1"/>
      <c r="AT216" s="1"/>
      <c r="AU216" s="1"/>
      <c r="AV216" s="1"/>
      <c r="AW216" s="1"/>
      <c r="AX216" s="1"/>
      <c r="AY216" s="1"/>
      <c r="AZ216" s="1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9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9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9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9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9"/>
      <c r="GC216" s="8"/>
      <c r="GD216" s="8"/>
    </row>
    <row r="217" spans="1:186" s="2" customFormat="1" ht="17.100000000000001" customHeight="1">
      <c r="A217" s="17" t="s">
        <v>198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77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81"/>
      <c r="AQ217" s="38"/>
      <c r="AR217" s="1"/>
      <c r="AS217" s="1"/>
      <c r="AT217" s="1"/>
      <c r="AU217" s="1"/>
      <c r="AV217" s="1"/>
      <c r="AW217" s="1"/>
      <c r="AX217" s="1"/>
      <c r="AY217" s="1"/>
      <c r="AZ217" s="1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9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9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9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9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9"/>
      <c r="GC217" s="8"/>
      <c r="GD217" s="8"/>
    </row>
    <row r="218" spans="1:186" s="2" customFormat="1" ht="16.7" customHeight="1">
      <c r="A218" s="33" t="s">
        <v>199</v>
      </c>
      <c r="B218" s="24">
        <v>1371.8</v>
      </c>
      <c r="C218" s="24">
        <v>393.6</v>
      </c>
      <c r="D218" s="4">
        <f t="shared" si="53"/>
        <v>0.2869222918792827</v>
      </c>
      <c r="E218" s="10">
        <v>15</v>
      </c>
      <c r="F218" s="5">
        <v>1</v>
      </c>
      <c r="G218" s="5">
        <v>10</v>
      </c>
      <c r="H218" s="5"/>
      <c r="I218" s="5"/>
      <c r="J218" s="4">
        <f>J$45</f>
        <v>1.0267097701149426</v>
      </c>
      <c r="K218" s="5">
        <v>10</v>
      </c>
      <c r="L218" s="5" t="s">
        <v>410</v>
      </c>
      <c r="M218" s="5" t="s">
        <v>410</v>
      </c>
      <c r="N218" s="4" t="s">
        <v>410</v>
      </c>
      <c r="O218" s="73"/>
      <c r="P218" s="5" t="s">
        <v>410</v>
      </c>
      <c r="Q218" s="5" t="s">
        <v>410</v>
      </c>
      <c r="R218" s="4" t="s">
        <v>410</v>
      </c>
      <c r="S218" s="5"/>
      <c r="T218" s="31">
        <f t="shared" si="54"/>
        <v>0.70202663083824768</v>
      </c>
      <c r="U218" s="32">
        <v>330</v>
      </c>
      <c r="V218" s="24">
        <f t="shared" si="55"/>
        <v>180</v>
      </c>
      <c r="W218" s="24">
        <f t="shared" si="56"/>
        <v>126.4</v>
      </c>
      <c r="X218" s="24">
        <f t="shared" si="57"/>
        <v>-53.599999999999994</v>
      </c>
      <c r="Y218" s="24"/>
      <c r="Z218" s="24">
        <v>13.6</v>
      </c>
      <c r="AA218" s="24">
        <v>14.9</v>
      </c>
      <c r="AB218" s="24">
        <v>35.799999999999997</v>
      </c>
      <c r="AC218" s="24">
        <v>25.2</v>
      </c>
      <c r="AD218" s="24"/>
      <c r="AE218" s="24">
        <v>18.5</v>
      </c>
      <c r="AF218" s="24"/>
      <c r="AG218" s="24">
        <f t="shared" si="58"/>
        <v>18.399999999999999</v>
      </c>
      <c r="AH218" s="65"/>
      <c r="AI218" s="40"/>
      <c r="AJ218" s="40"/>
      <c r="AK218" s="65"/>
      <c r="AL218" s="65"/>
      <c r="AM218" s="24">
        <f t="shared" si="59"/>
        <v>18.399999999999999</v>
      </c>
      <c r="AN218" s="24"/>
      <c r="AO218" s="24">
        <f t="shared" si="60"/>
        <v>18.399999999999999</v>
      </c>
      <c r="AP218" s="81"/>
      <c r="AQ218" s="38"/>
      <c r="AR218" s="1"/>
      <c r="AS218" s="1"/>
      <c r="AT218" s="1"/>
      <c r="AU218" s="1"/>
      <c r="AV218" s="1"/>
      <c r="AW218" s="1"/>
      <c r="AX218" s="1"/>
      <c r="AY218" s="1"/>
      <c r="AZ218" s="1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9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9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9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9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9"/>
      <c r="GC218" s="8"/>
      <c r="GD218" s="8"/>
    </row>
    <row r="219" spans="1:186" s="2" customFormat="1" ht="17.100000000000001" customHeight="1">
      <c r="A219" s="33" t="s">
        <v>200</v>
      </c>
      <c r="B219" s="24">
        <v>1904.1</v>
      </c>
      <c r="C219" s="24">
        <v>1232.0999999999999</v>
      </c>
      <c r="D219" s="4">
        <f t="shared" si="53"/>
        <v>0.64707735938238531</v>
      </c>
      <c r="E219" s="10">
        <v>15</v>
      </c>
      <c r="F219" s="5">
        <v>1</v>
      </c>
      <c r="G219" s="5">
        <v>10</v>
      </c>
      <c r="H219" s="5"/>
      <c r="I219" s="5"/>
      <c r="J219" s="4">
        <f t="shared" ref="J219:J230" si="63">J$45</f>
        <v>1.0267097701149426</v>
      </c>
      <c r="K219" s="5">
        <v>10</v>
      </c>
      <c r="L219" s="5" t="s">
        <v>410</v>
      </c>
      <c r="M219" s="5" t="s">
        <v>410</v>
      </c>
      <c r="N219" s="4" t="s">
        <v>410</v>
      </c>
      <c r="O219" s="73"/>
      <c r="P219" s="5" t="s">
        <v>410</v>
      </c>
      <c r="Q219" s="5" t="s">
        <v>410</v>
      </c>
      <c r="R219" s="4" t="s">
        <v>410</v>
      </c>
      <c r="S219" s="5"/>
      <c r="T219" s="31">
        <f t="shared" si="54"/>
        <v>0.85637880262529165</v>
      </c>
      <c r="U219" s="32">
        <v>2112</v>
      </c>
      <c r="V219" s="24">
        <f t="shared" si="55"/>
        <v>1152</v>
      </c>
      <c r="W219" s="24">
        <f t="shared" si="56"/>
        <v>986.5</v>
      </c>
      <c r="X219" s="24">
        <f t="shared" si="57"/>
        <v>-165.5</v>
      </c>
      <c r="Y219" s="24"/>
      <c r="Z219" s="24">
        <v>154.19999999999999</v>
      </c>
      <c r="AA219" s="24">
        <v>226.6</v>
      </c>
      <c r="AB219" s="24">
        <v>190.5</v>
      </c>
      <c r="AC219" s="24">
        <v>187.2</v>
      </c>
      <c r="AD219" s="24"/>
      <c r="AE219" s="24">
        <v>145.6</v>
      </c>
      <c r="AF219" s="24"/>
      <c r="AG219" s="24">
        <f t="shared" si="58"/>
        <v>82.4</v>
      </c>
      <c r="AH219" s="65"/>
      <c r="AI219" s="40"/>
      <c r="AJ219" s="40"/>
      <c r="AK219" s="65"/>
      <c r="AL219" s="65"/>
      <c r="AM219" s="24">
        <f t="shared" si="59"/>
        <v>82.4</v>
      </c>
      <c r="AN219" s="24"/>
      <c r="AO219" s="24">
        <f t="shared" si="60"/>
        <v>82.4</v>
      </c>
      <c r="AP219" s="81"/>
      <c r="AQ219" s="38"/>
      <c r="AR219" s="1"/>
      <c r="AS219" s="1"/>
      <c r="AT219" s="1"/>
      <c r="AU219" s="1"/>
      <c r="AV219" s="1"/>
      <c r="AW219" s="1"/>
      <c r="AX219" s="1"/>
      <c r="AY219" s="1"/>
      <c r="AZ219" s="1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9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9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9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9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9"/>
      <c r="GC219" s="8"/>
      <c r="GD219" s="8"/>
    </row>
    <row r="220" spans="1:186" s="2" customFormat="1" ht="17.100000000000001" customHeight="1">
      <c r="A220" s="33" t="s">
        <v>201</v>
      </c>
      <c r="B220" s="24">
        <v>11661.3</v>
      </c>
      <c r="C220" s="24">
        <v>12062.6</v>
      </c>
      <c r="D220" s="4">
        <f t="shared" si="53"/>
        <v>1.0344129728246423</v>
      </c>
      <c r="E220" s="10">
        <v>15</v>
      </c>
      <c r="F220" s="5">
        <v>1</v>
      </c>
      <c r="G220" s="5">
        <v>10</v>
      </c>
      <c r="H220" s="5"/>
      <c r="I220" s="5"/>
      <c r="J220" s="4">
        <f t="shared" si="63"/>
        <v>1.0267097701149426</v>
      </c>
      <c r="K220" s="5">
        <v>10</v>
      </c>
      <c r="L220" s="5" t="s">
        <v>410</v>
      </c>
      <c r="M220" s="5" t="s">
        <v>410</v>
      </c>
      <c r="N220" s="4" t="s">
        <v>410</v>
      </c>
      <c r="O220" s="73"/>
      <c r="P220" s="5" t="s">
        <v>410</v>
      </c>
      <c r="Q220" s="5" t="s">
        <v>410</v>
      </c>
      <c r="R220" s="4" t="s">
        <v>410</v>
      </c>
      <c r="S220" s="5"/>
      <c r="T220" s="31">
        <f t="shared" si="54"/>
        <v>1.0223797798148304</v>
      </c>
      <c r="U220" s="32">
        <v>22</v>
      </c>
      <c r="V220" s="24">
        <f t="shared" si="55"/>
        <v>12</v>
      </c>
      <c r="W220" s="24">
        <f t="shared" si="56"/>
        <v>12.3</v>
      </c>
      <c r="X220" s="24">
        <f t="shared" si="57"/>
        <v>0.30000000000000071</v>
      </c>
      <c r="Y220" s="24"/>
      <c r="Z220" s="24">
        <v>2.2000000000000002</v>
      </c>
      <c r="AA220" s="24">
        <v>2.1</v>
      </c>
      <c r="AB220" s="24">
        <v>1.9</v>
      </c>
      <c r="AC220" s="24">
        <v>2.4</v>
      </c>
      <c r="AD220" s="24"/>
      <c r="AE220" s="24">
        <v>1.8</v>
      </c>
      <c r="AF220" s="24"/>
      <c r="AG220" s="24">
        <f t="shared" si="58"/>
        <v>1.9</v>
      </c>
      <c r="AH220" s="65"/>
      <c r="AI220" s="40"/>
      <c r="AJ220" s="40"/>
      <c r="AK220" s="65"/>
      <c r="AL220" s="65"/>
      <c r="AM220" s="24">
        <f t="shared" si="59"/>
        <v>1.9</v>
      </c>
      <c r="AN220" s="24"/>
      <c r="AO220" s="24">
        <f t="shared" si="60"/>
        <v>1.9</v>
      </c>
      <c r="AP220" s="81"/>
      <c r="AQ220" s="38"/>
      <c r="AR220" s="1"/>
      <c r="AS220" s="1"/>
      <c r="AT220" s="1"/>
      <c r="AU220" s="1"/>
      <c r="AV220" s="1"/>
      <c r="AW220" s="1"/>
      <c r="AX220" s="1"/>
      <c r="AY220" s="1"/>
      <c r="AZ220" s="1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9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9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9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9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9"/>
      <c r="GC220" s="8"/>
      <c r="GD220" s="8"/>
    </row>
    <row r="221" spans="1:186" s="2" customFormat="1" ht="17.100000000000001" customHeight="1">
      <c r="A221" s="33" t="s">
        <v>202</v>
      </c>
      <c r="B221" s="24">
        <v>1677.6</v>
      </c>
      <c r="C221" s="24">
        <v>1145.4000000000001</v>
      </c>
      <c r="D221" s="4">
        <f t="shared" si="53"/>
        <v>0.68276108726752516</v>
      </c>
      <c r="E221" s="10">
        <v>15</v>
      </c>
      <c r="F221" s="5">
        <v>1</v>
      </c>
      <c r="G221" s="5">
        <v>10</v>
      </c>
      <c r="H221" s="5"/>
      <c r="I221" s="5"/>
      <c r="J221" s="4">
        <f t="shared" si="63"/>
        <v>1.0267097701149426</v>
      </c>
      <c r="K221" s="5">
        <v>10</v>
      </c>
      <c r="L221" s="5" t="s">
        <v>410</v>
      </c>
      <c r="M221" s="5" t="s">
        <v>410</v>
      </c>
      <c r="N221" s="4" t="s">
        <v>410</v>
      </c>
      <c r="O221" s="73"/>
      <c r="P221" s="5" t="s">
        <v>410</v>
      </c>
      <c r="Q221" s="5" t="s">
        <v>410</v>
      </c>
      <c r="R221" s="4" t="s">
        <v>410</v>
      </c>
      <c r="S221" s="5"/>
      <c r="T221" s="31">
        <f t="shared" si="54"/>
        <v>0.87167182886178007</v>
      </c>
      <c r="U221" s="32">
        <v>1429</v>
      </c>
      <c r="V221" s="24">
        <f t="shared" si="55"/>
        <v>779.4545454545455</v>
      </c>
      <c r="W221" s="24">
        <f t="shared" si="56"/>
        <v>679.4</v>
      </c>
      <c r="X221" s="24">
        <f t="shared" si="57"/>
        <v>-100.05454545454552</v>
      </c>
      <c r="Y221" s="24"/>
      <c r="Z221" s="24">
        <v>95.4</v>
      </c>
      <c r="AA221" s="24">
        <v>112.4</v>
      </c>
      <c r="AB221" s="24">
        <v>135.19999999999999</v>
      </c>
      <c r="AC221" s="24">
        <v>150.69999999999999</v>
      </c>
      <c r="AD221" s="24"/>
      <c r="AE221" s="24">
        <v>145.69999999999999</v>
      </c>
      <c r="AF221" s="24"/>
      <c r="AG221" s="24">
        <f t="shared" si="58"/>
        <v>40</v>
      </c>
      <c r="AH221" s="65"/>
      <c r="AI221" s="40"/>
      <c r="AJ221" s="40"/>
      <c r="AK221" s="65"/>
      <c r="AL221" s="65"/>
      <c r="AM221" s="24">
        <f t="shared" si="59"/>
        <v>40</v>
      </c>
      <c r="AN221" s="24"/>
      <c r="AO221" s="24">
        <f t="shared" si="60"/>
        <v>40</v>
      </c>
      <c r="AP221" s="81"/>
      <c r="AQ221" s="38"/>
      <c r="AR221" s="1"/>
      <c r="AS221" s="1"/>
      <c r="AT221" s="1"/>
      <c r="AU221" s="1"/>
      <c r="AV221" s="1"/>
      <c r="AW221" s="1"/>
      <c r="AX221" s="1"/>
      <c r="AY221" s="1"/>
      <c r="AZ221" s="1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9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9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9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9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9"/>
      <c r="GC221" s="8"/>
      <c r="GD221" s="8"/>
    </row>
    <row r="222" spans="1:186" s="2" customFormat="1" ht="17.100000000000001" customHeight="1">
      <c r="A222" s="33" t="s">
        <v>203</v>
      </c>
      <c r="B222" s="24">
        <v>33928.5</v>
      </c>
      <c r="C222" s="24">
        <v>23961.3</v>
      </c>
      <c r="D222" s="4">
        <f t="shared" si="53"/>
        <v>0.70622927627216059</v>
      </c>
      <c r="E222" s="10">
        <v>15</v>
      </c>
      <c r="F222" s="5">
        <v>1</v>
      </c>
      <c r="G222" s="5">
        <v>10</v>
      </c>
      <c r="H222" s="5"/>
      <c r="I222" s="5"/>
      <c r="J222" s="4">
        <f t="shared" si="63"/>
        <v>1.0267097701149426</v>
      </c>
      <c r="K222" s="5">
        <v>10</v>
      </c>
      <c r="L222" s="5" t="s">
        <v>410</v>
      </c>
      <c r="M222" s="5" t="s">
        <v>410</v>
      </c>
      <c r="N222" s="4" t="s">
        <v>410</v>
      </c>
      <c r="O222" s="73"/>
      <c r="P222" s="5" t="s">
        <v>410</v>
      </c>
      <c r="Q222" s="5" t="s">
        <v>410</v>
      </c>
      <c r="R222" s="4" t="s">
        <v>410</v>
      </c>
      <c r="S222" s="5"/>
      <c r="T222" s="31">
        <f t="shared" si="54"/>
        <v>0.88172962414948097</v>
      </c>
      <c r="U222" s="32">
        <v>3133</v>
      </c>
      <c r="V222" s="24">
        <f t="shared" si="55"/>
        <v>1708.909090909091</v>
      </c>
      <c r="W222" s="24">
        <f t="shared" si="56"/>
        <v>1506.8</v>
      </c>
      <c r="X222" s="24">
        <f t="shared" si="57"/>
        <v>-202.10909090909104</v>
      </c>
      <c r="Y222" s="24"/>
      <c r="Z222" s="24">
        <v>188.3</v>
      </c>
      <c r="AA222" s="24">
        <v>244.5</v>
      </c>
      <c r="AB222" s="24">
        <v>322.39999999999998</v>
      </c>
      <c r="AC222" s="24">
        <v>310.39999999999998</v>
      </c>
      <c r="AD222" s="24"/>
      <c r="AE222" s="24">
        <v>269.39999999999998</v>
      </c>
      <c r="AF222" s="24"/>
      <c r="AG222" s="24">
        <f t="shared" si="58"/>
        <v>171.8</v>
      </c>
      <c r="AH222" s="65"/>
      <c r="AI222" s="40"/>
      <c r="AJ222" s="40"/>
      <c r="AK222" s="65"/>
      <c r="AL222" s="65"/>
      <c r="AM222" s="24">
        <f t="shared" si="59"/>
        <v>171.8</v>
      </c>
      <c r="AN222" s="24"/>
      <c r="AO222" s="24">
        <f t="shared" si="60"/>
        <v>171.8</v>
      </c>
      <c r="AP222" s="81"/>
      <c r="AQ222" s="38"/>
      <c r="AR222" s="1"/>
      <c r="AS222" s="1"/>
      <c r="AT222" s="1"/>
      <c r="AU222" s="1"/>
      <c r="AV222" s="1"/>
      <c r="AW222" s="1"/>
      <c r="AX222" s="1"/>
      <c r="AY222" s="1"/>
      <c r="AZ222" s="1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9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9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9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9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9"/>
      <c r="GC222" s="8"/>
      <c r="GD222" s="8"/>
    </row>
    <row r="223" spans="1:186" s="2" customFormat="1" ht="17.100000000000001" customHeight="1">
      <c r="A223" s="33" t="s">
        <v>204</v>
      </c>
      <c r="B223" s="24">
        <v>3875.6</v>
      </c>
      <c r="C223" s="24">
        <v>3646.3</v>
      </c>
      <c r="D223" s="4">
        <f t="shared" si="53"/>
        <v>0.94083496748890505</v>
      </c>
      <c r="E223" s="10">
        <v>15</v>
      </c>
      <c r="F223" s="5">
        <v>1</v>
      </c>
      <c r="G223" s="5">
        <v>10</v>
      </c>
      <c r="H223" s="5"/>
      <c r="I223" s="5"/>
      <c r="J223" s="4">
        <f t="shared" si="63"/>
        <v>1.0267097701149426</v>
      </c>
      <c r="K223" s="5">
        <v>10</v>
      </c>
      <c r="L223" s="5" t="s">
        <v>410</v>
      </c>
      <c r="M223" s="5" t="s">
        <v>410</v>
      </c>
      <c r="N223" s="4" t="s">
        <v>410</v>
      </c>
      <c r="O223" s="73"/>
      <c r="P223" s="5" t="s">
        <v>410</v>
      </c>
      <c r="Q223" s="5" t="s">
        <v>410</v>
      </c>
      <c r="R223" s="4" t="s">
        <v>410</v>
      </c>
      <c r="S223" s="5"/>
      <c r="T223" s="31">
        <f t="shared" si="54"/>
        <v>0.98227492038522868</v>
      </c>
      <c r="U223" s="32">
        <v>2244</v>
      </c>
      <c r="V223" s="24">
        <f t="shared" si="55"/>
        <v>1224</v>
      </c>
      <c r="W223" s="24">
        <f t="shared" si="56"/>
        <v>1202.3</v>
      </c>
      <c r="X223" s="24">
        <f t="shared" si="57"/>
        <v>-21.700000000000045</v>
      </c>
      <c r="Y223" s="24"/>
      <c r="Z223" s="24">
        <v>160.6</v>
      </c>
      <c r="AA223" s="24">
        <v>178.1</v>
      </c>
      <c r="AB223" s="24">
        <v>224.8</v>
      </c>
      <c r="AC223" s="24">
        <v>237.4</v>
      </c>
      <c r="AD223" s="24"/>
      <c r="AE223" s="24">
        <v>203.6</v>
      </c>
      <c r="AF223" s="24"/>
      <c r="AG223" s="24">
        <f t="shared" si="58"/>
        <v>197.8</v>
      </c>
      <c r="AH223" s="65"/>
      <c r="AI223" s="40"/>
      <c r="AJ223" s="40"/>
      <c r="AK223" s="65"/>
      <c r="AL223" s="65"/>
      <c r="AM223" s="24">
        <f t="shared" si="59"/>
        <v>197.8</v>
      </c>
      <c r="AN223" s="24"/>
      <c r="AO223" s="24">
        <f t="shared" si="60"/>
        <v>197.8</v>
      </c>
      <c r="AP223" s="81"/>
      <c r="AQ223" s="38"/>
      <c r="AR223" s="1"/>
      <c r="AS223" s="1"/>
      <c r="AT223" s="1"/>
      <c r="AU223" s="1"/>
      <c r="AV223" s="1"/>
      <c r="AW223" s="1"/>
      <c r="AX223" s="1"/>
      <c r="AY223" s="1"/>
      <c r="AZ223" s="1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9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9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9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9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9"/>
      <c r="GC223" s="8"/>
      <c r="GD223" s="8"/>
    </row>
    <row r="224" spans="1:186" s="2" customFormat="1" ht="17.100000000000001" customHeight="1">
      <c r="A224" s="33" t="s">
        <v>205</v>
      </c>
      <c r="B224" s="24">
        <v>18012.2</v>
      </c>
      <c r="C224" s="24">
        <v>15116.8</v>
      </c>
      <c r="D224" s="4">
        <f t="shared" si="53"/>
        <v>0.83925339492121998</v>
      </c>
      <c r="E224" s="10">
        <v>15</v>
      </c>
      <c r="F224" s="5">
        <v>1</v>
      </c>
      <c r="G224" s="5">
        <v>10</v>
      </c>
      <c r="H224" s="5"/>
      <c r="I224" s="5"/>
      <c r="J224" s="4">
        <f t="shared" si="63"/>
        <v>1.0267097701149426</v>
      </c>
      <c r="K224" s="5">
        <v>10</v>
      </c>
      <c r="L224" s="5" t="s">
        <v>410</v>
      </c>
      <c r="M224" s="5" t="s">
        <v>410</v>
      </c>
      <c r="N224" s="4" t="s">
        <v>410</v>
      </c>
      <c r="O224" s="73"/>
      <c r="P224" s="5" t="s">
        <v>410</v>
      </c>
      <c r="Q224" s="5" t="s">
        <v>410</v>
      </c>
      <c r="R224" s="4" t="s">
        <v>410</v>
      </c>
      <c r="S224" s="5"/>
      <c r="T224" s="31">
        <f t="shared" si="54"/>
        <v>0.93873996071336352</v>
      </c>
      <c r="U224" s="32">
        <v>64</v>
      </c>
      <c r="V224" s="24">
        <f t="shared" si="55"/>
        <v>34.909090909090907</v>
      </c>
      <c r="W224" s="24">
        <f t="shared" si="56"/>
        <v>32.799999999999997</v>
      </c>
      <c r="X224" s="24">
        <f t="shared" si="57"/>
        <v>-2.1090909090909093</v>
      </c>
      <c r="Y224" s="24"/>
      <c r="Z224" s="24">
        <v>5.3</v>
      </c>
      <c r="AA224" s="24">
        <v>4.9000000000000004</v>
      </c>
      <c r="AB224" s="24">
        <v>5.9</v>
      </c>
      <c r="AC224" s="24">
        <v>7</v>
      </c>
      <c r="AD224" s="24"/>
      <c r="AE224" s="24">
        <v>5.7</v>
      </c>
      <c r="AF224" s="24"/>
      <c r="AG224" s="24">
        <f t="shared" si="58"/>
        <v>4</v>
      </c>
      <c r="AH224" s="40"/>
      <c r="AI224" s="40"/>
      <c r="AJ224" s="40"/>
      <c r="AK224" s="65"/>
      <c r="AL224" s="65"/>
      <c r="AM224" s="24">
        <f t="shared" si="59"/>
        <v>4</v>
      </c>
      <c r="AN224" s="24"/>
      <c r="AO224" s="24">
        <f t="shared" si="60"/>
        <v>4</v>
      </c>
      <c r="AP224" s="81"/>
      <c r="AQ224" s="38"/>
      <c r="AR224" s="1"/>
      <c r="AS224" s="1"/>
      <c r="AT224" s="1"/>
      <c r="AU224" s="1"/>
      <c r="AV224" s="1"/>
      <c r="AW224" s="1"/>
      <c r="AX224" s="1"/>
      <c r="AY224" s="1"/>
      <c r="AZ224" s="1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9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9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9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9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9"/>
      <c r="GC224" s="8"/>
      <c r="GD224" s="8"/>
    </row>
    <row r="225" spans="1:186" s="2" customFormat="1" ht="17.100000000000001" customHeight="1">
      <c r="A225" s="33" t="s">
        <v>206</v>
      </c>
      <c r="B225" s="24">
        <v>2746.3</v>
      </c>
      <c r="C225" s="24">
        <v>2140.5</v>
      </c>
      <c r="D225" s="4">
        <f t="shared" si="53"/>
        <v>0.7794123001857044</v>
      </c>
      <c r="E225" s="10">
        <v>15</v>
      </c>
      <c r="F225" s="5">
        <v>1</v>
      </c>
      <c r="G225" s="5">
        <v>10</v>
      </c>
      <c r="H225" s="5"/>
      <c r="I225" s="5"/>
      <c r="J225" s="4">
        <f t="shared" si="63"/>
        <v>1.0267097701149426</v>
      </c>
      <c r="K225" s="5">
        <v>10</v>
      </c>
      <c r="L225" s="5" t="s">
        <v>410</v>
      </c>
      <c r="M225" s="5" t="s">
        <v>410</v>
      </c>
      <c r="N225" s="4" t="s">
        <v>410</v>
      </c>
      <c r="O225" s="73"/>
      <c r="P225" s="5" t="s">
        <v>410</v>
      </c>
      <c r="Q225" s="5" t="s">
        <v>410</v>
      </c>
      <c r="R225" s="4" t="s">
        <v>410</v>
      </c>
      <c r="S225" s="5"/>
      <c r="T225" s="31">
        <f t="shared" si="54"/>
        <v>0.91309377725528551</v>
      </c>
      <c r="U225" s="32">
        <v>2386</v>
      </c>
      <c r="V225" s="24">
        <f t="shared" si="55"/>
        <v>1301.4545454545455</v>
      </c>
      <c r="W225" s="24">
        <f t="shared" si="56"/>
        <v>1188.4000000000001</v>
      </c>
      <c r="X225" s="24">
        <f t="shared" si="57"/>
        <v>-113.0545454545454</v>
      </c>
      <c r="Y225" s="24"/>
      <c r="Z225" s="24">
        <v>159.69999999999999</v>
      </c>
      <c r="AA225" s="24">
        <v>136.4</v>
      </c>
      <c r="AB225" s="24">
        <v>274.10000000000002</v>
      </c>
      <c r="AC225" s="24">
        <v>275</v>
      </c>
      <c r="AD225" s="24"/>
      <c r="AE225" s="24">
        <v>242.9</v>
      </c>
      <c r="AF225" s="24"/>
      <c r="AG225" s="24">
        <f t="shared" si="58"/>
        <v>100.3</v>
      </c>
      <c r="AH225" s="65"/>
      <c r="AI225" s="40"/>
      <c r="AJ225" s="40"/>
      <c r="AK225" s="65"/>
      <c r="AL225" s="65"/>
      <c r="AM225" s="24">
        <f t="shared" si="59"/>
        <v>100.3</v>
      </c>
      <c r="AN225" s="24"/>
      <c r="AO225" s="24">
        <f t="shared" si="60"/>
        <v>100.3</v>
      </c>
      <c r="AP225" s="81"/>
      <c r="AQ225" s="38"/>
      <c r="AR225" s="1"/>
      <c r="AS225" s="1"/>
      <c r="AT225" s="1"/>
      <c r="AU225" s="1"/>
      <c r="AV225" s="1"/>
      <c r="AW225" s="1"/>
      <c r="AX225" s="1"/>
      <c r="AY225" s="1"/>
      <c r="AZ225" s="1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9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9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9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9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9"/>
      <c r="GC225" s="8"/>
      <c r="GD225" s="8"/>
    </row>
    <row r="226" spans="1:186" s="2" customFormat="1" ht="17.100000000000001" customHeight="1">
      <c r="A226" s="33" t="s">
        <v>207</v>
      </c>
      <c r="B226" s="24">
        <v>13777</v>
      </c>
      <c r="C226" s="24">
        <v>13173.5</v>
      </c>
      <c r="D226" s="4">
        <f t="shared" si="53"/>
        <v>0.95619510778834294</v>
      </c>
      <c r="E226" s="10">
        <v>15</v>
      </c>
      <c r="F226" s="5">
        <v>1</v>
      </c>
      <c r="G226" s="5">
        <v>10</v>
      </c>
      <c r="H226" s="5"/>
      <c r="I226" s="5"/>
      <c r="J226" s="4">
        <f t="shared" si="63"/>
        <v>1.0267097701149426</v>
      </c>
      <c r="K226" s="5">
        <v>10</v>
      </c>
      <c r="L226" s="5" t="s">
        <v>410</v>
      </c>
      <c r="M226" s="5" t="s">
        <v>410</v>
      </c>
      <c r="N226" s="4" t="s">
        <v>410</v>
      </c>
      <c r="O226" s="73"/>
      <c r="P226" s="5" t="s">
        <v>410</v>
      </c>
      <c r="Q226" s="5" t="s">
        <v>410</v>
      </c>
      <c r="R226" s="4" t="s">
        <v>410</v>
      </c>
      <c r="S226" s="5"/>
      <c r="T226" s="31">
        <f t="shared" si="54"/>
        <v>0.98885783765641633</v>
      </c>
      <c r="U226" s="32">
        <v>238</v>
      </c>
      <c r="V226" s="24">
        <f t="shared" si="55"/>
        <v>129.81818181818181</v>
      </c>
      <c r="W226" s="24">
        <f t="shared" si="56"/>
        <v>128.4</v>
      </c>
      <c r="X226" s="24">
        <f t="shared" si="57"/>
        <v>-1.4181818181818073</v>
      </c>
      <c r="Y226" s="24"/>
      <c r="Z226" s="24">
        <v>23.3</v>
      </c>
      <c r="AA226" s="24">
        <v>24.5</v>
      </c>
      <c r="AB226" s="24">
        <v>17.5</v>
      </c>
      <c r="AC226" s="24">
        <v>21.4</v>
      </c>
      <c r="AD226" s="24"/>
      <c r="AE226" s="24">
        <v>24.9</v>
      </c>
      <c r="AF226" s="24"/>
      <c r="AG226" s="24">
        <f t="shared" si="58"/>
        <v>16.8</v>
      </c>
      <c r="AH226" s="40"/>
      <c r="AI226" s="40"/>
      <c r="AJ226" s="40"/>
      <c r="AK226" s="65"/>
      <c r="AL226" s="65"/>
      <c r="AM226" s="24">
        <f t="shared" si="59"/>
        <v>16.8</v>
      </c>
      <c r="AN226" s="24"/>
      <c r="AO226" s="24">
        <f t="shared" si="60"/>
        <v>16.8</v>
      </c>
      <c r="AP226" s="81"/>
      <c r="AQ226" s="38"/>
      <c r="AR226" s="1"/>
      <c r="AS226" s="1"/>
      <c r="AT226" s="1"/>
      <c r="AU226" s="1"/>
      <c r="AV226" s="1"/>
      <c r="AW226" s="1"/>
      <c r="AX226" s="1"/>
      <c r="AY226" s="1"/>
      <c r="AZ226" s="1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9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9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9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9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9"/>
      <c r="GC226" s="8"/>
      <c r="GD226" s="8"/>
    </row>
    <row r="227" spans="1:186" s="2" customFormat="1" ht="17.100000000000001" customHeight="1">
      <c r="A227" s="33" t="s">
        <v>208</v>
      </c>
      <c r="B227" s="24">
        <v>803.8</v>
      </c>
      <c r="C227" s="24">
        <v>316.5</v>
      </c>
      <c r="D227" s="4">
        <f t="shared" si="53"/>
        <v>0.39375466533963677</v>
      </c>
      <c r="E227" s="10">
        <v>15</v>
      </c>
      <c r="F227" s="5">
        <v>1</v>
      </c>
      <c r="G227" s="5">
        <v>10</v>
      </c>
      <c r="H227" s="5"/>
      <c r="I227" s="5"/>
      <c r="J227" s="4">
        <f t="shared" si="63"/>
        <v>1.0267097701149426</v>
      </c>
      <c r="K227" s="5">
        <v>10</v>
      </c>
      <c r="L227" s="5" t="s">
        <v>410</v>
      </c>
      <c r="M227" s="5" t="s">
        <v>410</v>
      </c>
      <c r="N227" s="4" t="s">
        <v>410</v>
      </c>
      <c r="O227" s="73"/>
      <c r="P227" s="5" t="s">
        <v>410</v>
      </c>
      <c r="Q227" s="5" t="s">
        <v>410</v>
      </c>
      <c r="R227" s="4" t="s">
        <v>410</v>
      </c>
      <c r="S227" s="5"/>
      <c r="T227" s="31">
        <f t="shared" si="54"/>
        <v>0.74781193374982791</v>
      </c>
      <c r="U227" s="32">
        <v>1064</v>
      </c>
      <c r="V227" s="24">
        <f t="shared" si="55"/>
        <v>580.36363636363637</v>
      </c>
      <c r="W227" s="24">
        <f t="shared" si="56"/>
        <v>434</v>
      </c>
      <c r="X227" s="24">
        <f t="shared" si="57"/>
        <v>-146.36363636363637</v>
      </c>
      <c r="Y227" s="24"/>
      <c r="Z227" s="24">
        <v>57.2</v>
      </c>
      <c r="AA227" s="24">
        <v>58.5</v>
      </c>
      <c r="AB227" s="24">
        <v>114</v>
      </c>
      <c r="AC227" s="24">
        <v>86.9</v>
      </c>
      <c r="AD227" s="24"/>
      <c r="AE227" s="24">
        <v>67.599999999999994</v>
      </c>
      <c r="AF227" s="24"/>
      <c r="AG227" s="24">
        <f t="shared" si="58"/>
        <v>49.8</v>
      </c>
      <c r="AH227" s="65"/>
      <c r="AI227" s="40"/>
      <c r="AJ227" s="40"/>
      <c r="AK227" s="65"/>
      <c r="AL227" s="65"/>
      <c r="AM227" s="24">
        <f t="shared" si="59"/>
        <v>49.8</v>
      </c>
      <c r="AN227" s="24"/>
      <c r="AO227" s="24">
        <f t="shared" si="60"/>
        <v>49.8</v>
      </c>
      <c r="AP227" s="81"/>
      <c r="AQ227" s="38"/>
      <c r="AR227" s="1"/>
      <c r="AS227" s="1"/>
      <c r="AT227" s="1"/>
      <c r="AU227" s="1"/>
      <c r="AV227" s="1"/>
      <c r="AW227" s="1"/>
      <c r="AX227" s="1"/>
      <c r="AY227" s="1"/>
      <c r="AZ227" s="1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9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9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9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9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9"/>
      <c r="GC227" s="8"/>
      <c r="GD227" s="8"/>
    </row>
    <row r="228" spans="1:186" s="2" customFormat="1" ht="17.100000000000001" customHeight="1">
      <c r="A228" s="33" t="s">
        <v>209</v>
      </c>
      <c r="B228" s="24">
        <v>1492</v>
      </c>
      <c r="C228" s="24">
        <v>387.3</v>
      </c>
      <c r="D228" s="4">
        <f t="shared" si="53"/>
        <v>0.25958445040214478</v>
      </c>
      <c r="E228" s="10">
        <v>15</v>
      </c>
      <c r="F228" s="5">
        <v>1</v>
      </c>
      <c r="G228" s="5">
        <v>10</v>
      </c>
      <c r="H228" s="5"/>
      <c r="I228" s="5"/>
      <c r="J228" s="4">
        <f t="shared" si="63"/>
        <v>1.0267097701149426</v>
      </c>
      <c r="K228" s="5">
        <v>10</v>
      </c>
      <c r="L228" s="5" t="s">
        <v>410</v>
      </c>
      <c r="M228" s="5" t="s">
        <v>410</v>
      </c>
      <c r="N228" s="4" t="s">
        <v>410</v>
      </c>
      <c r="O228" s="73"/>
      <c r="P228" s="5" t="s">
        <v>410</v>
      </c>
      <c r="Q228" s="5" t="s">
        <v>410</v>
      </c>
      <c r="R228" s="4" t="s">
        <v>410</v>
      </c>
      <c r="S228" s="5"/>
      <c r="T228" s="31">
        <f t="shared" si="54"/>
        <v>0.69031041306233132</v>
      </c>
      <c r="U228" s="32">
        <v>2434</v>
      </c>
      <c r="V228" s="24">
        <f t="shared" si="55"/>
        <v>1327.6363636363637</v>
      </c>
      <c r="W228" s="24">
        <f t="shared" si="56"/>
        <v>916.5</v>
      </c>
      <c r="X228" s="24">
        <f t="shared" si="57"/>
        <v>-411.13636363636374</v>
      </c>
      <c r="Y228" s="24"/>
      <c r="Z228" s="24">
        <v>98.4</v>
      </c>
      <c r="AA228" s="24">
        <v>198.6</v>
      </c>
      <c r="AB228" s="24">
        <v>207.4</v>
      </c>
      <c r="AC228" s="24">
        <v>202.2</v>
      </c>
      <c r="AD228" s="24"/>
      <c r="AE228" s="24">
        <v>121</v>
      </c>
      <c r="AF228" s="24"/>
      <c r="AG228" s="24">
        <f t="shared" si="58"/>
        <v>88.9</v>
      </c>
      <c r="AH228" s="65"/>
      <c r="AI228" s="40"/>
      <c r="AJ228" s="40"/>
      <c r="AK228" s="65"/>
      <c r="AL228" s="65"/>
      <c r="AM228" s="24">
        <f t="shared" si="59"/>
        <v>88.9</v>
      </c>
      <c r="AN228" s="24"/>
      <c r="AO228" s="24">
        <f t="shared" si="60"/>
        <v>88.9</v>
      </c>
      <c r="AP228" s="81"/>
      <c r="AQ228" s="38"/>
      <c r="AR228" s="1"/>
      <c r="AS228" s="1"/>
      <c r="AT228" s="1"/>
      <c r="AU228" s="1"/>
      <c r="AV228" s="1"/>
      <c r="AW228" s="1"/>
      <c r="AX228" s="1"/>
      <c r="AY228" s="1"/>
      <c r="AZ228" s="1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9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9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9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9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9"/>
      <c r="GC228" s="8"/>
      <c r="GD228" s="8"/>
    </row>
    <row r="229" spans="1:186" s="2" customFormat="1" ht="17.100000000000001" customHeight="1">
      <c r="A229" s="33" t="s">
        <v>210</v>
      </c>
      <c r="B229" s="24">
        <v>9134.7999999999993</v>
      </c>
      <c r="C229" s="24">
        <v>4695.3999999999996</v>
      </c>
      <c r="D229" s="4">
        <f t="shared" si="53"/>
        <v>0.5140123483820116</v>
      </c>
      <c r="E229" s="10">
        <v>15</v>
      </c>
      <c r="F229" s="5">
        <v>1</v>
      </c>
      <c r="G229" s="5">
        <v>10</v>
      </c>
      <c r="H229" s="5"/>
      <c r="I229" s="5"/>
      <c r="J229" s="4">
        <f t="shared" si="63"/>
        <v>1.0267097701149426</v>
      </c>
      <c r="K229" s="5">
        <v>10</v>
      </c>
      <c r="L229" s="5" t="s">
        <v>410</v>
      </c>
      <c r="M229" s="5" t="s">
        <v>410</v>
      </c>
      <c r="N229" s="4" t="s">
        <v>410</v>
      </c>
      <c r="O229" s="73"/>
      <c r="P229" s="5" t="s">
        <v>410</v>
      </c>
      <c r="Q229" s="5" t="s">
        <v>410</v>
      </c>
      <c r="R229" s="4" t="s">
        <v>410</v>
      </c>
      <c r="S229" s="5"/>
      <c r="T229" s="31">
        <f t="shared" si="54"/>
        <v>0.79935094076798863</v>
      </c>
      <c r="U229" s="32">
        <v>493</v>
      </c>
      <c r="V229" s="24">
        <f t="shared" si="55"/>
        <v>268.90909090909093</v>
      </c>
      <c r="W229" s="24">
        <f t="shared" si="56"/>
        <v>215</v>
      </c>
      <c r="X229" s="24">
        <f t="shared" si="57"/>
        <v>-53.909090909090935</v>
      </c>
      <c r="Y229" s="24"/>
      <c r="Z229" s="24">
        <v>34.6</v>
      </c>
      <c r="AA229" s="24">
        <v>21</v>
      </c>
      <c r="AB229" s="24">
        <v>52.5</v>
      </c>
      <c r="AC229" s="24">
        <v>68.3</v>
      </c>
      <c r="AD229" s="24"/>
      <c r="AE229" s="24">
        <v>27</v>
      </c>
      <c r="AF229" s="24">
        <v>0.1</v>
      </c>
      <c r="AG229" s="24">
        <f t="shared" si="58"/>
        <v>11.5</v>
      </c>
      <c r="AH229" s="65"/>
      <c r="AI229" s="40"/>
      <c r="AJ229" s="40"/>
      <c r="AK229" s="65"/>
      <c r="AL229" s="65"/>
      <c r="AM229" s="24">
        <f t="shared" si="59"/>
        <v>11.5</v>
      </c>
      <c r="AN229" s="24"/>
      <c r="AO229" s="24">
        <f t="shared" si="60"/>
        <v>11.5</v>
      </c>
      <c r="AP229" s="81"/>
      <c r="AQ229" s="38"/>
      <c r="AR229" s="1"/>
      <c r="AS229" s="1"/>
      <c r="AT229" s="1"/>
      <c r="AU229" s="1"/>
      <c r="AV229" s="1"/>
      <c r="AW229" s="1"/>
      <c r="AX229" s="1"/>
      <c r="AY229" s="1"/>
      <c r="AZ229" s="1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9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9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9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9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9"/>
      <c r="GC229" s="8"/>
      <c r="GD229" s="8"/>
    </row>
    <row r="230" spans="1:186" s="2" customFormat="1" ht="17.100000000000001" customHeight="1">
      <c r="A230" s="33" t="s">
        <v>211</v>
      </c>
      <c r="B230" s="24">
        <v>502.5</v>
      </c>
      <c r="C230" s="24">
        <v>389.7</v>
      </c>
      <c r="D230" s="4">
        <f t="shared" si="53"/>
        <v>0.77552238805970142</v>
      </c>
      <c r="E230" s="10">
        <v>15</v>
      </c>
      <c r="F230" s="5">
        <v>1</v>
      </c>
      <c r="G230" s="5">
        <v>10</v>
      </c>
      <c r="H230" s="5"/>
      <c r="I230" s="5"/>
      <c r="J230" s="4">
        <f t="shared" si="63"/>
        <v>1.0267097701149426</v>
      </c>
      <c r="K230" s="5">
        <v>10</v>
      </c>
      <c r="L230" s="5" t="s">
        <v>410</v>
      </c>
      <c r="M230" s="5" t="s">
        <v>410</v>
      </c>
      <c r="N230" s="4" t="s">
        <v>410</v>
      </c>
      <c r="O230" s="73"/>
      <c r="P230" s="5" t="s">
        <v>410</v>
      </c>
      <c r="Q230" s="5" t="s">
        <v>410</v>
      </c>
      <c r="R230" s="4" t="s">
        <v>410</v>
      </c>
      <c r="S230" s="5"/>
      <c r="T230" s="31">
        <f t="shared" si="54"/>
        <v>0.91142667205842709</v>
      </c>
      <c r="U230" s="32">
        <v>1127</v>
      </c>
      <c r="V230" s="24">
        <f t="shared" si="55"/>
        <v>614.72727272727275</v>
      </c>
      <c r="W230" s="24">
        <f t="shared" si="56"/>
        <v>560.29999999999995</v>
      </c>
      <c r="X230" s="24">
        <f t="shared" si="57"/>
        <v>-54.427272727272793</v>
      </c>
      <c r="Y230" s="24"/>
      <c r="Z230" s="24">
        <v>74.8</v>
      </c>
      <c r="AA230" s="24">
        <v>63.9</v>
      </c>
      <c r="AB230" s="24">
        <v>176.4</v>
      </c>
      <c r="AC230" s="24">
        <v>82.2</v>
      </c>
      <c r="AD230" s="24"/>
      <c r="AE230" s="24">
        <v>90</v>
      </c>
      <c r="AF230" s="24"/>
      <c r="AG230" s="24">
        <f t="shared" si="58"/>
        <v>73</v>
      </c>
      <c r="AH230" s="65"/>
      <c r="AI230" s="40"/>
      <c r="AJ230" s="40"/>
      <c r="AK230" s="65"/>
      <c r="AL230" s="65"/>
      <c r="AM230" s="24">
        <f t="shared" si="59"/>
        <v>73</v>
      </c>
      <c r="AN230" s="24"/>
      <c r="AO230" s="24">
        <f t="shared" si="60"/>
        <v>73</v>
      </c>
      <c r="AP230" s="81"/>
      <c r="AQ230" s="38"/>
      <c r="AR230" s="1"/>
      <c r="AS230" s="1"/>
      <c r="AT230" s="1"/>
      <c r="AU230" s="1"/>
      <c r="AV230" s="1"/>
      <c r="AW230" s="1"/>
      <c r="AX230" s="1"/>
      <c r="AY230" s="1"/>
      <c r="AZ230" s="1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9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9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9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9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9"/>
      <c r="GC230" s="8"/>
      <c r="GD230" s="8"/>
    </row>
    <row r="231" spans="1:186" s="2" customFormat="1" ht="17.100000000000001" customHeight="1">
      <c r="A231" s="17" t="s">
        <v>212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77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81"/>
      <c r="AQ231" s="38"/>
      <c r="AR231" s="1"/>
      <c r="AS231" s="1"/>
      <c r="AT231" s="1"/>
      <c r="AU231" s="1"/>
      <c r="AV231" s="1"/>
      <c r="AW231" s="1"/>
      <c r="AX231" s="1"/>
      <c r="AY231" s="1"/>
      <c r="AZ231" s="1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9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9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9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9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9"/>
      <c r="GC231" s="8"/>
      <c r="GD231" s="8"/>
    </row>
    <row r="232" spans="1:186" s="2" customFormat="1" ht="17.100000000000001" customHeight="1">
      <c r="A232" s="13" t="s">
        <v>213</v>
      </c>
      <c r="B232" s="24">
        <v>1244.7</v>
      </c>
      <c r="C232" s="24">
        <v>1073.3</v>
      </c>
      <c r="D232" s="4">
        <f t="shared" si="53"/>
        <v>0.86229613561500762</v>
      </c>
      <c r="E232" s="10">
        <v>15</v>
      </c>
      <c r="F232" s="5">
        <v>1</v>
      </c>
      <c r="G232" s="5">
        <v>10</v>
      </c>
      <c r="H232" s="5"/>
      <c r="I232" s="5"/>
      <c r="J232" s="4">
        <f>J$46</f>
        <v>0.98361880231809407</v>
      </c>
      <c r="K232" s="5">
        <v>10</v>
      </c>
      <c r="L232" s="5" t="s">
        <v>410</v>
      </c>
      <c r="M232" s="5" t="s">
        <v>410</v>
      </c>
      <c r="N232" s="4" t="s">
        <v>410</v>
      </c>
      <c r="O232" s="73"/>
      <c r="P232" s="5" t="s">
        <v>410</v>
      </c>
      <c r="Q232" s="5" t="s">
        <v>410</v>
      </c>
      <c r="R232" s="4" t="s">
        <v>410</v>
      </c>
      <c r="S232" s="5"/>
      <c r="T232" s="31">
        <f t="shared" si="54"/>
        <v>0.93630371592588724</v>
      </c>
      <c r="U232" s="32">
        <v>1460</v>
      </c>
      <c r="V232" s="24">
        <f t="shared" si="55"/>
        <v>796.36363636363626</v>
      </c>
      <c r="W232" s="24">
        <f t="shared" si="56"/>
        <v>745.6</v>
      </c>
      <c r="X232" s="24">
        <f t="shared" si="57"/>
        <v>-50.763636363636238</v>
      </c>
      <c r="Y232" s="24"/>
      <c r="Z232" s="24">
        <v>93.9</v>
      </c>
      <c r="AA232" s="24">
        <v>151.5</v>
      </c>
      <c r="AB232" s="24">
        <v>140.80000000000001</v>
      </c>
      <c r="AC232" s="24">
        <v>118.7</v>
      </c>
      <c r="AD232" s="24"/>
      <c r="AE232" s="24">
        <v>96.4</v>
      </c>
      <c r="AF232" s="24"/>
      <c r="AG232" s="24">
        <f t="shared" si="58"/>
        <v>144.30000000000001</v>
      </c>
      <c r="AH232" s="65"/>
      <c r="AI232" s="40"/>
      <c r="AJ232" s="40"/>
      <c r="AK232" s="65"/>
      <c r="AL232" s="65"/>
      <c r="AM232" s="24">
        <f t="shared" si="59"/>
        <v>144.30000000000001</v>
      </c>
      <c r="AN232" s="24"/>
      <c r="AO232" s="24">
        <f t="shared" si="60"/>
        <v>144.30000000000001</v>
      </c>
      <c r="AP232" s="81"/>
      <c r="AQ232" s="38"/>
      <c r="AR232" s="1"/>
      <c r="AS232" s="1"/>
      <c r="AT232" s="1"/>
      <c r="AU232" s="1"/>
      <c r="AV232" s="1"/>
      <c r="AW232" s="1"/>
      <c r="AX232" s="1"/>
      <c r="AY232" s="1"/>
      <c r="AZ232" s="1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9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9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9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9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9"/>
      <c r="GC232" s="8"/>
      <c r="GD232" s="8"/>
    </row>
    <row r="233" spans="1:186" s="2" customFormat="1" ht="17.100000000000001" customHeight="1">
      <c r="A233" s="13" t="s">
        <v>142</v>
      </c>
      <c r="B233" s="24">
        <v>1105</v>
      </c>
      <c r="C233" s="24">
        <v>705.8</v>
      </c>
      <c r="D233" s="4">
        <f t="shared" si="53"/>
        <v>0.63873303167420814</v>
      </c>
      <c r="E233" s="10">
        <v>15</v>
      </c>
      <c r="F233" s="5">
        <v>1</v>
      </c>
      <c r="G233" s="5">
        <v>10</v>
      </c>
      <c r="H233" s="5"/>
      <c r="I233" s="5"/>
      <c r="J233" s="4">
        <f t="shared" ref="J233:J240" si="64">J$46</f>
        <v>0.98361880231809407</v>
      </c>
      <c r="K233" s="5">
        <v>10</v>
      </c>
      <c r="L233" s="5" t="s">
        <v>410</v>
      </c>
      <c r="M233" s="5" t="s">
        <v>410</v>
      </c>
      <c r="N233" s="4" t="s">
        <v>410</v>
      </c>
      <c r="O233" s="73"/>
      <c r="P233" s="5" t="s">
        <v>410</v>
      </c>
      <c r="Q233" s="5" t="s">
        <v>410</v>
      </c>
      <c r="R233" s="4" t="s">
        <v>410</v>
      </c>
      <c r="S233" s="5"/>
      <c r="T233" s="31">
        <f t="shared" si="54"/>
        <v>0.84049095709411603</v>
      </c>
      <c r="U233" s="32">
        <v>1087</v>
      </c>
      <c r="V233" s="24">
        <f t="shared" si="55"/>
        <v>592.90909090909088</v>
      </c>
      <c r="W233" s="24">
        <f t="shared" si="56"/>
        <v>498.3</v>
      </c>
      <c r="X233" s="24">
        <f t="shared" si="57"/>
        <v>-94.609090909090867</v>
      </c>
      <c r="Y233" s="24"/>
      <c r="Z233" s="24">
        <v>60.2</v>
      </c>
      <c r="AA233" s="24">
        <v>87.5</v>
      </c>
      <c r="AB233" s="24">
        <v>145.69999999999999</v>
      </c>
      <c r="AC233" s="24">
        <v>96.2</v>
      </c>
      <c r="AD233" s="24"/>
      <c r="AE233" s="24">
        <v>111.3</v>
      </c>
      <c r="AF233" s="24"/>
      <c r="AG233" s="24">
        <f t="shared" si="58"/>
        <v>-2.6</v>
      </c>
      <c r="AH233" s="65"/>
      <c r="AI233" s="40"/>
      <c r="AJ233" s="40"/>
      <c r="AK233" s="65"/>
      <c r="AL233" s="65"/>
      <c r="AM233" s="24">
        <f t="shared" si="59"/>
        <v>0</v>
      </c>
      <c r="AN233" s="24"/>
      <c r="AO233" s="24">
        <f t="shared" si="60"/>
        <v>0</v>
      </c>
      <c r="AP233" s="81"/>
      <c r="AQ233" s="38"/>
      <c r="AR233" s="1"/>
      <c r="AS233" s="1"/>
      <c r="AT233" s="1"/>
      <c r="AU233" s="1"/>
      <c r="AV233" s="1"/>
      <c r="AW233" s="1"/>
      <c r="AX233" s="1"/>
      <c r="AY233" s="1"/>
      <c r="AZ233" s="1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9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9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9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9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9"/>
      <c r="GC233" s="8"/>
      <c r="GD233" s="8"/>
    </row>
    <row r="234" spans="1:186" s="2" customFormat="1" ht="17.100000000000001" customHeight="1">
      <c r="A234" s="13" t="s">
        <v>214</v>
      </c>
      <c r="B234" s="24">
        <v>1036</v>
      </c>
      <c r="C234" s="24">
        <v>974.2</v>
      </c>
      <c r="D234" s="4">
        <f t="shared" si="53"/>
        <v>0.94034749034749043</v>
      </c>
      <c r="E234" s="10">
        <v>15</v>
      </c>
      <c r="F234" s="5">
        <v>1</v>
      </c>
      <c r="G234" s="5">
        <v>10</v>
      </c>
      <c r="H234" s="5"/>
      <c r="I234" s="5"/>
      <c r="J234" s="4">
        <f t="shared" si="64"/>
        <v>0.98361880231809407</v>
      </c>
      <c r="K234" s="5">
        <v>10</v>
      </c>
      <c r="L234" s="5" t="s">
        <v>410</v>
      </c>
      <c r="M234" s="5" t="s">
        <v>410</v>
      </c>
      <c r="N234" s="4" t="s">
        <v>410</v>
      </c>
      <c r="O234" s="73"/>
      <c r="P234" s="5" t="s">
        <v>410</v>
      </c>
      <c r="Q234" s="5" t="s">
        <v>410</v>
      </c>
      <c r="R234" s="4" t="s">
        <v>410</v>
      </c>
      <c r="S234" s="5"/>
      <c r="T234" s="31">
        <f t="shared" si="54"/>
        <v>0.96975429652552281</v>
      </c>
      <c r="U234" s="32">
        <v>1496</v>
      </c>
      <c r="V234" s="24">
        <f t="shared" si="55"/>
        <v>816</v>
      </c>
      <c r="W234" s="24">
        <f t="shared" si="56"/>
        <v>791.3</v>
      </c>
      <c r="X234" s="24">
        <f t="shared" si="57"/>
        <v>-24.700000000000045</v>
      </c>
      <c r="Y234" s="24"/>
      <c r="Z234" s="24">
        <v>73.599999999999994</v>
      </c>
      <c r="AA234" s="24">
        <v>155.30000000000001</v>
      </c>
      <c r="AB234" s="24">
        <v>190.4</v>
      </c>
      <c r="AC234" s="24">
        <v>179.6</v>
      </c>
      <c r="AD234" s="24"/>
      <c r="AE234" s="24">
        <v>111.1</v>
      </c>
      <c r="AF234" s="24"/>
      <c r="AG234" s="24">
        <f t="shared" si="58"/>
        <v>81.3</v>
      </c>
      <c r="AH234" s="65"/>
      <c r="AI234" s="40"/>
      <c r="AJ234" s="40"/>
      <c r="AK234" s="65"/>
      <c r="AL234" s="65"/>
      <c r="AM234" s="24">
        <f t="shared" si="59"/>
        <v>81.3</v>
      </c>
      <c r="AN234" s="24"/>
      <c r="AO234" s="24">
        <f t="shared" si="60"/>
        <v>81.3</v>
      </c>
      <c r="AP234" s="81"/>
      <c r="AQ234" s="38"/>
      <c r="AR234" s="1"/>
      <c r="AS234" s="1"/>
      <c r="AT234" s="1"/>
      <c r="AU234" s="1"/>
      <c r="AV234" s="1"/>
      <c r="AW234" s="1"/>
      <c r="AX234" s="1"/>
      <c r="AY234" s="1"/>
      <c r="AZ234" s="1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9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9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9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9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9"/>
      <c r="GC234" s="8"/>
      <c r="GD234" s="8"/>
    </row>
    <row r="235" spans="1:186" s="2" customFormat="1" ht="17.100000000000001" customHeight="1">
      <c r="A235" s="13" t="s">
        <v>215</v>
      </c>
      <c r="B235" s="24">
        <v>679.2</v>
      </c>
      <c r="C235" s="24">
        <v>971.2</v>
      </c>
      <c r="D235" s="4">
        <f t="shared" si="53"/>
        <v>1.2229917550058893</v>
      </c>
      <c r="E235" s="10">
        <v>15</v>
      </c>
      <c r="F235" s="5">
        <v>1</v>
      </c>
      <c r="G235" s="5">
        <v>10</v>
      </c>
      <c r="H235" s="5"/>
      <c r="I235" s="5"/>
      <c r="J235" s="4">
        <f t="shared" si="64"/>
        <v>0.98361880231809407</v>
      </c>
      <c r="K235" s="5">
        <v>10</v>
      </c>
      <c r="L235" s="5" t="s">
        <v>410</v>
      </c>
      <c r="M235" s="5" t="s">
        <v>410</v>
      </c>
      <c r="N235" s="4" t="s">
        <v>410</v>
      </c>
      <c r="O235" s="73"/>
      <c r="P235" s="5" t="s">
        <v>410</v>
      </c>
      <c r="Q235" s="5" t="s">
        <v>410</v>
      </c>
      <c r="R235" s="4" t="s">
        <v>410</v>
      </c>
      <c r="S235" s="5"/>
      <c r="T235" s="31">
        <f t="shared" si="54"/>
        <v>1.0908875528076938</v>
      </c>
      <c r="U235" s="32">
        <v>1313</v>
      </c>
      <c r="V235" s="24">
        <f t="shared" si="55"/>
        <v>716.18181818181813</v>
      </c>
      <c r="W235" s="24">
        <f t="shared" si="56"/>
        <v>781.3</v>
      </c>
      <c r="X235" s="24">
        <f t="shared" si="57"/>
        <v>65.118181818181824</v>
      </c>
      <c r="Y235" s="24"/>
      <c r="Z235" s="24">
        <v>140.80000000000001</v>
      </c>
      <c r="AA235" s="24">
        <v>98.5</v>
      </c>
      <c r="AB235" s="24">
        <v>158</v>
      </c>
      <c r="AC235" s="24">
        <v>150.80000000000001</v>
      </c>
      <c r="AD235" s="24"/>
      <c r="AE235" s="24">
        <v>93.5</v>
      </c>
      <c r="AF235" s="24"/>
      <c r="AG235" s="24">
        <f t="shared" si="58"/>
        <v>139.69999999999999</v>
      </c>
      <c r="AH235" s="65"/>
      <c r="AI235" s="40"/>
      <c r="AJ235" s="40"/>
      <c r="AK235" s="65"/>
      <c r="AL235" s="65"/>
      <c r="AM235" s="24">
        <f t="shared" si="59"/>
        <v>139.69999999999999</v>
      </c>
      <c r="AN235" s="24"/>
      <c r="AO235" s="24">
        <f t="shared" si="60"/>
        <v>139.69999999999999</v>
      </c>
      <c r="AP235" s="81"/>
      <c r="AQ235" s="38"/>
      <c r="AR235" s="1"/>
      <c r="AS235" s="1"/>
      <c r="AT235" s="1"/>
      <c r="AU235" s="1"/>
      <c r="AV235" s="1"/>
      <c r="AW235" s="1"/>
      <c r="AX235" s="1"/>
      <c r="AY235" s="1"/>
      <c r="AZ235" s="1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9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9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9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9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9"/>
      <c r="GC235" s="8"/>
      <c r="GD235" s="8"/>
    </row>
    <row r="236" spans="1:186" s="2" customFormat="1" ht="17.100000000000001" customHeight="1">
      <c r="A236" s="33" t="s">
        <v>216</v>
      </c>
      <c r="B236" s="24">
        <v>1172.5999999999999</v>
      </c>
      <c r="C236" s="24">
        <v>1224</v>
      </c>
      <c r="D236" s="4">
        <f t="shared" si="53"/>
        <v>1.0438342145659221</v>
      </c>
      <c r="E236" s="10">
        <v>15</v>
      </c>
      <c r="F236" s="5">
        <v>1</v>
      </c>
      <c r="G236" s="5">
        <v>10</v>
      </c>
      <c r="H236" s="5"/>
      <c r="I236" s="5"/>
      <c r="J236" s="4">
        <f t="shared" si="64"/>
        <v>0.98361880231809407</v>
      </c>
      <c r="K236" s="5">
        <v>10</v>
      </c>
      <c r="L236" s="5" t="s">
        <v>410</v>
      </c>
      <c r="M236" s="5" t="s">
        <v>410</v>
      </c>
      <c r="N236" s="4" t="s">
        <v>410</v>
      </c>
      <c r="O236" s="73"/>
      <c r="P236" s="5" t="s">
        <v>410</v>
      </c>
      <c r="Q236" s="5" t="s">
        <v>410</v>
      </c>
      <c r="R236" s="4" t="s">
        <v>410</v>
      </c>
      <c r="S236" s="5"/>
      <c r="T236" s="31">
        <f t="shared" si="54"/>
        <v>1.0141057497619934</v>
      </c>
      <c r="U236" s="32">
        <v>587</v>
      </c>
      <c r="V236" s="24">
        <f t="shared" si="55"/>
        <v>320.18181818181819</v>
      </c>
      <c r="W236" s="24">
        <f t="shared" si="56"/>
        <v>324.7</v>
      </c>
      <c r="X236" s="24">
        <f t="shared" si="57"/>
        <v>4.5181818181818016</v>
      </c>
      <c r="Y236" s="24"/>
      <c r="Z236" s="24">
        <v>62.1</v>
      </c>
      <c r="AA236" s="24">
        <v>44.5</v>
      </c>
      <c r="AB236" s="24">
        <v>61.4</v>
      </c>
      <c r="AC236" s="24">
        <v>66.3</v>
      </c>
      <c r="AD236" s="24"/>
      <c r="AE236" s="24">
        <v>61.4</v>
      </c>
      <c r="AF236" s="24"/>
      <c r="AG236" s="24">
        <f t="shared" si="58"/>
        <v>29</v>
      </c>
      <c r="AH236" s="65"/>
      <c r="AI236" s="40"/>
      <c r="AJ236" s="40"/>
      <c r="AK236" s="65"/>
      <c r="AL236" s="65"/>
      <c r="AM236" s="24">
        <f t="shared" si="59"/>
        <v>29</v>
      </c>
      <c r="AN236" s="24"/>
      <c r="AO236" s="24">
        <f t="shared" si="60"/>
        <v>29</v>
      </c>
      <c r="AP236" s="81"/>
      <c r="AQ236" s="38"/>
      <c r="AR236" s="1"/>
      <c r="AS236" s="1"/>
      <c r="AT236" s="1"/>
      <c r="AU236" s="1"/>
      <c r="AV236" s="1"/>
      <c r="AW236" s="1"/>
      <c r="AX236" s="1"/>
      <c r="AY236" s="1"/>
      <c r="AZ236" s="1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9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9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9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9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9"/>
      <c r="GC236" s="8"/>
      <c r="GD236" s="8"/>
    </row>
    <row r="237" spans="1:186" s="2" customFormat="1" ht="17.100000000000001" customHeight="1">
      <c r="A237" s="13" t="s">
        <v>217</v>
      </c>
      <c r="B237" s="24">
        <v>27074.7</v>
      </c>
      <c r="C237" s="24">
        <v>22334.400000000001</v>
      </c>
      <c r="D237" s="4">
        <f t="shared" si="53"/>
        <v>0.82491772762025062</v>
      </c>
      <c r="E237" s="10">
        <v>15</v>
      </c>
      <c r="F237" s="5">
        <v>1</v>
      </c>
      <c r="G237" s="5">
        <v>10</v>
      </c>
      <c r="H237" s="5"/>
      <c r="I237" s="5"/>
      <c r="J237" s="4">
        <f t="shared" si="64"/>
        <v>0.98361880231809407</v>
      </c>
      <c r="K237" s="5">
        <v>10</v>
      </c>
      <c r="L237" s="5" t="s">
        <v>410</v>
      </c>
      <c r="M237" s="5" t="s">
        <v>410</v>
      </c>
      <c r="N237" s="4" t="s">
        <v>410</v>
      </c>
      <c r="O237" s="73"/>
      <c r="P237" s="5" t="s">
        <v>410</v>
      </c>
      <c r="Q237" s="5" t="s">
        <v>410</v>
      </c>
      <c r="R237" s="4" t="s">
        <v>410</v>
      </c>
      <c r="S237" s="5"/>
      <c r="T237" s="31">
        <f t="shared" si="54"/>
        <v>0.92028439821384855</v>
      </c>
      <c r="U237" s="32">
        <v>518</v>
      </c>
      <c r="V237" s="24">
        <f t="shared" si="55"/>
        <v>282.54545454545456</v>
      </c>
      <c r="W237" s="24">
        <f t="shared" si="56"/>
        <v>260</v>
      </c>
      <c r="X237" s="24">
        <f t="shared" si="57"/>
        <v>-22.545454545454561</v>
      </c>
      <c r="Y237" s="24"/>
      <c r="Z237" s="24">
        <v>32.200000000000003</v>
      </c>
      <c r="AA237" s="24">
        <v>37.799999999999997</v>
      </c>
      <c r="AB237" s="24">
        <v>77.2</v>
      </c>
      <c r="AC237" s="24">
        <v>47.3</v>
      </c>
      <c r="AD237" s="24"/>
      <c r="AE237" s="24">
        <v>39</v>
      </c>
      <c r="AF237" s="24"/>
      <c r="AG237" s="24">
        <f t="shared" si="58"/>
        <v>26.5</v>
      </c>
      <c r="AH237" s="65"/>
      <c r="AI237" s="40"/>
      <c r="AJ237" s="40"/>
      <c r="AK237" s="65"/>
      <c r="AL237" s="65"/>
      <c r="AM237" s="24">
        <f t="shared" si="59"/>
        <v>26.5</v>
      </c>
      <c r="AN237" s="24"/>
      <c r="AO237" s="24">
        <f t="shared" si="60"/>
        <v>26.5</v>
      </c>
      <c r="AP237" s="81"/>
      <c r="AQ237" s="38"/>
      <c r="AR237" s="1"/>
      <c r="AS237" s="1"/>
      <c r="AT237" s="1"/>
      <c r="AU237" s="1"/>
      <c r="AV237" s="1"/>
      <c r="AW237" s="1"/>
      <c r="AX237" s="1"/>
      <c r="AY237" s="1"/>
      <c r="AZ237" s="1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9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9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9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9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9"/>
      <c r="GC237" s="8"/>
      <c r="GD237" s="8"/>
    </row>
    <row r="238" spans="1:186" s="2" customFormat="1" ht="16.5" customHeight="1">
      <c r="A238" s="13" t="s">
        <v>218</v>
      </c>
      <c r="B238" s="24">
        <v>398.8</v>
      </c>
      <c r="C238" s="24">
        <v>646.79999999999995</v>
      </c>
      <c r="D238" s="4">
        <f t="shared" si="53"/>
        <v>1.2421865596790371</v>
      </c>
      <c r="E238" s="10">
        <v>15</v>
      </c>
      <c r="F238" s="5">
        <v>1</v>
      </c>
      <c r="G238" s="5">
        <v>10</v>
      </c>
      <c r="H238" s="5"/>
      <c r="I238" s="5"/>
      <c r="J238" s="4">
        <f t="shared" si="64"/>
        <v>0.98361880231809407</v>
      </c>
      <c r="K238" s="5">
        <v>10</v>
      </c>
      <c r="L238" s="5" t="s">
        <v>410</v>
      </c>
      <c r="M238" s="5" t="s">
        <v>410</v>
      </c>
      <c r="N238" s="4" t="s">
        <v>410</v>
      </c>
      <c r="O238" s="73"/>
      <c r="P238" s="5" t="s">
        <v>410</v>
      </c>
      <c r="Q238" s="5" t="s">
        <v>410</v>
      </c>
      <c r="R238" s="4" t="s">
        <v>410</v>
      </c>
      <c r="S238" s="5"/>
      <c r="T238" s="31">
        <f t="shared" si="54"/>
        <v>1.0991138976676142</v>
      </c>
      <c r="U238" s="32">
        <v>2094</v>
      </c>
      <c r="V238" s="24">
        <f t="shared" si="55"/>
        <v>1142.1818181818182</v>
      </c>
      <c r="W238" s="24">
        <f t="shared" si="56"/>
        <v>1255.4000000000001</v>
      </c>
      <c r="X238" s="24">
        <f t="shared" si="57"/>
        <v>113.21818181818185</v>
      </c>
      <c r="Y238" s="24"/>
      <c r="Z238" s="24">
        <v>216.4</v>
      </c>
      <c r="AA238" s="24">
        <v>209.4</v>
      </c>
      <c r="AB238" s="24">
        <v>220.2</v>
      </c>
      <c r="AC238" s="24">
        <v>190</v>
      </c>
      <c r="AD238" s="24"/>
      <c r="AE238" s="24">
        <v>213.3</v>
      </c>
      <c r="AF238" s="24"/>
      <c r="AG238" s="24">
        <f t="shared" si="58"/>
        <v>206.1</v>
      </c>
      <c r="AH238" s="65"/>
      <c r="AI238" s="40"/>
      <c r="AJ238" s="40"/>
      <c r="AK238" s="65"/>
      <c r="AL238" s="65"/>
      <c r="AM238" s="24">
        <f t="shared" si="59"/>
        <v>206.1</v>
      </c>
      <c r="AN238" s="24"/>
      <c r="AO238" s="24">
        <f t="shared" si="60"/>
        <v>206.1</v>
      </c>
      <c r="AP238" s="81"/>
      <c r="AQ238" s="38"/>
      <c r="AR238" s="1"/>
      <c r="AS238" s="1"/>
      <c r="AT238" s="1"/>
      <c r="AU238" s="1"/>
      <c r="AV238" s="1"/>
      <c r="AW238" s="1"/>
      <c r="AX238" s="1"/>
      <c r="AY238" s="1"/>
      <c r="AZ238" s="1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9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9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9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9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9"/>
      <c r="GC238" s="8"/>
      <c r="GD238" s="8"/>
    </row>
    <row r="239" spans="1:186" s="2" customFormat="1" ht="17.100000000000001" customHeight="1">
      <c r="A239" s="13" t="s">
        <v>219</v>
      </c>
      <c r="B239" s="24">
        <v>4572.6000000000004</v>
      </c>
      <c r="C239" s="24">
        <v>4059.1</v>
      </c>
      <c r="D239" s="4">
        <f t="shared" si="53"/>
        <v>0.88770065170799972</v>
      </c>
      <c r="E239" s="10">
        <v>15</v>
      </c>
      <c r="F239" s="5">
        <v>1</v>
      </c>
      <c r="G239" s="5">
        <v>10</v>
      </c>
      <c r="H239" s="5"/>
      <c r="I239" s="5"/>
      <c r="J239" s="4">
        <f t="shared" si="64"/>
        <v>0.98361880231809407</v>
      </c>
      <c r="K239" s="5">
        <v>10</v>
      </c>
      <c r="L239" s="5" t="s">
        <v>410</v>
      </c>
      <c r="M239" s="5" t="s">
        <v>410</v>
      </c>
      <c r="N239" s="4" t="s">
        <v>410</v>
      </c>
      <c r="O239" s="73"/>
      <c r="P239" s="5" t="s">
        <v>410</v>
      </c>
      <c r="Q239" s="5" t="s">
        <v>410</v>
      </c>
      <c r="R239" s="4" t="s">
        <v>410</v>
      </c>
      <c r="S239" s="5"/>
      <c r="T239" s="31">
        <f t="shared" si="54"/>
        <v>0.94719136568002682</v>
      </c>
      <c r="U239" s="32">
        <v>1466</v>
      </c>
      <c r="V239" s="24">
        <f t="shared" si="55"/>
        <v>799.63636363636374</v>
      </c>
      <c r="W239" s="24">
        <f t="shared" si="56"/>
        <v>757.4</v>
      </c>
      <c r="X239" s="24">
        <f t="shared" si="57"/>
        <v>-42.236363636363762</v>
      </c>
      <c r="Y239" s="24"/>
      <c r="Z239" s="24">
        <v>131.69999999999999</v>
      </c>
      <c r="AA239" s="24">
        <v>141.80000000000001</v>
      </c>
      <c r="AB239" s="24">
        <v>149.4</v>
      </c>
      <c r="AC239" s="24">
        <v>146.6</v>
      </c>
      <c r="AD239" s="24"/>
      <c r="AE239" s="24">
        <v>123.1</v>
      </c>
      <c r="AF239" s="24"/>
      <c r="AG239" s="24">
        <f t="shared" si="58"/>
        <v>64.8</v>
      </c>
      <c r="AH239" s="40"/>
      <c r="AI239" s="40"/>
      <c r="AJ239" s="40"/>
      <c r="AK239" s="65"/>
      <c r="AL239" s="65"/>
      <c r="AM239" s="24">
        <f t="shared" si="59"/>
        <v>64.8</v>
      </c>
      <c r="AN239" s="24"/>
      <c r="AO239" s="24">
        <f t="shared" si="60"/>
        <v>64.8</v>
      </c>
      <c r="AP239" s="81"/>
      <c r="AQ239" s="38"/>
      <c r="AR239" s="1"/>
      <c r="AS239" s="1"/>
      <c r="AT239" s="1"/>
      <c r="AU239" s="1"/>
      <c r="AV239" s="1"/>
      <c r="AW239" s="1"/>
      <c r="AX239" s="1"/>
      <c r="AY239" s="1"/>
      <c r="AZ239" s="1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9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9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9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9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9"/>
      <c r="GC239" s="8"/>
      <c r="GD239" s="8"/>
    </row>
    <row r="240" spans="1:186" s="2" customFormat="1" ht="17.100000000000001" customHeight="1">
      <c r="A240" s="13" t="s">
        <v>220</v>
      </c>
      <c r="B240" s="24">
        <v>6172.7</v>
      </c>
      <c r="C240" s="24">
        <v>4728.8999999999996</v>
      </c>
      <c r="D240" s="4">
        <f t="shared" si="53"/>
        <v>0.76609911383997276</v>
      </c>
      <c r="E240" s="10">
        <v>15</v>
      </c>
      <c r="F240" s="5">
        <v>1</v>
      </c>
      <c r="G240" s="5">
        <v>10</v>
      </c>
      <c r="H240" s="5"/>
      <c r="I240" s="5"/>
      <c r="J240" s="4">
        <f t="shared" si="64"/>
        <v>0.98361880231809407</v>
      </c>
      <c r="K240" s="5">
        <v>10</v>
      </c>
      <c r="L240" s="5" t="s">
        <v>410</v>
      </c>
      <c r="M240" s="5" t="s">
        <v>410</v>
      </c>
      <c r="N240" s="4" t="s">
        <v>410</v>
      </c>
      <c r="O240" s="73"/>
      <c r="P240" s="5" t="s">
        <v>410</v>
      </c>
      <c r="Q240" s="5" t="s">
        <v>410</v>
      </c>
      <c r="R240" s="4" t="s">
        <v>410</v>
      </c>
      <c r="S240" s="5"/>
      <c r="T240" s="31">
        <f t="shared" si="54"/>
        <v>0.89507642087944383</v>
      </c>
      <c r="U240" s="32">
        <v>1924</v>
      </c>
      <c r="V240" s="24">
        <f t="shared" si="55"/>
        <v>1049.4545454545455</v>
      </c>
      <c r="W240" s="24">
        <f t="shared" si="56"/>
        <v>939.3</v>
      </c>
      <c r="X240" s="24">
        <f t="shared" si="57"/>
        <v>-110.15454545454554</v>
      </c>
      <c r="Y240" s="24"/>
      <c r="Z240" s="24">
        <v>129.30000000000001</v>
      </c>
      <c r="AA240" s="24">
        <v>157.5</v>
      </c>
      <c r="AB240" s="24">
        <v>262</v>
      </c>
      <c r="AC240" s="24">
        <v>183.5</v>
      </c>
      <c r="AD240" s="24"/>
      <c r="AE240" s="24">
        <v>116.7</v>
      </c>
      <c r="AF240" s="24"/>
      <c r="AG240" s="24">
        <f t="shared" si="58"/>
        <v>90.3</v>
      </c>
      <c r="AH240" s="65"/>
      <c r="AI240" s="40"/>
      <c r="AJ240" s="40"/>
      <c r="AK240" s="65"/>
      <c r="AL240" s="65"/>
      <c r="AM240" s="24">
        <f t="shared" si="59"/>
        <v>90.3</v>
      </c>
      <c r="AN240" s="24"/>
      <c r="AO240" s="24">
        <f t="shared" si="60"/>
        <v>90.3</v>
      </c>
      <c r="AP240" s="81"/>
      <c r="AQ240" s="38"/>
      <c r="AR240" s="1"/>
      <c r="AS240" s="1"/>
      <c r="AT240" s="1"/>
      <c r="AU240" s="1"/>
      <c r="AV240" s="1"/>
      <c r="AW240" s="1"/>
      <c r="AX240" s="1"/>
      <c r="AY240" s="1"/>
      <c r="AZ240" s="1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9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9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9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9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9"/>
      <c r="GC240" s="8"/>
      <c r="GD240" s="8"/>
    </row>
    <row r="241" spans="1:186" s="2" customFormat="1" ht="17.100000000000001" customHeight="1">
      <c r="A241" s="17" t="s">
        <v>221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77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81"/>
      <c r="AQ241" s="38"/>
      <c r="AR241" s="1"/>
      <c r="AS241" s="1"/>
      <c r="AT241" s="1"/>
      <c r="AU241" s="1"/>
      <c r="AV241" s="1"/>
      <c r="AW241" s="1"/>
      <c r="AX241" s="1"/>
      <c r="AY241" s="1"/>
      <c r="AZ241" s="1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9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9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9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9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9"/>
      <c r="GC241" s="8"/>
      <c r="GD241" s="8"/>
    </row>
    <row r="242" spans="1:186" s="2" customFormat="1" ht="16.5" customHeight="1">
      <c r="A242" s="13" t="s">
        <v>222</v>
      </c>
      <c r="B242" s="24">
        <v>633.20000000000005</v>
      </c>
      <c r="C242" s="24">
        <v>633.70000000000005</v>
      </c>
      <c r="D242" s="4">
        <f t="shared" si="53"/>
        <v>1.0007896399241947</v>
      </c>
      <c r="E242" s="10">
        <v>15</v>
      </c>
      <c r="F242" s="5">
        <v>1</v>
      </c>
      <c r="G242" s="5">
        <v>10</v>
      </c>
      <c r="H242" s="5"/>
      <c r="I242" s="5"/>
      <c r="J242" s="4">
        <f>J$47</f>
        <v>0.9476864452912358</v>
      </c>
      <c r="K242" s="5">
        <v>10</v>
      </c>
      <c r="L242" s="5" t="s">
        <v>410</v>
      </c>
      <c r="M242" s="5" t="s">
        <v>410</v>
      </c>
      <c r="N242" s="4" t="s">
        <v>410</v>
      </c>
      <c r="O242" s="73"/>
      <c r="P242" s="5" t="s">
        <v>410</v>
      </c>
      <c r="Q242" s="5" t="s">
        <v>410</v>
      </c>
      <c r="R242" s="4" t="s">
        <v>410</v>
      </c>
      <c r="S242" s="5"/>
      <c r="T242" s="31">
        <f t="shared" si="54"/>
        <v>0.9853916871935795</v>
      </c>
      <c r="U242" s="32">
        <v>2197</v>
      </c>
      <c r="V242" s="24">
        <f t="shared" si="55"/>
        <v>1198.3636363636363</v>
      </c>
      <c r="W242" s="24">
        <f t="shared" si="56"/>
        <v>1180.9000000000001</v>
      </c>
      <c r="X242" s="24">
        <f t="shared" si="57"/>
        <v>-17.463636363636169</v>
      </c>
      <c r="Y242" s="24"/>
      <c r="Z242" s="24">
        <v>170.6</v>
      </c>
      <c r="AA242" s="24">
        <v>211.5</v>
      </c>
      <c r="AB242" s="24">
        <v>48</v>
      </c>
      <c r="AC242" s="24">
        <v>243.1</v>
      </c>
      <c r="AD242" s="24"/>
      <c r="AE242" s="24">
        <v>198.2</v>
      </c>
      <c r="AF242" s="24">
        <v>123.9</v>
      </c>
      <c r="AG242" s="24">
        <f t="shared" si="58"/>
        <v>185.6</v>
      </c>
      <c r="AH242" s="40"/>
      <c r="AI242" s="40"/>
      <c r="AJ242" s="40"/>
      <c r="AK242" s="65"/>
      <c r="AL242" s="65"/>
      <c r="AM242" s="24">
        <f t="shared" si="59"/>
        <v>185.6</v>
      </c>
      <c r="AN242" s="24"/>
      <c r="AO242" s="24">
        <f t="shared" si="60"/>
        <v>185.6</v>
      </c>
      <c r="AP242" s="81"/>
      <c r="AQ242" s="38"/>
      <c r="AR242" s="1"/>
      <c r="AS242" s="1"/>
      <c r="AT242" s="1"/>
      <c r="AU242" s="1"/>
      <c r="AV242" s="1"/>
      <c r="AW242" s="1"/>
      <c r="AX242" s="1"/>
      <c r="AY242" s="1"/>
      <c r="AZ242" s="1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9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9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9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9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9"/>
      <c r="GC242" s="8"/>
      <c r="GD242" s="8"/>
    </row>
    <row r="243" spans="1:186" s="2" customFormat="1" ht="17.100000000000001" customHeight="1">
      <c r="A243" s="13" t="s">
        <v>223</v>
      </c>
      <c r="B243" s="24">
        <v>935.4</v>
      </c>
      <c r="C243" s="24">
        <v>992.3</v>
      </c>
      <c r="D243" s="4">
        <f t="shared" si="53"/>
        <v>1.0608295916185588</v>
      </c>
      <c r="E243" s="10">
        <v>15</v>
      </c>
      <c r="F243" s="5">
        <v>1</v>
      </c>
      <c r="G243" s="5">
        <v>10</v>
      </c>
      <c r="H243" s="5"/>
      <c r="I243" s="5"/>
      <c r="J243" s="4">
        <f t="shared" ref="J243:J249" si="65">J$47</f>
        <v>0.9476864452912358</v>
      </c>
      <c r="K243" s="5">
        <v>10</v>
      </c>
      <c r="L243" s="5" t="s">
        <v>410</v>
      </c>
      <c r="M243" s="5" t="s">
        <v>410</v>
      </c>
      <c r="N243" s="4" t="s">
        <v>410</v>
      </c>
      <c r="O243" s="73"/>
      <c r="P243" s="5" t="s">
        <v>410</v>
      </c>
      <c r="Q243" s="5" t="s">
        <v>410</v>
      </c>
      <c r="R243" s="4" t="s">
        <v>410</v>
      </c>
      <c r="S243" s="5"/>
      <c r="T243" s="31">
        <f t="shared" si="54"/>
        <v>1.0111230950625927</v>
      </c>
      <c r="U243" s="32">
        <v>1441</v>
      </c>
      <c r="V243" s="24">
        <f t="shared" si="55"/>
        <v>786</v>
      </c>
      <c r="W243" s="24">
        <f t="shared" si="56"/>
        <v>794.7</v>
      </c>
      <c r="X243" s="24">
        <f t="shared" si="57"/>
        <v>8.7000000000000455</v>
      </c>
      <c r="Y243" s="24"/>
      <c r="Z243" s="24">
        <v>154.6</v>
      </c>
      <c r="AA243" s="24">
        <v>154.6</v>
      </c>
      <c r="AB243" s="24">
        <v>0</v>
      </c>
      <c r="AC243" s="24">
        <v>100</v>
      </c>
      <c r="AD243" s="24"/>
      <c r="AE243" s="24">
        <v>89.1</v>
      </c>
      <c r="AF243" s="24">
        <v>196.5</v>
      </c>
      <c r="AG243" s="24">
        <f t="shared" si="58"/>
        <v>99.9</v>
      </c>
      <c r="AH243" s="40"/>
      <c r="AI243" s="40"/>
      <c r="AJ243" s="40"/>
      <c r="AK243" s="65"/>
      <c r="AL243" s="65"/>
      <c r="AM243" s="24">
        <f t="shared" si="59"/>
        <v>99.9</v>
      </c>
      <c r="AN243" s="24">
        <f>MIN(AM243,22)</f>
        <v>22</v>
      </c>
      <c r="AO243" s="24">
        <f t="shared" si="60"/>
        <v>77.900000000000006</v>
      </c>
      <c r="AP243" s="81"/>
      <c r="AQ243" s="38"/>
      <c r="AR243" s="1"/>
      <c r="AS243" s="1"/>
      <c r="AT243" s="1"/>
      <c r="AU243" s="1"/>
      <c r="AV243" s="1"/>
      <c r="AW243" s="1"/>
      <c r="AX243" s="1"/>
      <c r="AY243" s="1"/>
      <c r="AZ243" s="1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9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9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9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9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9"/>
      <c r="GC243" s="8"/>
      <c r="GD243" s="8"/>
    </row>
    <row r="244" spans="1:186" s="2" customFormat="1" ht="17.100000000000001" customHeight="1">
      <c r="A244" s="13" t="s">
        <v>224</v>
      </c>
      <c r="B244" s="24">
        <v>3965.9</v>
      </c>
      <c r="C244" s="24">
        <v>2154.6999999999998</v>
      </c>
      <c r="D244" s="4">
        <f t="shared" si="53"/>
        <v>0.54330668952822814</v>
      </c>
      <c r="E244" s="10">
        <v>15</v>
      </c>
      <c r="F244" s="5">
        <v>1</v>
      </c>
      <c r="G244" s="5">
        <v>10</v>
      </c>
      <c r="H244" s="5"/>
      <c r="I244" s="5"/>
      <c r="J244" s="4">
        <f t="shared" si="65"/>
        <v>0.9476864452912358</v>
      </c>
      <c r="K244" s="5">
        <v>10</v>
      </c>
      <c r="L244" s="5" t="s">
        <v>410</v>
      </c>
      <c r="M244" s="5" t="s">
        <v>410</v>
      </c>
      <c r="N244" s="4" t="s">
        <v>410</v>
      </c>
      <c r="O244" s="73"/>
      <c r="P244" s="5" t="s">
        <v>410</v>
      </c>
      <c r="Q244" s="5" t="s">
        <v>410</v>
      </c>
      <c r="R244" s="4" t="s">
        <v>410</v>
      </c>
      <c r="S244" s="5"/>
      <c r="T244" s="31">
        <f t="shared" si="54"/>
        <v>0.78932756559530803</v>
      </c>
      <c r="U244" s="32">
        <v>2617</v>
      </c>
      <c r="V244" s="24">
        <f t="shared" si="55"/>
        <v>1427.4545454545455</v>
      </c>
      <c r="W244" s="24">
        <f t="shared" si="56"/>
        <v>1126.7</v>
      </c>
      <c r="X244" s="24">
        <f t="shared" si="57"/>
        <v>-300.75454545454545</v>
      </c>
      <c r="Y244" s="24"/>
      <c r="Z244" s="24">
        <v>146.19999999999999</v>
      </c>
      <c r="AA244" s="24">
        <v>193</v>
      </c>
      <c r="AB244" s="24">
        <v>58.2</v>
      </c>
      <c r="AC244" s="24">
        <v>266.2</v>
      </c>
      <c r="AD244" s="24"/>
      <c r="AE244" s="24">
        <v>135.5</v>
      </c>
      <c r="AF244" s="24">
        <v>211.4</v>
      </c>
      <c r="AG244" s="24">
        <f t="shared" si="58"/>
        <v>116.2</v>
      </c>
      <c r="AH244" s="40"/>
      <c r="AI244" s="40"/>
      <c r="AJ244" s="40"/>
      <c r="AK244" s="65"/>
      <c r="AL244" s="65"/>
      <c r="AM244" s="24">
        <f t="shared" si="59"/>
        <v>116.2</v>
      </c>
      <c r="AN244" s="24"/>
      <c r="AO244" s="24">
        <f t="shared" si="60"/>
        <v>116.2</v>
      </c>
      <c r="AP244" s="81"/>
      <c r="AQ244" s="38"/>
      <c r="AR244" s="1"/>
      <c r="AS244" s="1"/>
      <c r="AT244" s="1"/>
      <c r="AU244" s="1"/>
      <c r="AV244" s="1"/>
      <c r="AW244" s="1"/>
      <c r="AX244" s="1"/>
      <c r="AY244" s="1"/>
      <c r="AZ244" s="1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9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9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9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9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9"/>
      <c r="GC244" s="8"/>
      <c r="GD244" s="8"/>
    </row>
    <row r="245" spans="1:186" s="2" customFormat="1" ht="17.100000000000001" customHeight="1">
      <c r="A245" s="13" t="s">
        <v>225</v>
      </c>
      <c r="B245" s="24">
        <v>2296.6999999999998</v>
      </c>
      <c r="C245" s="24">
        <v>3909.1</v>
      </c>
      <c r="D245" s="4">
        <f t="shared" si="53"/>
        <v>1.2502050768493926</v>
      </c>
      <c r="E245" s="10">
        <v>15</v>
      </c>
      <c r="F245" s="5">
        <v>1</v>
      </c>
      <c r="G245" s="5">
        <v>10</v>
      </c>
      <c r="H245" s="5"/>
      <c r="I245" s="5"/>
      <c r="J245" s="4">
        <f t="shared" si="65"/>
        <v>0.9476864452912358</v>
      </c>
      <c r="K245" s="5">
        <v>10</v>
      </c>
      <c r="L245" s="5" t="s">
        <v>410</v>
      </c>
      <c r="M245" s="5" t="s">
        <v>410</v>
      </c>
      <c r="N245" s="4" t="s">
        <v>410</v>
      </c>
      <c r="O245" s="73"/>
      <c r="P245" s="5" t="s">
        <v>410</v>
      </c>
      <c r="Q245" s="5" t="s">
        <v>410</v>
      </c>
      <c r="R245" s="4" t="s">
        <v>410</v>
      </c>
      <c r="S245" s="5"/>
      <c r="T245" s="31">
        <f t="shared" si="54"/>
        <v>1.0922840173043784</v>
      </c>
      <c r="U245" s="32">
        <v>1369</v>
      </c>
      <c r="V245" s="24">
        <f t="shared" si="55"/>
        <v>746.72727272727275</v>
      </c>
      <c r="W245" s="24">
        <f t="shared" si="56"/>
        <v>815.6</v>
      </c>
      <c r="X245" s="24">
        <f t="shared" si="57"/>
        <v>68.872727272727275</v>
      </c>
      <c r="Y245" s="24"/>
      <c r="Z245" s="24">
        <v>67.5</v>
      </c>
      <c r="AA245" s="24">
        <v>146.9</v>
      </c>
      <c r="AB245" s="24">
        <v>151.80000000000001</v>
      </c>
      <c r="AC245" s="24">
        <v>158.80000000000001</v>
      </c>
      <c r="AD245" s="24"/>
      <c r="AE245" s="24">
        <v>140.9</v>
      </c>
      <c r="AF245" s="24"/>
      <c r="AG245" s="24">
        <f t="shared" si="58"/>
        <v>149.69999999999999</v>
      </c>
      <c r="AH245" s="40"/>
      <c r="AI245" s="40"/>
      <c r="AJ245" s="40"/>
      <c r="AK245" s="65"/>
      <c r="AL245" s="65"/>
      <c r="AM245" s="24">
        <f t="shared" si="59"/>
        <v>149.69999999999999</v>
      </c>
      <c r="AN245" s="24"/>
      <c r="AO245" s="24">
        <f t="shared" si="60"/>
        <v>149.69999999999999</v>
      </c>
      <c r="AP245" s="81"/>
      <c r="AQ245" s="38"/>
      <c r="AR245" s="1"/>
      <c r="AS245" s="1"/>
      <c r="AT245" s="1"/>
      <c r="AU245" s="1"/>
      <c r="AV245" s="1"/>
      <c r="AW245" s="1"/>
      <c r="AX245" s="1"/>
      <c r="AY245" s="1"/>
      <c r="AZ245" s="1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9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9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9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9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9"/>
      <c r="GC245" s="8"/>
      <c r="GD245" s="8"/>
    </row>
    <row r="246" spans="1:186" s="2" customFormat="1" ht="17.100000000000001" customHeight="1">
      <c r="A246" s="13" t="s">
        <v>226</v>
      </c>
      <c r="B246" s="24">
        <v>412.4</v>
      </c>
      <c r="C246" s="24">
        <v>294.3</v>
      </c>
      <c r="D246" s="4">
        <f t="shared" si="53"/>
        <v>0.71362754607177503</v>
      </c>
      <c r="E246" s="10">
        <v>15</v>
      </c>
      <c r="F246" s="5">
        <v>1</v>
      </c>
      <c r="G246" s="5">
        <v>10</v>
      </c>
      <c r="H246" s="5"/>
      <c r="I246" s="5"/>
      <c r="J246" s="4">
        <f t="shared" si="65"/>
        <v>0.9476864452912358</v>
      </c>
      <c r="K246" s="5">
        <v>10</v>
      </c>
      <c r="L246" s="5" t="s">
        <v>410</v>
      </c>
      <c r="M246" s="5" t="s">
        <v>410</v>
      </c>
      <c r="N246" s="4" t="s">
        <v>410</v>
      </c>
      <c r="O246" s="73"/>
      <c r="P246" s="5" t="s">
        <v>410</v>
      </c>
      <c r="Q246" s="5" t="s">
        <v>410</v>
      </c>
      <c r="R246" s="4" t="s">
        <v>410</v>
      </c>
      <c r="S246" s="5"/>
      <c r="T246" s="31">
        <f t="shared" si="54"/>
        <v>0.86232221839968526</v>
      </c>
      <c r="U246" s="32">
        <v>1339</v>
      </c>
      <c r="V246" s="24">
        <f t="shared" si="55"/>
        <v>730.36363636363637</v>
      </c>
      <c r="W246" s="24">
        <f t="shared" si="56"/>
        <v>629.79999999999995</v>
      </c>
      <c r="X246" s="24">
        <f t="shared" si="57"/>
        <v>-100.56363636363642</v>
      </c>
      <c r="Y246" s="24"/>
      <c r="Z246" s="24">
        <v>103.5</v>
      </c>
      <c r="AA246" s="24">
        <v>143.6</v>
      </c>
      <c r="AB246" s="24">
        <v>47.1</v>
      </c>
      <c r="AC246" s="24">
        <v>91.4</v>
      </c>
      <c r="AD246" s="24"/>
      <c r="AE246" s="24">
        <v>102.6</v>
      </c>
      <c r="AF246" s="24">
        <v>61.9</v>
      </c>
      <c r="AG246" s="24">
        <f t="shared" si="58"/>
        <v>79.7</v>
      </c>
      <c r="AH246" s="40"/>
      <c r="AI246" s="40"/>
      <c r="AJ246" s="40"/>
      <c r="AK246" s="65"/>
      <c r="AL246" s="65"/>
      <c r="AM246" s="24">
        <f t="shared" si="59"/>
        <v>79.7</v>
      </c>
      <c r="AN246" s="24"/>
      <c r="AO246" s="24">
        <f t="shared" si="60"/>
        <v>79.7</v>
      </c>
      <c r="AP246" s="81"/>
      <c r="AQ246" s="38"/>
      <c r="AR246" s="1"/>
      <c r="AS246" s="1"/>
      <c r="AT246" s="1"/>
      <c r="AU246" s="1"/>
      <c r="AV246" s="1"/>
      <c r="AW246" s="1"/>
      <c r="AX246" s="1"/>
      <c r="AY246" s="1"/>
      <c r="AZ246" s="1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9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9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9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9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9"/>
      <c r="GC246" s="8"/>
      <c r="GD246" s="8"/>
    </row>
    <row r="247" spans="1:186" s="2" customFormat="1" ht="17.100000000000001" customHeight="1">
      <c r="A247" s="13" t="s">
        <v>227</v>
      </c>
      <c r="B247" s="24">
        <v>1034</v>
      </c>
      <c r="C247" s="24">
        <v>1168.4000000000001</v>
      </c>
      <c r="D247" s="4">
        <f t="shared" si="53"/>
        <v>1.1299806576402323</v>
      </c>
      <c r="E247" s="10">
        <v>15</v>
      </c>
      <c r="F247" s="5">
        <v>1</v>
      </c>
      <c r="G247" s="5">
        <v>10</v>
      </c>
      <c r="H247" s="5"/>
      <c r="I247" s="5"/>
      <c r="J247" s="4">
        <f t="shared" si="65"/>
        <v>0.9476864452912358</v>
      </c>
      <c r="K247" s="5">
        <v>10</v>
      </c>
      <c r="L247" s="5" t="s">
        <v>410</v>
      </c>
      <c r="M247" s="5" t="s">
        <v>410</v>
      </c>
      <c r="N247" s="4" t="s">
        <v>410</v>
      </c>
      <c r="O247" s="73"/>
      <c r="P247" s="5" t="s">
        <v>410</v>
      </c>
      <c r="Q247" s="5" t="s">
        <v>410</v>
      </c>
      <c r="R247" s="4" t="s">
        <v>410</v>
      </c>
      <c r="S247" s="5"/>
      <c r="T247" s="31">
        <f t="shared" si="54"/>
        <v>1.0407592662147385</v>
      </c>
      <c r="U247" s="32">
        <v>2442</v>
      </c>
      <c r="V247" s="24">
        <f t="shared" si="55"/>
        <v>1332</v>
      </c>
      <c r="W247" s="24">
        <f t="shared" si="56"/>
        <v>1386.3</v>
      </c>
      <c r="X247" s="24">
        <f t="shared" si="57"/>
        <v>54.299999999999955</v>
      </c>
      <c r="Y247" s="24"/>
      <c r="Z247" s="24">
        <v>207.7</v>
      </c>
      <c r="AA247" s="24">
        <v>118.6</v>
      </c>
      <c r="AB247" s="24">
        <v>224.4</v>
      </c>
      <c r="AC247" s="24">
        <v>193.6</v>
      </c>
      <c r="AD247" s="24"/>
      <c r="AE247" s="24">
        <v>140.6</v>
      </c>
      <c r="AF247" s="24">
        <v>90.1</v>
      </c>
      <c r="AG247" s="24">
        <f t="shared" si="58"/>
        <v>411.3</v>
      </c>
      <c r="AH247" s="65"/>
      <c r="AI247" s="40"/>
      <c r="AJ247" s="40"/>
      <c r="AK247" s="65"/>
      <c r="AL247" s="65"/>
      <c r="AM247" s="24">
        <f t="shared" si="59"/>
        <v>411.3</v>
      </c>
      <c r="AN247" s="24"/>
      <c r="AO247" s="24">
        <f t="shared" si="60"/>
        <v>411.3</v>
      </c>
      <c r="AP247" s="81"/>
      <c r="AQ247" s="38"/>
      <c r="AR247" s="1"/>
      <c r="AS247" s="1"/>
      <c r="AT247" s="1"/>
      <c r="AU247" s="1"/>
      <c r="AV247" s="1"/>
      <c r="AW247" s="1"/>
      <c r="AX247" s="1"/>
      <c r="AY247" s="1"/>
      <c r="AZ247" s="1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9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9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9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9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9"/>
      <c r="GC247" s="8"/>
      <c r="GD247" s="8"/>
    </row>
    <row r="248" spans="1:186" s="2" customFormat="1" ht="17.100000000000001" customHeight="1">
      <c r="A248" s="13" t="s">
        <v>228</v>
      </c>
      <c r="B248" s="24">
        <v>895.4</v>
      </c>
      <c r="C248" s="24">
        <v>709.9</v>
      </c>
      <c r="D248" s="4">
        <f t="shared" si="53"/>
        <v>0.79283002010274739</v>
      </c>
      <c r="E248" s="10">
        <v>15</v>
      </c>
      <c r="F248" s="5">
        <v>1</v>
      </c>
      <c r="G248" s="5">
        <v>10</v>
      </c>
      <c r="H248" s="5"/>
      <c r="I248" s="5"/>
      <c r="J248" s="4">
        <f t="shared" si="65"/>
        <v>0.9476864452912358</v>
      </c>
      <c r="K248" s="5">
        <v>10</v>
      </c>
      <c r="L248" s="5" t="s">
        <v>410</v>
      </c>
      <c r="M248" s="5" t="s">
        <v>410</v>
      </c>
      <c r="N248" s="4" t="s">
        <v>410</v>
      </c>
      <c r="O248" s="73"/>
      <c r="P248" s="5" t="s">
        <v>410</v>
      </c>
      <c r="Q248" s="5" t="s">
        <v>410</v>
      </c>
      <c r="R248" s="4" t="s">
        <v>410</v>
      </c>
      <c r="S248" s="5"/>
      <c r="T248" s="31">
        <f t="shared" si="54"/>
        <v>0.89626613584153059</v>
      </c>
      <c r="U248" s="32">
        <v>4585</v>
      </c>
      <c r="V248" s="24">
        <f t="shared" si="55"/>
        <v>2500.909090909091</v>
      </c>
      <c r="W248" s="24">
        <f t="shared" si="56"/>
        <v>2241.5</v>
      </c>
      <c r="X248" s="24">
        <f t="shared" si="57"/>
        <v>-259.40909090909099</v>
      </c>
      <c r="Y248" s="24"/>
      <c r="Z248" s="24">
        <v>376.1</v>
      </c>
      <c r="AA248" s="24">
        <v>450.2</v>
      </c>
      <c r="AB248" s="24">
        <v>92.3</v>
      </c>
      <c r="AC248" s="24">
        <v>376.1</v>
      </c>
      <c r="AD248" s="24"/>
      <c r="AE248" s="24">
        <v>279</v>
      </c>
      <c r="AF248" s="24">
        <v>310.10000000000002</v>
      </c>
      <c r="AG248" s="24">
        <f t="shared" si="58"/>
        <v>357.7</v>
      </c>
      <c r="AH248" s="40"/>
      <c r="AI248" s="40"/>
      <c r="AJ248" s="40"/>
      <c r="AK248" s="65"/>
      <c r="AL248" s="65"/>
      <c r="AM248" s="24">
        <f t="shared" si="59"/>
        <v>357.7</v>
      </c>
      <c r="AN248" s="24"/>
      <c r="AO248" s="24">
        <f t="shared" si="60"/>
        <v>357.7</v>
      </c>
      <c r="AP248" s="81"/>
      <c r="AQ248" s="38"/>
      <c r="AR248" s="1"/>
      <c r="AS248" s="1"/>
      <c r="AT248" s="1"/>
      <c r="AU248" s="1"/>
      <c r="AV248" s="1"/>
      <c r="AW248" s="1"/>
      <c r="AX248" s="1"/>
      <c r="AY248" s="1"/>
      <c r="AZ248" s="1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9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9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9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9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9"/>
      <c r="GC248" s="8"/>
      <c r="GD248" s="8"/>
    </row>
    <row r="249" spans="1:186" s="2" customFormat="1" ht="17.100000000000001" customHeight="1">
      <c r="A249" s="13" t="s">
        <v>229</v>
      </c>
      <c r="B249" s="24">
        <v>8356.6</v>
      </c>
      <c r="C249" s="24">
        <v>10530.5</v>
      </c>
      <c r="D249" s="4">
        <f t="shared" si="53"/>
        <v>1.2060141684417107</v>
      </c>
      <c r="E249" s="10">
        <v>15</v>
      </c>
      <c r="F249" s="5">
        <v>1</v>
      </c>
      <c r="G249" s="5">
        <v>10</v>
      </c>
      <c r="H249" s="5"/>
      <c r="I249" s="5"/>
      <c r="J249" s="4">
        <f t="shared" si="65"/>
        <v>0.9476864452912358</v>
      </c>
      <c r="K249" s="5">
        <v>10</v>
      </c>
      <c r="L249" s="5" t="s">
        <v>410</v>
      </c>
      <c r="M249" s="5" t="s">
        <v>410</v>
      </c>
      <c r="N249" s="4" t="s">
        <v>410</v>
      </c>
      <c r="O249" s="73"/>
      <c r="P249" s="5" t="s">
        <v>410</v>
      </c>
      <c r="Q249" s="5" t="s">
        <v>410</v>
      </c>
      <c r="R249" s="4" t="s">
        <v>410</v>
      </c>
      <c r="S249" s="5"/>
      <c r="T249" s="31">
        <f t="shared" si="54"/>
        <v>1.073345056558229</v>
      </c>
      <c r="U249" s="32">
        <v>756</v>
      </c>
      <c r="V249" s="24">
        <f t="shared" si="55"/>
        <v>412.36363636363637</v>
      </c>
      <c r="W249" s="24">
        <f t="shared" si="56"/>
        <v>442.6</v>
      </c>
      <c r="X249" s="24">
        <f t="shared" si="57"/>
        <v>30.236363636363649</v>
      </c>
      <c r="Y249" s="24"/>
      <c r="Z249" s="24">
        <v>73.400000000000006</v>
      </c>
      <c r="AA249" s="24">
        <v>77.8</v>
      </c>
      <c r="AB249" s="24">
        <v>13.1</v>
      </c>
      <c r="AC249" s="24">
        <v>44.4</v>
      </c>
      <c r="AD249" s="24"/>
      <c r="AE249" s="24">
        <v>40.9</v>
      </c>
      <c r="AF249" s="24">
        <v>87.6</v>
      </c>
      <c r="AG249" s="24">
        <f t="shared" si="58"/>
        <v>105.4</v>
      </c>
      <c r="AH249" s="40"/>
      <c r="AI249" s="40"/>
      <c r="AJ249" s="40"/>
      <c r="AK249" s="65"/>
      <c r="AL249" s="65"/>
      <c r="AM249" s="24">
        <f t="shared" si="59"/>
        <v>105.4</v>
      </c>
      <c r="AN249" s="24"/>
      <c r="AO249" s="24">
        <f t="shared" si="60"/>
        <v>105.4</v>
      </c>
      <c r="AP249" s="81"/>
      <c r="AQ249" s="38"/>
      <c r="AR249" s="1"/>
      <c r="AS249" s="1"/>
      <c r="AT249" s="1"/>
      <c r="AU249" s="1"/>
      <c r="AV249" s="1"/>
      <c r="AW249" s="1"/>
      <c r="AX249" s="1"/>
      <c r="AY249" s="1"/>
      <c r="AZ249" s="1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9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9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9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9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9"/>
      <c r="GC249" s="8"/>
      <c r="GD249" s="8"/>
    </row>
    <row r="250" spans="1:186" s="2" customFormat="1" ht="17.100000000000001" customHeight="1">
      <c r="A250" s="17" t="s">
        <v>230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77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81"/>
      <c r="AQ250" s="38"/>
      <c r="AR250" s="1"/>
      <c r="AS250" s="1"/>
      <c r="AT250" s="1"/>
      <c r="AU250" s="1"/>
      <c r="AV250" s="1"/>
      <c r="AW250" s="1"/>
      <c r="AX250" s="1"/>
      <c r="AY250" s="1"/>
      <c r="AZ250" s="1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9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9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9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9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9"/>
      <c r="GC250" s="8"/>
      <c r="GD250" s="8"/>
    </row>
    <row r="251" spans="1:186" s="2" customFormat="1" ht="17.100000000000001" customHeight="1">
      <c r="A251" s="13" t="s">
        <v>231</v>
      </c>
      <c r="B251" s="24">
        <v>537.79999999999995</v>
      </c>
      <c r="C251" s="24">
        <v>705.3</v>
      </c>
      <c r="D251" s="4">
        <f t="shared" ref="D251:D314" si="66">IF(E251=0,0,IF(B251=0,1,IF(C251&lt;0,0,IF(C251/B251&gt;1.2,IF((C251/B251-1.2)*0.1+1.2&gt;1.3,1.3,(C251/B251-1.2)*0.1+1.2),C251/B251))))</f>
        <v>1.2111454072145778</v>
      </c>
      <c r="E251" s="10">
        <v>15</v>
      </c>
      <c r="F251" s="5">
        <v>1</v>
      </c>
      <c r="G251" s="5">
        <v>10</v>
      </c>
      <c r="H251" s="5"/>
      <c r="I251" s="5"/>
      <c r="J251" s="4">
        <f>J$48</f>
        <v>0.99037706205813036</v>
      </c>
      <c r="K251" s="5">
        <v>10</v>
      </c>
      <c r="L251" s="5" t="s">
        <v>410</v>
      </c>
      <c r="M251" s="5" t="s">
        <v>410</v>
      </c>
      <c r="N251" s="4" t="s">
        <v>410</v>
      </c>
      <c r="O251" s="73"/>
      <c r="P251" s="5" t="s">
        <v>410</v>
      </c>
      <c r="Q251" s="5" t="s">
        <v>410</v>
      </c>
      <c r="R251" s="4" t="s">
        <v>410</v>
      </c>
      <c r="S251" s="5"/>
      <c r="T251" s="31">
        <f t="shared" ref="T251:T314" si="67">(D251*E251+F251*G251+J251*K251)/(E251+G251+K251)</f>
        <v>1.0877414779657133</v>
      </c>
      <c r="U251" s="32">
        <v>2375</v>
      </c>
      <c r="V251" s="24">
        <f t="shared" ref="V251:V314" si="68">U251/11*6</f>
        <v>1295.4545454545455</v>
      </c>
      <c r="W251" s="24">
        <f t="shared" ref="W251:W314" si="69">ROUND(T251*V251,1)</f>
        <v>1409.1</v>
      </c>
      <c r="X251" s="24">
        <f t="shared" ref="X251:X314" si="70">W251-V251</f>
        <v>113.64545454545441</v>
      </c>
      <c r="Y251" s="24"/>
      <c r="Z251" s="24">
        <v>254.8</v>
      </c>
      <c r="AA251" s="24">
        <v>172.2</v>
      </c>
      <c r="AB251" s="24">
        <v>276.2</v>
      </c>
      <c r="AC251" s="24">
        <v>244.9</v>
      </c>
      <c r="AD251" s="24"/>
      <c r="AE251" s="24">
        <v>245.9</v>
      </c>
      <c r="AF251" s="24"/>
      <c r="AG251" s="24">
        <f t="shared" ref="AG251:AG314" si="71">ROUND(W251-SUM(Y251:AF251),1)</f>
        <v>215.1</v>
      </c>
      <c r="AH251" s="65"/>
      <c r="AI251" s="40"/>
      <c r="AJ251" s="40"/>
      <c r="AK251" s="65"/>
      <c r="AL251" s="65"/>
      <c r="AM251" s="24">
        <f t="shared" ref="AM251:AM314" si="72">IF(OR(AG251&lt;0,AH251="+",AI251="+",AJ251="+",AK251="+",AL251="+"),0,AG251)</f>
        <v>215.1</v>
      </c>
      <c r="AN251" s="24"/>
      <c r="AO251" s="24">
        <f t="shared" ref="AO251:AO314" si="73">ROUND(AM251-AN251,1)</f>
        <v>215.1</v>
      </c>
      <c r="AP251" s="81"/>
      <c r="AQ251" s="38"/>
      <c r="AR251" s="1"/>
      <c r="AS251" s="1"/>
      <c r="AT251" s="1"/>
      <c r="AU251" s="1"/>
      <c r="AV251" s="1"/>
      <c r="AW251" s="1"/>
      <c r="AX251" s="1"/>
      <c r="AY251" s="1"/>
      <c r="AZ251" s="1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9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9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9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9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9"/>
      <c r="GC251" s="8"/>
      <c r="GD251" s="8"/>
    </row>
    <row r="252" spans="1:186" s="2" customFormat="1" ht="17.100000000000001" customHeight="1">
      <c r="A252" s="13" t="s">
        <v>232</v>
      </c>
      <c r="B252" s="24">
        <v>1084.7</v>
      </c>
      <c r="C252" s="24">
        <v>1042.0999999999999</v>
      </c>
      <c r="D252" s="4">
        <f t="shared" si="66"/>
        <v>0.96072646814787488</v>
      </c>
      <c r="E252" s="10">
        <v>15</v>
      </c>
      <c r="F252" s="5">
        <v>1</v>
      </c>
      <c r="G252" s="5">
        <v>10</v>
      </c>
      <c r="H252" s="5"/>
      <c r="I252" s="5"/>
      <c r="J252" s="4">
        <f t="shared" ref="J252:J265" si="74">J$48</f>
        <v>0.99037706205813036</v>
      </c>
      <c r="K252" s="5">
        <v>10</v>
      </c>
      <c r="L252" s="5" t="s">
        <v>410</v>
      </c>
      <c r="M252" s="5" t="s">
        <v>410</v>
      </c>
      <c r="N252" s="4" t="s">
        <v>410</v>
      </c>
      <c r="O252" s="73"/>
      <c r="P252" s="5" t="s">
        <v>410</v>
      </c>
      <c r="Q252" s="5" t="s">
        <v>410</v>
      </c>
      <c r="R252" s="4" t="s">
        <v>410</v>
      </c>
      <c r="S252" s="5"/>
      <c r="T252" s="31">
        <f t="shared" si="67"/>
        <v>0.98041907550855512</v>
      </c>
      <c r="U252" s="32">
        <v>2595</v>
      </c>
      <c r="V252" s="24">
        <f t="shared" si="68"/>
        <v>1415.4545454545455</v>
      </c>
      <c r="W252" s="24">
        <f t="shared" si="69"/>
        <v>1387.7</v>
      </c>
      <c r="X252" s="24">
        <f t="shared" si="70"/>
        <v>-27.75454545454545</v>
      </c>
      <c r="Y252" s="24"/>
      <c r="Z252" s="24">
        <v>258.8</v>
      </c>
      <c r="AA252" s="24">
        <v>181</v>
      </c>
      <c r="AB252" s="24">
        <v>266.60000000000002</v>
      </c>
      <c r="AC252" s="24">
        <v>300.5</v>
      </c>
      <c r="AD252" s="24"/>
      <c r="AE252" s="24">
        <v>267.39999999999998</v>
      </c>
      <c r="AF252" s="24"/>
      <c r="AG252" s="24">
        <f t="shared" si="71"/>
        <v>113.4</v>
      </c>
      <c r="AH252" s="65"/>
      <c r="AI252" s="40"/>
      <c r="AJ252" s="40"/>
      <c r="AK252" s="65"/>
      <c r="AL252" s="65"/>
      <c r="AM252" s="24">
        <f t="shared" si="72"/>
        <v>113.4</v>
      </c>
      <c r="AN252" s="24"/>
      <c r="AO252" s="24">
        <f t="shared" si="73"/>
        <v>113.4</v>
      </c>
      <c r="AP252" s="81"/>
      <c r="AQ252" s="38"/>
      <c r="AR252" s="1"/>
      <c r="AS252" s="1"/>
      <c r="AT252" s="1"/>
      <c r="AU252" s="1"/>
      <c r="AV252" s="1"/>
      <c r="AW252" s="1"/>
      <c r="AX252" s="1"/>
      <c r="AY252" s="1"/>
      <c r="AZ252" s="1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9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9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9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9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9"/>
      <c r="GC252" s="8"/>
      <c r="GD252" s="8"/>
    </row>
    <row r="253" spans="1:186" s="2" customFormat="1" ht="17.100000000000001" customHeight="1">
      <c r="A253" s="13" t="s">
        <v>233</v>
      </c>
      <c r="B253" s="24">
        <v>672.6</v>
      </c>
      <c r="C253" s="24">
        <v>775.2</v>
      </c>
      <c r="D253" s="4">
        <f t="shared" si="66"/>
        <v>1.152542372881356</v>
      </c>
      <c r="E253" s="10">
        <v>15</v>
      </c>
      <c r="F253" s="5">
        <v>1</v>
      </c>
      <c r="G253" s="5">
        <v>10</v>
      </c>
      <c r="H253" s="5"/>
      <c r="I253" s="5"/>
      <c r="J253" s="4">
        <f t="shared" si="74"/>
        <v>0.99037706205813036</v>
      </c>
      <c r="K253" s="5">
        <v>10</v>
      </c>
      <c r="L253" s="5" t="s">
        <v>410</v>
      </c>
      <c r="M253" s="5" t="s">
        <v>410</v>
      </c>
      <c r="N253" s="4" t="s">
        <v>410</v>
      </c>
      <c r="O253" s="73"/>
      <c r="P253" s="5" t="s">
        <v>410</v>
      </c>
      <c r="Q253" s="5" t="s">
        <v>410</v>
      </c>
      <c r="R253" s="4" t="s">
        <v>410</v>
      </c>
      <c r="S253" s="5"/>
      <c r="T253" s="31">
        <f t="shared" si="67"/>
        <v>1.0626258918229041</v>
      </c>
      <c r="U253" s="32">
        <v>1989</v>
      </c>
      <c r="V253" s="24">
        <f t="shared" si="68"/>
        <v>1084.909090909091</v>
      </c>
      <c r="W253" s="24">
        <f t="shared" si="69"/>
        <v>1152.9000000000001</v>
      </c>
      <c r="X253" s="24">
        <f t="shared" si="70"/>
        <v>67.990909090909099</v>
      </c>
      <c r="Y253" s="24"/>
      <c r="Z253" s="24">
        <v>203</v>
      </c>
      <c r="AA253" s="24">
        <v>127</v>
      </c>
      <c r="AB253" s="24">
        <v>187.6</v>
      </c>
      <c r="AC253" s="24">
        <v>246.2</v>
      </c>
      <c r="AD253" s="24"/>
      <c r="AE253" s="24">
        <v>203.4</v>
      </c>
      <c r="AF253" s="24"/>
      <c r="AG253" s="24">
        <f t="shared" si="71"/>
        <v>185.7</v>
      </c>
      <c r="AH253" s="65"/>
      <c r="AI253" s="40"/>
      <c r="AJ253" s="40"/>
      <c r="AK253" s="65"/>
      <c r="AL253" s="65"/>
      <c r="AM253" s="24">
        <f t="shared" si="72"/>
        <v>185.7</v>
      </c>
      <c r="AN253" s="24"/>
      <c r="AO253" s="24">
        <f t="shared" si="73"/>
        <v>185.7</v>
      </c>
      <c r="AP253" s="81"/>
      <c r="AQ253" s="38"/>
      <c r="AR253" s="1"/>
      <c r="AS253" s="1"/>
      <c r="AT253" s="1"/>
      <c r="AU253" s="1"/>
      <c r="AV253" s="1"/>
      <c r="AW253" s="1"/>
      <c r="AX253" s="1"/>
      <c r="AY253" s="1"/>
      <c r="AZ253" s="1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9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9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9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9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9"/>
      <c r="GC253" s="8"/>
      <c r="GD253" s="8"/>
    </row>
    <row r="254" spans="1:186" s="2" customFormat="1" ht="17.100000000000001" customHeight="1">
      <c r="A254" s="13" t="s">
        <v>234</v>
      </c>
      <c r="B254" s="24">
        <v>583.1</v>
      </c>
      <c r="C254" s="24">
        <v>580.1</v>
      </c>
      <c r="D254" s="4">
        <f t="shared" si="66"/>
        <v>0.99485508489109931</v>
      </c>
      <c r="E254" s="10">
        <v>15</v>
      </c>
      <c r="F254" s="5">
        <v>1</v>
      </c>
      <c r="G254" s="5">
        <v>10</v>
      </c>
      <c r="H254" s="5"/>
      <c r="I254" s="5"/>
      <c r="J254" s="4">
        <f t="shared" si="74"/>
        <v>0.99037706205813036</v>
      </c>
      <c r="K254" s="5">
        <v>10</v>
      </c>
      <c r="L254" s="5" t="s">
        <v>410</v>
      </c>
      <c r="M254" s="5" t="s">
        <v>410</v>
      </c>
      <c r="N254" s="4" t="s">
        <v>410</v>
      </c>
      <c r="O254" s="73"/>
      <c r="P254" s="5" t="s">
        <v>410</v>
      </c>
      <c r="Q254" s="5" t="s">
        <v>410</v>
      </c>
      <c r="R254" s="4" t="s">
        <v>410</v>
      </c>
      <c r="S254" s="5"/>
      <c r="T254" s="31">
        <f t="shared" si="67"/>
        <v>0.99504562554136555</v>
      </c>
      <c r="U254" s="32">
        <v>2582</v>
      </c>
      <c r="V254" s="24">
        <f t="shared" si="68"/>
        <v>1408.3636363636363</v>
      </c>
      <c r="W254" s="24">
        <f t="shared" si="69"/>
        <v>1401.4</v>
      </c>
      <c r="X254" s="24">
        <f t="shared" si="70"/>
        <v>-6.9636363636361693</v>
      </c>
      <c r="Y254" s="24"/>
      <c r="Z254" s="24">
        <v>276.5</v>
      </c>
      <c r="AA254" s="24">
        <v>237.1</v>
      </c>
      <c r="AB254" s="24">
        <v>171.9</v>
      </c>
      <c r="AC254" s="24">
        <v>288.39999999999998</v>
      </c>
      <c r="AD254" s="24"/>
      <c r="AE254" s="24">
        <v>266.8</v>
      </c>
      <c r="AF254" s="24"/>
      <c r="AG254" s="24">
        <f t="shared" si="71"/>
        <v>160.69999999999999</v>
      </c>
      <c r="AH254" s="65"/>
      <c r="AI254" s="40"/>
      <c r="AJ254" s="40"/>
      <c r="AK254" s="65"/>
      <c r="AL254" s="65"/>
      <c r="AM254" s="24">
        <f t="shared" si="72"/>
        <v>160.69999999999999</v>
      </c>
      <c r="AN254" s="24"/>
      <c r="AO254" s="24">
        <f t="shared" si="73"/>
        <v>160.69999999999999</v>
      </c>
      <c r="AP254" s="81"/>
      <c r="AQ254" s="38"/>
      <c r="AR254" s="1"/>
      <c r="AS254" s="1"/>
      <c r="AT254" s="1"/>
      <c r="AU254" s="1"/>
      <c r="AV254" s="1"/>
      <c r="AW254" s="1"/>
      <c r="AX254" s="1"/>
      <c r="AY254" s="1"/>
      <c r="AZ254" s="1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9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9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9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9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9"/>
      <c r="GC254" s="8"/>
      <c r="GD254" s="8"/>
    </row>
    <row r="255" spans="1:186" s="2" customFormat="1" ht="17.100000000000001" customHeight="1">
      <c r="A255" s="13" t="s">
        <v>235</v>
      </c>
      <c r="B255" s="24">
        <v>208.8</v>
      </c>
      <c r="C255" s="24">
        <v>677.2</v>
      </c>
      <c r="D255" s="4">
        <f t="shared" si="66"/>
        <v>1.3</v>
      </c>
      <c r="E255" s="10">
        <v>15</v>
      </c>
      <c r="F255" s="5">
        <v>1</v>
      </c>
      <c r="G255" s="5">
        <v>10</v>
      </c>
      <c r="H255" s="5"/>
      <c r="I255" s="5"/>
      <c r="J255" s="4">
        <f t="shared" si="74"/>
        <v>0.99037706205813036</v>
      </c>
      <c r="K255" s="5">
        <v>10</v>
      </c>
      <c r="L255" s="5" t="s">
        <v>410</v>
      </c>
      <c r="M255" s="5" t="s">
        <v>410</v>
      </c>
      <c r="N255" s="4" t="s">
        <v>410</v>
      </c>
      <c r="O255" s="73"/>
      <c r="P255" s="5" t="s">
        <v>410</v>
      </c>
      <c r="Q255" s="5" t="s">
        <v>410</v>
      </c>
      <c r="R255" s="4" t="s">
        <v>410</v>
      </c>
      <c r="S255" s="5"/>
      <c r="T255" s="31">
        <f t="shared" si="67"/>
        <v>1.1258220177308944</v>
      </c>
      <c r="U255" s="32">
        <v>2074</v>
      </c>
      <c r="V255" s="24">
        <f t="shared" si="68"/>
        <v>1131.2727272727273</v>
      </c>
      <c r="W255" s="24">
        <f t="shared" si="69"/>
        <v>1273.5999999999999</v>
      </c>
      <c r="X255" s="24">
        <f t="shared" si="70"/>
        <v>142.32727272727266</v>
      </c>
      <c r="Y255" s="24"/>
      <c r="Z255" s="24">
        <v>222.5</v>
      </c>
      <c r="AA255" s="24">
        <v>222.5</v>
      </c>
      <c r="AB255" s="24">
        <v>177.7</v>
      </c>
      <c r="AC255" s="24">
        <v>147.6</v>
      </c>
      <c r="AD255" s="24"/>
      <c r="AE255" s="24">
        <v>222.5</v>
      </c>
      <c r="AF255" s="24"/>
      <c r="AG255" s="24">
        <f t="shared" si="71"/>
        <v>280.8</v>
      </c>
      <c r="AH255" s="65"/>
      <c r="AI255" s="40"/>
      <c r="AJ255" s="40"/>
      <c r="AK255" s="65"/>
      <c r="AL255" s="65"/>
      <c r="AM255" s="24">
        <f t="shared" si="72"/>
        <v>280.8</v>
      </c>
      <c r="AN255" s="24"/>
      <c r="AO255" s="24">
        <f t="shared" si="73"/>
        <v>280.8</v>
      </c>
      <c r="AP255" s="81"/>
      <c r="AQ255" s="38"/>
      <c r="AR255" s="1"/>
      <c r="AS255" s="1"/>
      <c r="AT255" s="1"/>
      <c r="AU255" s="1"/>
      <c r="AV255" s="1"/>
      <c r="AW255" s="1"/>
      <c r="AX255" s="1"/>
      <c r="AY255" s="1"/>
      <c r="AZ255" s="1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9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9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9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9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9"/>
      <c r="GC255" s="8"/>
      <c r="GD255" s="8"/>
    </row>
    <row r="256" spans="1:186" s="2" customFormat="1" ht="17.100000000000001" customHeight="1">
      <c r="A256" s="13" t="s">
        <v>236</v>
      </c>
      <c r="B256" s="24">
        <v>515.70000000000005</v>
      </c>
      <c r="C256" s="24">
        <v>705</v>
      </c>
      <c r="D256" s="4">
        <f t="shared" si="66"/>
        <v>1.2167073880162884</v>
      </c>
      <c r="E256" s="10">
        <v>15</v>
      </c>
      <c r="F256" s="5">
        <v>1</v>
      </c>
      <c r="G256" s="5">
        <v>10</v>
      </c>
      <c r="H256" s="5"/>
      <c r="I256" s="5"/>
      <c r="J256" s="4">
        <f t="shared" si="74"/>
        <v>0.99037706205813036</v>
      </c>
      <c r="K256" s="5">
        <v>10</v>
      </c>
      <c r="L256" s="5" t="s">
        <v>410</v>
      </c>
      <c r="M256" s="5" t="s">
        <v>410</v>
      </c>
      <c r="N256" s="4" t="s">
        <v>410</v>
      </c>
      <c r="O256" s="73"/>
      <c r="P256" s="5" t="s">
        <v>410</v>
      </c>
      <c r="Q256" s="5" t="s">
        <v>410</v>
      </c>
      <c r="R256" s="4" t="s">
        <v>410</v>
      </c>
      <c r="S256" s="5"/>
      <c r="T256" s="31">
        <f t="shared" si="67"/>
        <v>1.0901251840235895</v>
      </c>
      <c r="U256" s="32">
        <v>2450</v>
      </c>
      <c r="V256" s="24">
        <f t="shared" si="68"/>
        <v>1336.3636363636363</v>
      </c>
      <c r="W256" s="24">
        <f t="shared" si="69"/>
        <v>1456.8</v>
      </c>
      <c r="X256" s="24">
        <f t="shared" si="70"/>
        <v>120.43636363636369</v>
      </c>
      <c r="Y256" s="24"/>
      <c r="Z256" s="24">
        <v>262.8</v>
      </c>
      <c r="AA256" s="24">
        <v>237.2</v>
      </c>
      <c r="AB256" s="24">
        <v>223.6</v>
      </c>
      <c r="AC256" s="24">
        <v>248.4</v>
      </c>
      <c r="AD256" s="24"/>
      <c r="AE256" s="24">
        <v>248.8</v>
      </c>
      <c r="AF256" s="24"/>
      <c r="AG256" s="24">
        <f t="shared" si="71"/>
        <v>236</v>
      </c>
      <c r="AH256" s="65"/>
      <c r="AI256" s="40"/>
      <c r="AJ256" s="40"/>
      <c r="AK256" s="65"/>
      <c r="AL256" s="65"/>
      <c r="AM256" s="24">
        <f t="shared" si="72"/>
        <v>236</v>
      </c>
      <c r="AN256" s="24"/>
      <c r="AO256" s="24">
        <f t="shared" si="73"/>
        <v>236</v>
      </c>
      <c r="AP256" s="81"/>
      <c r="AQ256" s="38"/>
      <c r="AR256" s="1"/>
      <c r="AS256" s="1"/>
      <c r="AT256" s="1"/>
      <c r="AU256" s="1"/>
      <c r="AV256" s="1"/>
      <c r="AW256" s="1"/>
      <c r="AX256" s="1"/>
      <c r="AY256" s="1"/>
      <c r="AZ256" s="1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9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9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9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9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9"/>
      <c r="GC256" s="8"/>
      <c r="GD256" s="8"/>
    </row>
    <row r="257" spans="1:186" s="2" customFormat="1" ht="17.100000000000001" customHeight="1">
      <c r="A257" s="13" t="s">
        <v>237</v>
      </c>
      <c r="B257" s="24">
        <v>1236.8</v>
      </c>
      <c r="C257" s="24">
        <v>1535.3</v>
      </c>
      <c r="D257" s="4">
        <f t="shared" si="66"/>
        <v>1.2041348641655887</v>
      </c>
      <c r="E257" s="10">
        <v>15</v>
      </c>
      <c r="F257" s="5">
        <v>1</v>
      </c>
      <c r="G257" s="5">
        <v>10</v>
      </c>
      <c r="H257" s="5"/>
      <c r="I257" s="5"/>
      <c r="J257" s="4">
        <f t="shared" si="74"/>
        <v>0.99037706205813036</v>
      </c>
      <c r="K257" s="5">
        <v>10</v>
      </c>
      <c r="L257" s="5" t="s">
        <v>410</v>
      </c>
      <c r="M257" s="5" t="s">
        <v>410</v>
      </c>
      <c r="N257" s="4" t="s">
        <v>410</v>
      </c>
      <c r="O257" s="73"/>
      <c r="P257" s="5" t="s">
        <v>410</v>
      </c>
      <c r="Q257" s="5" t="s">
        <v>410</v>
      </c>
      <c r="R257" s="4" t="s">
        <v>410</v>
      </c>
      <c r="S257" s="5"/>
      <c r="T257" s="31">
        <f t="shared" si="67"/>
        <v>1.0847369595161467</v>
      </c>
      <c r="U257" s="32">
        <v>2621</v>
      </c>
      <c r="V257" s="24">
        <f t="shared" si="68"/>
        <v>1429.6363636363637</v>
      </c>
      <c r="W257" s="24">
        <f t="shared" si="69"/>
        <v>1550.8</v>
      </c>
      <c r="X257" s="24">
        <f t="shared" si="70"/>
        <v>121.16363636363621</v>
      </c>
      <c r="Y257" s="24"/>
      <c r="Z257" s="24">
        <v>218.1</v>
      </c>
      <c r="AA257" s="24">
        <v>124.5</v>
      </c>
      <c r="AB257" s="24">
        <v>427.8</v>
      </c>
      <c r="AC257" s="24">
        <v>291.60000000000002</v>
      </c>
      <c r="AD257" s="24"/>
      <c r="AE257" s="24">
        <v>262.7</v>
      </c>
      <c r="AF257" s="24"/>
      <c r="AG257" s="24">
        <f t="shared" si="71"/>
        <v>226.1</v>
      </c>
      <c r="AH257" s="65"/>
      <c r="AI257" s="40"/>
      <c r="AJ257" s="40"/>
      <c r="AK257" s="65"/>
      <c r="AL257" s="65"/>
      <c r="AM257" s="24">
        <f t="shared" si="72"/>
        <v>226.1</v>
      </c>
      <c r="AN257" s="24"/>
      <c r="AO257" s="24">
        <f t="shared" si="73"/>
        <v>226.1</v>
      </c>
      <c r="AP257" s="81"/>
      <c r="AQ257" s="38"/>
      <c r="AR257" s="1"/>
      <c r="AS257" s="1"/>
      <c r="AT257" s="1"/>
      <c r="AU257" s="1"/>
      <c r="AV257" s="1"/>
      <c r="AW257" s="1"/>
      <c r="AX257" s="1"/>
      <c r="AY257" s="1"/>
      <c r="AZ257" s="1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9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9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9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9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9"/>
      <c r="GC257" s="8"/>
      <c r="GD257" s="8"/>
    </row>
    <row r="258" spans="1:186" s="2" customFormat="1" ht="17.100000000000001" customHeight="1">
      <c r="A258" s="13" t="s">
        <v>238</v>
      </c>
      <c r="B258" s="24">
        <v>785.5</v>
      </c>
      <c r="C258" s="24">
        <v>1080</v>
      </c>
      <c r="D258" s="4">
        <f t="shared" si="66"/>
        <v>1.2174920432845322</v>
      </c>
      <c r="E258" s="10">
        <v>15</v>
      </c>
      <c r="F258" s="5">
        <v>1</v>
      </c>
      <c r="G258" s="5">
        <v>10</v>
      </c>
      <c r="H258" s="5"/>
      <c r="I258" s="5"/>
      <c r="J258" s="4">
        <f t="shared" si="74"/>
        <v>0.99037706205813036</v>
      </c>
      <c r="K258" s="5">
        <v>10</v>
      </c>
      <c r="L258" s="5" t="s">
        <v>410</v>
      </c>
      <c r="M258" s="5" t="s">
        <v>410</v>
      </c>
      <c r="N258" s="4" t="s">
        <v>410</v>
      </c>
      <c r="O258" s="73"/>
      <c r="P258" s="5" t="s">
        <v>410</v>
      </c>
      <c r="Q258" s="5" t="s">
        <v>410</v>
      </c>
      <c r="R258" s="4" t="s">
        <v>410</v>
      </c>
      <c r="S258" s="5"/>
      <c r="T258" s="31">
        <f t="shared" si="67"/>
        <v>1.0904614648528368</v>
      </c>
      <c r="U258" s="32">
        <v>1938</v>
      </c>
      <c r="V258" s="24">
        <f t="shared" si="68"/>
        <v>1057.090909090909</v>
      </c>
      <c r="W258" s="24">
        <f t="shared" si="69"/>
        <v>1152.7</v>
      </c>
      <c r="X258" s="24">
        <f t="shared" si="70"/>
        <v>95.609090909091037</v>
      </c>
      <c r="Y258" s="24"/>
      <c r="Z258" s="24">
        <v>207.9</v>
      </c>
      <c r="AA258" s="24">
        <v>171.7</v>
      </c>
      <c r="AB258" s="24">
        <v>187.5</v>
      </c>
      <c r="AC258" s="24">
        <v>166.5</v>
      </c>
      <c r="AD258" s="24"/>
      <c r="AE258" s="24">
        <v>194.2</v>
      </c>
      <c r="AF258" s="24"/>
      <c r="AG258" s="24">
        <f t="shared" si="71"/>
        <v>224.9</v>
      </c>
      <c r="AH258" s="65"/>
      <c r="AI258" s="40"/>
      <c r="AJ258" s="40"/>
      <c r="AK258" s="65"/>
      <c r="AL258" s="65"/>
      <c r="AM258" s="24">
        <f t="shared" si="72"/>
        <v>224.9</v>
      </c>
      <c r="AN258" s="24"/>
      <c r="AO258" s="24">
        <f t="shared" si="73"/>
        <v>224.9</v>
      </c>
      <c r="AP258" s="81"/>
      <c r="AQ258" s="38"/>
      <c r="AR258" s="1"/>
      <c r="AS258" s="1"/>
      <c r="AT258" s="1"/>
      <c r="AU258" s="1"/>
      <c r="AV258" s="1"/>
      <c r="AW258" s="1"/>
      <c r="AX258" s="1"/>
      <c r="AY258" s="1"/>
      <c r="AZ258" s="1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9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9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9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9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9"/>
      <c r="GC258" s="8"/>
      <c r="GD258" s="8"/>
    </row>
    <row r="259" spans="1:186" s="2" customFormat="1" ht="17.100000000000001" customHeight="1">
      <c r="A259" s="13" t="s">
        <v>239</v>
      </c>
      <c r="B259" s="24">
        <v>2454.8000000000002</v>
      </c>
      <c r="C259" s="24">
        <v>2136.6999999999998</v>
      </c>
      <c r="D259" s="4">
        <f t="shared" si="66"/>
        <v>0.87041714192602238</v>
      </c>
      <c r="E259" s="10">
        <v>15</v>
      </c>
      <c r="F259" s="5">
        <v>1</v>
      </c>
      <c r="G259" s="5">
        <v>10</v>
      </c>
      <c r="H259" s="5"/>
      <c r="I259" s="5"/>
      <c r="J259" s="4">
        <f t="shared" si="74"/>
        <v>0.99037706205813036</v>
      </c>
      <c r="K259" s="5">
        <v>10</v>
      </c>
      <c r="L259" s="5" t="s">
        <v>410</v>
      </c>
      <c r="M259" s="5" t="s">
        <v>410</v>
      </c>
      <c r="N259" s="4" t="s">
        <v>410</v>
      </c>
      <c r="O259" s="73"/>
      <c r="P259" s="5" t="s">
        <v>410</v>
      </c>
      <c r="Q259" s="5" t="s">
        <v>410</v>
      </c>
      <c r="R259" s="4" t="s">
        <v>410</v>
      </c>
      <c r="S259" s="5"/>
      <c r="T259" s="31">
        <f t="shared" si="67"/>
        <v>0.94171507855633263</v>
      </c>
      <c r="U259" s="32">
        <v>2395</v>
      </c>
      <c r="V259" s="24">
        <f t="shared" si="68"/>
        <v>1306.3636363636363</v>
      </c>
      <c r="W259" s="24">
        <f t="shared" si="69"/>
        <v>1230.2</v>
      </c>
      <c r="X259" s="24">
        <f t="shared" si="70"/>
        <v>-76.163636363636215</v>
      </c>
      <c r="Y259" s="24"/>
      <c r="Z259" s="24">
        <v>219.7</v>
      </c>
      <c r="AA259" s="24">
        <v>195.6</v>
      </c>
      <c r="AB259" s="24">
        <v>227.7</v>
      </c>
      <c r="AC259" s="24">
        <v>264</v>
      </c>
      <c r="AD259" s="24"/>
      <c r="AE259" s="24">
        <v>206.1</v>
      </c>
      <c r="AF259" s="24"/>
      <c r="AG259" s="24">
        <f t="shared" si="71"/>
        <v>117.1</v>
      </c>
      <c r="AH259" s="65"/>
      <c r="AI259" s="40"/>
      <c r="AJ259" s="40"/>
      <c r="AK259" s="65"/>
      <c r="AL259" s="65"/>
      <c r="AM259" s="24">
        <f t="shared" si="72"/>
        <v>117.1</v>
      </c>
      <c r="AN259" s="24"/>
      <c r="AO259" s="24">
        <f t="shared" si="73"/>
        <v>117.1</v>
      </c>
      <c r="AP259" s="81"/>
      <c r="AQ259" s="38"/>
      <c r="AR259" s="1"/>
      <c r="AS259" s="1"/>
      <c r="AT259" s="1"/>
      <c r="AU259" s="1"/>
      <c r="AV259" s="1"/>
      <c r="AW259" s="1"/>
      <c r="AX259" s="1"/>
      <c r="AY259" s="1"/>
      <c r="AZ259" s="1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9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9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9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9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9"/>
      <c r="GC259" s="8"/>
      <c r="GD259" s="8"/>
    </row>
    <row r="260" spans="1:186" s="2" customFormat="1" ht="17.100000000000001" customHeight="1">
      <c r="A260" s="13" t="s">
        <v>240</v>
      </c>
      <c r="B260" s="24">
        <v>909.1</v>
      </c>
      <c r="C260" s="24">
        <v>917.7</v>
      </c>
      <c r="D260" s="4">
        <f t="shared" si="66"/>
        <v>1.0094599054009461</v>
      </c>
      <c r="E260" s="10">
        <v>15</v>
      </c>
      <c r="F260" s="5">
        <v>1</v>
      </c>
      <c r="G260" s="5">
        <v>10</v>
      </c>
      <c r="H260" s="5"/>
      <c r="I260" s="5"/>
      <c r="J260" s="4">
        <f t="shared" si="74"/>
        <v>0.99037706205813036</v>
      </c>
      <c r="K260" s="5">
        <v>10</v>
      </c>
      <c r="L260" s="5" t="s">
        <v>410</v>
      </c>
      <c r="M260" s="5" t="s">
        <v>410</v>
      </c>
      <c r="N260" s="4" t="s">
        <v>410</v>
      </c>
      <c r="O260" s="73"/>
      <c r="P260" s="5" t="s">
        <v>410</v>
      </c>
      <c r="Q260" s="5" t="s">
        <v>410</v>
      </c>
      <c r="R260" s="4" t="s">
        <v>410</v>
      </c>
      <c r="S260" s="5"/>
      <c r="T260" s="31">
        <f t="shared" si="67"/>
        <v>1.0013048343312998</v>
      </c>
      <c r="U260" s="32">
        <v>2342</v>
      </c>
      <c r="V260" s="24">
        <f t="shared" si="68"/>
        <v>1277.4545454545455</v>
      </c>
      <c r="W260" s="24">
        <f t="shared" si="69"/>
        <v>1279.0999999999999</v>
      </c>
      <c r="X260" s="24">
        <f t="shared" si="70"/>
        <v>1.6454545454544132</v>
      </c>
      <c r="Y260" s="24"/>
      <c r="Z260" s="24">
        <v>244.9</v>
      </c>
      <c r="AA260" s="24">
        <v>130.30000000000001</v>
      </c>
      <c r="AB260" s="24">
        <v>291.10000000000002</v>
      </c>
      <c r="AC260" s="24">
        <v>271.2</v>
      </c>
      <c r="AD260" s="24"/>
      <c r="AE260" s="24">
        <v>204.9</v>
      </c>
      <c r="AF260" s="24"/>
      <c r="AG260" s="24">
        <f t="shared" si="71"/>
        <v>136.69999999999999</v>
      </c>
      <c r="AH260" s="65"/>
      <c r="AI260" s="40"/>
      <c r="AJ260" s="40"/>
      <c r="AK260" s="65"/>
      <c r="AL260" s="65"/>
      <c r="AM260" s="24">
        <f t="shared" si="72"/>
        <v>136.69999999999999</v>
      </c>
      <c r="AN260" s="24"/>
      <c r="AO260" s="24">
        <f t="shared" si="73"/>
        <v>136.69999999999999</v>
      </c>
      <c r="AP260" s="81"/>
      <c r="AQ260" s="38"/>
      <c r="AR260" s="1"/>
      <c r="AS260" s="1"/>
      <c r="AT260" s="1"/>
      <c r="AU260" s="1"/>
      <c r="AV260" s="1"/>
      <c r="AW260" s="1"/>
      <c r="AX260" s="1"/>
      <c r="AY260" s="1"/>
      <c r="AZ260" s="1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9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9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9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9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9"/>
      <c r="GC260" s="8"/>
      <c r="GD260" s="8"/>
    </row>
    <row r="261" spans="1:186" s="2" customFormat="1" ht="17.100000000000001" customHeight="1">
      <c r="A261" s="13" t="s">
        <v>241</v>
      </c>
      <c r="B261" s="24">
        <v>2637.1</v>
      </c>
      <c r="C261" s="24">
        <v>2058.1</v>
      </c>
      <c r="D261" s="4">
        <f t="shared" si="66"/>
        <v>0.78044063554662313</v>
      </c>
      <c r="E261" s="10">
        <v>15</v>
      </c>
      <c r="F261" s="5">
        <v>1</v>
      </c>
      <c r="G261" s="5">
        <v>10</v>
      </c>
      <c r="H261" s="5"/>
      <c r="I261" s="5"/>
      <c r="J261" s="4">
        <f t="shared" si="74"/>
        <v>0.99037706205813036</v>
      </c>
      <c r="K261" s="5">
        <v>10</v>
      </c>
      <c r="L261" s="5" t="s">
        <v>410</v>
      </c>
      <c r="M261" s="5" t="s">
        <v>410</v>
      </c>
      <c r="N261" s="4" t="s">
        <v>410</v>
      </c>
      <c r="O261" s="73"/>
      <c r="P261" s="5" t="s">
        <v>410</v>
      </c>
      <c r="Q261" s="5" t="s">
        <v>410</v>
      </c>
      <c r="R261" s="4" t="s">
        <v>410</v>
      </c>
      <c r="S261" s="5"/>
      <c r="T261" s="31">
        <f t="shared" si="67"/>
        <v>0.90315371867944727</v>
      </c>
      <c r="U261" s="32">
        <v>1955</v>
      </c>
      <c r="V261" s="24">
        <f t="shared" si="68"/>
        <v>1066.3636363636363</v>
      </c>
      <c r="W261" s="24">
        <f t="shared" si="69"/>
        <v>963.1</v>
      </c>
      <c r="X261" s="24">
        <f t="shared" si="70"/>
        <v>-103.26363636363624</v>
      </c>
      <c r="Y261" s="24"/>
      <c r="Z261" s="24">
        <v>130.6</v>
      </c>
      <c r="AA261" s="24">
        <v>140.69999999999999</v>
      </c>
      <c r="AB261" s="24">
        <v>195.8</v>
      </c>
      <c r="AC261" s="24">
        <v>176.5</v>
      </c>
      <c r="AD261" s="24"/>
      <c r="AE261" s="24">
        <v>166.6</v>
      </c>
      <c r="AF261" s="24"/>
      <c r="AG261" s="24">
        <f t="shared" si="71"/>
        <v>152.9</v>
      </c>
      <c r="AH261" s="40"/>
      <c r="AI261" s="40"/>
      <c r="AJ261" s="40"/>
      <c r="AK261" s="65"/>
      <c r="AL261" s="65"/>
      <c r="AM261" s="24">
        <f t="shared" si="72"/>
        <v>152.9</v>
      </c>
      <c r="AN261" s="24"/>
      <c r="AO261" s="24">
        <f t="shared" si="73"/>
        <v>152.9</v>
      </c>
      <c r="AP261" s="81"/>
      <c r="AQ261" s="38"/>
      <c r="AR261" s="1"/>
      <c r="AS261" s="1"/>
      <c r="AT261" s="1"/>
      <c r="AU261" s="1"/>
      <c r="AV261" s="1"/>
      <c r="AW261" s="1"/>
      <c r="AX261" s="1"/>
      <c r="AY261" s="1"/>
      <c r="AZ261" s="1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9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9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9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9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9"/>
      <c r="GC261" s="8"/>
      <c r="GD261" s="8"/>
    </row>
    <row r="262" spans="1:186" s="2" customFormat="1" ht="17.100000000000001" customHeight="1">
      <c r="A262" s="13" t="s">
        <v>242</v>
      </c>
      <c r="B262" s="24">
        <v>1132</v>
      </c>
      <c r="C262" s="24">
        <v>1022.4</v>
      </c>
      <c r="D262" s="4">
        <f t="shared" si="66"/>
        <v>0.90318021201413423</v>
      </c>
      <c r="E262" s="10">
        <v>15</v>
      </c>
      <c r="F262" s="5">
        <v>1</v>
      </c>
      <c r="G262" s="5">
        <v>10</v>
      </c>
      <c r="H262" s="5"/>
      <c r="I262" s="5"/>
      <c r="J262" s="4">
        <f t="shared" si="74"/>
        <v>0.99037706205813036</v>
      </c>
      <c r="K262" s="5">
        <v>10</v>
      </c>
      <c r="L262" s="5" t="s">
        <v>410</v>
      </c>
      <c r="M262" s="5" t="s">
        <v>410</v>
      </c>
      <c r="N262" s="4" t="s">
        <v>410</v>
      </c>
      <c r="O262" s="73"/>
      <c r="P262" s="5" t="s">
        <v>410</v>
      </c>
      <c r="Q262" s="5" t="s">
        <v>410</v>
      </c>
      <c r="R262" s="4" t="s">
        <v>410</v>
      </c>
      <c r="S262" s="5"/>
      <c r="T262" s="31">
        <f t="shared" si="67"/>
        <v>0.95575639430838044</v>
      </c>
      <c r="U262" s="32">
        <v>3177</v>
      </c>
      <c r="V262" s="24">
        <f t="shared" si="68"/>
        <v>1732.909090909091</v>
      </c>
      <c r="W262" s="24">
        <f t="shared" si="69"/>
        <v>1656.2</v>
      </c>
      <c r="X262" s="24">
        <f t="shared" si="70"/>
        <v>-76.709090909090946</v>
      </c>
      <c r="Y262" s="24"/>
      <c r="Z262" s="24">
        <v>327.39999999999998</v>
      </c>
      <c r="AA262" s="24">
        <v>248.2</v>
      </c>
      <c r="AB262" s="24">
        <v>266.10000000000002</v>
      </c>
      <c r="AC262" s="24">
        <v>342.2</v>
      </c>
      <c r="AD262" s="24"/>
      <c r="AE262" s="24">
        <v>273.5</v>
      </c>
      <c r="AF262" s="24"/>
      <c r="AG262" s="24">
        <f t="shared" si="71"/>
        <v>198.8</v>
      </c>
      <c r="AH262" s="65"/>
      <c r="AI262" s="40"/>
      <c r="AJ262" s="40"/>
      <c r="AK262" s="65"/>
      <c r="AL262" s="65"/>
      <c r="AM262" s="24">
        <f t="shared" si="72"/>
        <v>198.8</v>
      </c>
      <c r="AN262" s="24"/>
      <c r="AO262" s="24">
        <f t="shared" si="73"/>
        <v>198.8</v>
      </c>
      <c r="AP262" s="81"/>
      <c r="AQ262" s="38"/>
      <c r="AR262" s="1"/>
      <c r="AS262" s="1"/>
      <c r="AT262" s="1"/>
      <c r="AU262" s="1"/>
      <c r="AV262" s="1"/>
      <c r="AW262" s="1"/>
      <c r="AX262" s="1"/>
      <c r="AY262" s="1"/>
      <c r="AZ262" s="1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9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9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9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9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9"/>
      <c r="GC262" s="8"/>
      <c r="GD262" s="8"/>
    </row>
    <row r="263" spans="1:186" s="2" customFormat="1" ht="17.100000000000001" customHeight="1">
      <c r="A263" s="13" t="s">
        <v>243</v>
      </c>
      <c r="B263" s="24">
        <v>582</v>
      </c>
      <c r="C263" s="24">
        <v>625.5</v>
      </c>
      <c r="D263" s="4">
        <f t="shared" si="66"/>
        <v>1.0747422680412371</v>
      </c>
      <c r="E263" s="10">
        <v>15</v>
      </c>
      <c r="F263" s="5">
        <v>1</v>
      </c>
      <c r="G263" s="5">
        <v>10</v>
      </c>
      <c r="H263" s="5"/>
      <c r="I263" s="5"/>
      <c r="J263" s="4">
        <f t="shared" si="74"/>
        <v>0.99037706205813036</v>
      </c>
      <c r="K263" s="5">
        <v>10</v>
      </c>
      <c r="L263" s="5" t="s">
        <v>410</v>
      </c>
      <c r="M263" s="5" t="s">
        <v>410</v>
      </c>
      <c r="N263" s="4" t="s">
        <v>410</v>
      </c>
      <c r="O263" s="73"/>
      <c r="P263" s="5" t="s">
        <v>410</v>
      </c>
      <c r="Q263" s="5" t="s">
        <v>410</v>
      </c>
      <c r="R263" s="4" t="s">
        <v>410</v>
      </c>
      <c r="S263" s="5"/>
      <c r="T263" s="31">
        <f t="shared" si="67"/>
        <v>1.0292829897485674</v>
      </c>
      <c r="U263" s="32">
        <v>2648</v>
      </c>
      <c r="V263" s="24">
        <f t="shared" si="68"/>
        <v>1444.3636363636363</v>
      </c>
      <c r="W263" s="24">
        <f t="shared" si="69"/>
        <v>1486.7</v>
      </c>
      <c r="X263" s="24">
        <f t="shared" si="70"/>
        <v>42.336363636363785</v>
      </c>
      <c r="Y263" s="24"/>
      <c r="Z263" s="24">
        <v>281.60000000000002</v>
      </c>
      <c r="AA263" s="24">
        <v>284.10000000000002</v>
      </c>
      <c r="AB263" s="24">
        <v>185.7</v>
      </c>
      <c r="AC263" s="24">
        <v>308.60000000000002</v>
      </c>
      <c r="AD263" s="24"/>
      <c r="AE263" s="24">
        <v>248.4</v>
      </c>
      <c r="AF263" s="24"/>
      <c r="AG263" s="24">
        <f t="shared" si="71"/>
        <v>178.3</v>
      </c>
      <c r="AH263" s="65"/>
      <c r="AI263" s="40"/>
      <c r="AJ263" s="40"/>
      <c r="AK263" s="65"/>
      <c r="AL263" s="65"/>
      <c r="AM263" s="24">
        <f t="shared" si="72"/>
        <v>178.3</v>
      </c>
      <c r="AN263" s="24"/>
      <c r="AO263" s="24">
        <f t="shared" si="73"/>
        <v>178.3</v>
      </c>
      <c r="AP263" s="81"/>
      <c r="AQ263" s="38"/>
      <c r="AR263" s="1"/>
      <c r="AS263" s="1"/>
      <c r="AT263" s="1"/>
      <c r="AU263" s="1"/>
      <c r="AV263" s="1"/>
      <c r="AW263" s="1"/>
      <c r="AX263" s="1"/>
      <c r="AY263" s="1"/>
      <c r="AZ263" s="1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9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9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9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9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9"/>
      <c r="GC263" s="8"/>
      <c r="GD263" s="8"/>
    </row>
    <row r="264" spans="1:186" s="2" customFormat="1" ht="17.100000000000001" customHeight="1">
      <c r="A264" s="13" t="s">
        <v>244</v>
      </c>
      <c r="B264" s="24">
        <v>619.9</v>
      </c>
      <c r="C264" s="24">
        <v>631.6</v>
      </c>
      <c r="D264" s="4">
        <f t="shared" si="66"/>
        <v>1.0188740119374093</v>
      </c>
      <c r="E264" s="10">
        <v>15</v>
      </c>
      <c r="F264" s="5">
        <v>1</v>
      </c>
      <c r="G264" s="5">
        <v>10</v>
      </c>
      <c r="H264" s="5"/>
      <c r="I264" s="5"/>
      <c r="J264" s="4">
        <f t="shared" si="74"/>
        <v>0.99037706205813036</v>
      </c>
      <c r="K264" s="5">
        <v>10</v>
      </c>
      <c r="L264" s="5" t="s">
        <v>410</v>
      </c>
      <c r="M264" s="5" t="s">
        <v>410</v>
      </c>
      <c r="N264" s="4" t="s">
        <v>410</v>
      </c>
      <c r="O264" s="73"/>
      <c r="P264" s="5" t="s">
        <v>410</v>
      </c>
      <c r="Q264" s="5" t="s">
        <v>410</v>
      </c>
      <c r="R264" s="4" t="s">
        <v>410</v>
      </c>
      <c r="S264" s="5"/>
      <c r="T264" s="31">
        <f t="shared" si="67"/>
        <v>1.0053394514183556</v>
      </c>
      <c r="U264" s="32">
        <v>1332</v>
      </c>
      <c r="V264" s="24">
        <f t="shared" si="68"/>
        <v>726.5454545454545</v>
      </c>
      <c r="W264" s="24">
        <f t="shared" si="69"/>
        <v>730.4</v>
      </c>
      <c r="X264" s="24">
        <f t="shared" si="70"/>
        <v>3.8545454545454731</v>
      </c>
      <c r="Y264" s="24"/>
      <c r="Z264" s="24">
        <v>112.5</v>
      </c>
      <c r="AA264" s="24">
        <v>91</v>
      </c>
      <c r="AB264" s="24">
        <v>128.19999999999999</v>
      </c>
      <c r="AC264" s="24">
        <v>154.30000000000001</v>
      </c>
      <c r="AD264" s="24"/>
      <c r="AE264" s="24">
        <v>121.7</v>
      </c>
      <c r="AF264" s="24"/>
      <c r="AG264" s="24">
        <f t="shared" si="71"/>
        <v>122.7</v>
      </c>
      <c r="AH264" s="65"/>
      <c r="AI264" s="40"/>
      <c r="AJ264" s="40"/>
      <c r="AK264" s="65"/>
      <c r="AL264" s="65"/>
      <c r="AM264" s="24">
        <f t="shared" si="72"/>
        <v>122.7</v>
      </c>
      <c r="AN264" s="24"/>
      <c r="AO264" s="24">
        <f t="shared" si="73"/>
        <v>122.7</v>
      </c>
      <c r="AP264" s="81"/>
      <c r="AQ264" s="38"/>
      <c r="AR264" s="1"/>
      <c r="AS264" s="1"/>
      <c r="AT264" s="1"/>
      <c r="AU264" s="1"/>
      <c r="AV264" s="1"/>
      <c r="AW264" s="1"/>
      <c r="AX264" s="1"/>
      <c r="AY264" s="1"/>
      <c r="AZ264" s="1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9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9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9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9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9"/>
      <c r="GC264" s="8"/>
      <c r="GD264" s="8"/>
    </row>
    <row r="265" spans="1:186" s="2" customFormat="1" ht="17.100000000000001" customHeight="1">
      <c r="A265" s="13" t="s">
        <v>245</v>
      </c>
      <c r="B265" s="24">
        <v>1350.9</v>
      </c>
      <c r="C265" s="24">
        <v>1334.2</v>
      </c>
      <c r="D265" s="4">
        <f t="shared" si="66"/>
        <v>0.9876378710489303</v>
      </c>
      <c r="E265" s="10">
        <v>15</v>
      </c>
      <c r="F265" s="5">
        <v>1</v>
      </c>
      <c r="G265" s="5">
        <v>10</v>
      </c>
      <c r="H265" s="5"/>
      <c r="I265" s="5"/>
      <c r="J265" s="4">
        <f t="shared" si="74"/>
        <v>0.99037706205813036</v>
      </c>
      <c r="K265" s="5">
        <v>10</v>
      </c>
      <c r="L265" s="5" t="s">
        <v>410</v>
      </c>
      <c r="M265" s="5" t="s">
        <v>410</v>
      </c>
      <c r="N265" s="4" t="s">
        <v>410</v>
      </c>
      <c r="O265" s="73"/>
      <c r="P265" s="5" t="s">
        <v>410</v>
      </c>
      <c r="Q265" s="5" t="s">
        <v>410</v>
      </c>
      <c r="R265" s="4" t="s">
        <v>410</v>
      </c>
      <c r="S265" s="5"/>
      <c r="T265" s="31">
        <f t="shared" si="67"/>
        <v>0.9919525338947216</v>
      </c>
      <c r="U265" s="32">
        <v>2380</v>
      </c>
      <c r="V265" s="24">
        <f t="shared" si="68"/>
        <v>1298.1818181818182</v>
      </c>
      <c r="W265" s="24">
        <f t="shared" si="69"/>
        <v>1287.7</v>
      </c>
      <c r="X265" s="24">
        <f t="shared" si="70"/>
        <v>-10.481818181818198</v>
      </c>
      <c r="Y265" s="24"/>
      <c r="Z265" s="24">
        <v>255.3</v>
      </c>
      <c r="AA265" s="24">
        <v>226.3</v>
      </c>
      <c r="AB265" s="24">
        <v>166.1</v>
      </c>
      <c r="AC265" s="24">
        <v>275.2</v>
      </c>
      <c r="AD265" s="24"/>
      <c r="AE265" s="24">
        <v>243.5</v>
      </c>
      <c r="AF265" s="24"/>
      <c r="AG265" s="24">
        <f t="shared" si="71"/>
        <v>121.3</v>
      </c>
      <c r="AH265" s="65"/>
      <c r="AI265" s="40"/>
      <c r="AJ265" s="40"/>
      <c r="AK265" s="65"/>
      <c r="AL265" s="65"/>
      <c r="AM265" s="24">
        <f t="shared" si="72"/>
        <v>121.3</v>
      </c>
      <c r="AN265" s="24"/>
      <c r="AO265" s="24">
        <f t="shared" si="73"/>
        <v>121.3</v>
      </c>
      <c r="AP265" s="81"/>
      <c r="AQ265" s="38"/>
      <c r="AR265" s="1"/>
      <c r="AS265" s="1"/>
      <c r="AT265" s="1"/>
      <c r="AU265" s="1"/>
      <c r="AV265" s="1"/>
      <c r="AW265" s="1"/>
      <c r="AX265" s="1"/>
      <c r="AY265" s="1"/>
      <c r="AZ265" s="1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9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9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9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9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9"/>
      <c r="GC265" s="8"/>
      <c r="GD265" s="8"/>
    </row>
    <row r="266" spans="1:186" s="2" customFormat="1" ht="17.100000000000001" customHeight="1">
      <c r="A266" s="17" t="s">
        <v>246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77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81"/>
      <c r="AQ266" s="38"/>
      <c r="AR266" s="1"/>
      <c r="AS266" s="1"/>
      <c r="AT266" s="1"/>
      <c r="AU266" s="1"/>
      <c r="AV266" s="1"/>
      <c r="AW266" s="1"/>
      <c r="AX266" s="1"/>
      <c r="AY266" s="1"/>
      <c r="AZ266" s="1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9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9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9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9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9"/>
      <c r="GC266" s="8"/>
      <c r="GD266" s="8"/>
    </row>
    <row r="267" spans="1:186" s="2" customFormat="1" ht="16.7" customHeight="1">
      <c r="A267" s="13" t="s">
        <v>247</v>
      </c>
      <c r="B267" s="24">
        <v>957.9</v>
      </c>
      <c r="C267" s="24">
        <v>609.29999999999995</v>
      </c>
      <c r="D267" s="4">
        <f t="shared" si="66"/>
        <v>0.63607892264328214</v>
      </c>
      <c r="E267" s="10">
        <v>15</v>
      </c>
      <c r="F267" s="5">
        <v>1</v>
      </c>
      <c r="G267" s="5">
        <v>10</v>
      </c>
      <c r="H267" s="5"/>
      <c r="I267" s="5"/>
      <c r="J267" s="4">
        <f>J$49</f>
        <v>1.0646590909090909</v>
      </c>
      <c r="K267" s="5">
        <v>10</v>
      </c>
      <c r="L267" s="5" t="s">
        <v>410</v>
      </c>
      <c r="M267" s="5" t="s">
        <v>410</v>
      </c>
      <c r="N267" s="4" t="s">
        <v>410</v>
      </c>
      <c r="O267" s="73"/>
      <c r="P267" s="5" t="s">
        <v>410</v>
      </c>
      <c r="Q267" s="5" t="s">
        <v>410</v>
      </c>
      <c r="R267" s="4" t="s">
        <v>410</v>
      </c>
      <c r="S267" s="5"/>
      <c r="T267" s="31">
        <f t="shared" si="67"/>
        <v>0.86250784996400398</v>
      </c>
      <c r="U267" s="32">
        <v>2127</v>
      </c>
      <c r="V267" s="24">
        <f t="shared" si="68"/>
        <v>1160.1818181818182</v>
      </c>
      <c r="W267" s="24">
        <f t="shared" si="69"/>
        <v>1000.7</v>
      </c>
      <c r="X267" s="24">
        <f t="shared" si="70"/>
        <v>-159.4818181818182</v>
      </c>
      <c r="Y267" s="24"/>
      <c r="Z267" s="24">
        <v>222.3</v>
      </c>
      <c r="AA267" s="24">
        <v>118.7</v>
      </c>
      <c r="AB267" s="24">
        <v>21.1</v>
      </c>
      <c r="AC267" s="24">
        <v>216.7</v>
      </c>
      <c r="AD267" s="24"/>
      <c r="AE267" s="24">
        <v>225.3</v>
      </c>
      <c r="AF267" s="24">
        <v>132.1</v>
      </c>
      <c r="AG267" s="24">
        <f t="shared" si="71"/>
        <v>64.5</v>
      </c>
      <c r="AH267" s="65"/>
      <c r="AI267" s="40"/>
      <c r="AJ267" s="40"/>
      <c r="AK267" s="65"/>
      <c r="AL267" s="65"/>
      <c r="AM267" s="24">
        <f t="shared" si="72"/>
        <v>64.5</v>
      </c>
      <c r="AN267" s="24"/>
      <c r="AO267" s="24">
        <f t="shared" si="73"/>
        <v>64.5</v>
      </c>
      <c r="AP267" s="81"/>
      <c r="AQ267" s="38"/>
      <c r="AR267" s="1"/>
      <c r="AS267" s="1"/>
      <c r="AT267" s="1"/>
      <c r="AU267" s="1"/>
      <c r="AV267" s="1"/>
      <c r="AW267" s="1"/>
      <c r="AX267" s="1"/>
      <c r="AY267" s="1"/>
      <c r="AZ267" s="1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9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9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9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9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9"/>
      <c r="GC267" s="8"/>
      <c r="GD267" s="8"/>
    </row>
    <row r="268" spans="1:186" s="2" customFormat="1" ht="17.100000000000001" customHeight="1">
      <c r="A268" s="13" t="s">
        <v>248</v>
      </c>
      <c r="B268" s="24">
        <v>614</v>
      </c>
      <c r="C268" s="24">
        <v>519.1</v>
      </c>
      <c r="D268" s="4">
        <f t="shared" si="66"/>
        <v>0.84543973941368078</v>
      </c>
      <c r="E268" s="10">
        <v>15</v>
      </c>
      <c r="F268" s="5">
        <v>1</v>
      </c>
      <c r="G268" s="5">
        <v>10</v>
      </c>
      <c r="H268" s="5"/>
      <c r="I268" s="5"/>
      <c r="J268" s="4">
        <f t="shared" ref="J268:J273" si="75">J$49</f>
        <v>1.0646590909090909</v>
      </c>
      <c r="K268" s="5">
        <v>10</v>
      </c>
      <c r="L268" s="5" t="s">
        <v>410</v>
      </c>
      <c r="M268" s="5" t="s">
        <v>410</v>
      </c>
      <c r="N268" s="4" t="s">
        <v>410</v>
      </c>
      <c r="O268" s="73"/>
      <c r="P268" s="5" t="s">
        <v>410</v>
      </c>
      <c r="Q268" s="5" t="s">
        <v>410</v>
      </c>
      <c r="R268" s="4" t="s">
        <v>410</v>
      </c>
      <c r="S268" s="5"/>
      <c r="T268" s="31">
        <f t="shared" si="67"/>
        <v>0.95223391429417481</v>
      </c>
      <c r="U268" s="32">
        <v>1178</v>
      </c>
      <c r="V268" s="24">
        <f t="shared" si="68"/>
        <v>642.5454545454545</v>
      </c>
      <c r="W268" s="24">
        <f t="shared" si="69"/>
        <v>611.9</v>
      </c>
      <c r="X268" s="24">
        <f t="shared" si="70"/>
        <v>-30.645454545454527</v>
      </c>
      <c r="Y268" s="24"/>
      <c r="Z268" s="24">
        <v>110.1</v>
      </c>
      <c r="AA268" s="24">
        <v>103.5</v>
      </c>
      <c r="AB268" s="24">
        <v>55.1</v>
      </c>
      <c r="AC268" s="24">
        <v>105.8</v>
      </c>
      <c r="AD268" s="24"/>
      <c r="AE268" s="24">
        <v>44</v>
      </c>
      <c r="AF268" s="24">
        <v>40.299999999999997</v>
      </c>
      <c r="AG268" s="24">
        <f t="shared" si="71"/>
        <v>153.1</v>
      </c>
      <c r="AH268" s="65"/>
      <c r="AI268" s="40"/>
      <c r="AJ268" s="40"/>
      <c r="AK268" s="65"/>
      <c r="AL268" s="65"/>
      <c r="AM268" s="24">
        <f t="shared" si="72"/>
        <v>153.1</v>
      </c>
      <c r="AN268" s="24"/>
      <c r="AO268" s="24">
        <f t="shared" si="73"/>
        <v>153.1</v>
      </c>
      <c r="AP268" s="81"/>
      <c r="AQ268" s="38"/>
      <c r="AR268" s="1"/>
      <c r="AS268" s="1"/>
      <c r="AT268" s="1"/>
      <c r="AU268" s="1"/>
      <c r="AV268" s="1"/>
      <c r="AW268" s="1"/>
      <c r="AX268" s="1"/>
      <c r="AY268" s="1"/>
      <c r="AZ268" s="1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9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9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9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9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9"/>
      <c r="GC268" s="8"/>
      <c r="GD268" s="8"/>
    </row>
    <row r="269" spans="1:186" s="2" customFormat="1" ht="17.100000000000001" customHeight="1">
      <c r="A269" s="13" t="s">
        <v>249</v>
      </c>
      <c r="B269" s="24">
        <v>1011.4</v>
      </c>
      <c r="C269" s="24">
        <v>924.3</v>
      </c>
      <c r="D269" s="4">
        <f t="shared" si="66"/>
        <v>0.91388174807197942</v>
      </c>
      <c r="E269" s="10">
        <v>15</v>
      </c>
      <c r="F269" s="5">
        <v>1</v>
      </c>
      <c r="G269" s="5">
        <v>10</v>
      </c>
      <c r="H269" s="5"/>
      <c r="I269" s="5"/>
      <c r="J269" s="4">
        <f t="shared" si="75"/>
        <v>1.0646590909090909</v>
      </c>
      <c r="K269" s="5">
        <v>10</v>
      </c>
      <c r="L269" s="5" t="s">
        <v>410</v>
      </c>
      <c r="M269" s="5" t="s">
        <v>410</v>
      </c>
      <c r="N269" s="4" t="s">
        <v>410</v>
      </c>
      <c r="O269" s="73"/>
      <c r="P269" s="5" t="s">
        <v>410</v>
      </c>
      <c r="Q269" s="5" t="s">
        <v>410</v>
      </c>
      <c r="R269" s="4" t="s">
        <v>410</v>
      </c>
      <c r="S269" s="5"/>
      <c r="T269" s="31">
        <f t="shared" si="67"/>
        <v>0.98156620371916004</v>
      </c>
      <c r="U269" s="32">
        <v>3137</v>
      </c>
      <c r="V269" s="24">
        <f t="shared" si="68"/>
        <v>1711.090909090909</v>
      </c>
      <c r="W269" s="24">
        <f t="shared" si="69"/>
        <v>1679.5</v>
      </c>
      <c r="X269" s="24">
        <f t="shared" si="70"/>
        <v>-31.590909090909008</v>
      </c>
      <c r="Y269" s="24"/>
      <c r="Z269" s="24">
        <v>336.5</v>
      </c>
      <c r="AA269" s="24">
        <v>272.7</v>
      </c>
      <c r="AB269" s="24">
        <v>38.9</v>
      </c>
      <c r="AC269" s="24">
        <v>365.1</v>
      </c>
      <c r="AD269" s="24"/>
      <c r="AE269" s="24">
        <v>161.69999999999999</v>
      </c>
      <c r="AF269" s="24">
        <v>170.2</v>
      </c>
      <c r="AG269" s="24">
        <f t="shared" si="71"/>
        <v>334.4</v>
      </c>
      <c r="AH269" s="65"/>
      <c r="AI269" s="40"/>
      <c r="AJ269" s="40"/>
      <c r="AK269" s="65"/>
      <c r="AL269" s="65"/>
      <c r="AM269" s="24">
        <f t="shared" si="72"/>
        <v>334.4</v>
      </c>
      <c r="AN269" s="24"/>
      <c r="AO269" s="24">
        <f t="shared" si="73"/>
        <v>334.4</v>
      </c>
      <c r="AP269" s="81"/>
      <c r="AQ269" s="38"/>
      <c r="AR269" s="1"/>
      <c r="AS269" s="1"/>
      <c r="AT269" s="1"/>
      <c r="AU269" s="1"/>
      <c r="AV269" s="1"/>
      <c r="AW269" s="1"/>
      <c r="AX269" s="1"/>
      <c r="AY269" s="1"/>
      <c r="AZ269" s="1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9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9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9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9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9"/>
      <c r="GC269" s="8"/>
      <c r="GD269" s="8"/>
    </row>
    <row r="270" spans="1:186" s="2" customFormat="1" ht="17.100000000000001" customHeight="1">
      <c r="A270" s="13" t="s">
        <v>250</v>
      </c>
      <c r="B270" s="24">
        <v>3911.1</v>
      </c>
      <c r="C270" s="24">
        <v>4328.6000000000004</v>
      </c>
      <c r="D270" s="4">
        <f t="shared" si="66"/>
        <v>1.1067474623507454</v>
      </c>
      <c r="E270" s="10">
        <v>15</v>
      </c>
      <c r="F270" s="5">
        <v>1</v>
      </c>
      <c r="G270" s="5">
        <v>10</v>
      </c>
      <c r="H270" s="5"/>
      <c r="I270" s="5"/>
      <c r="J270" s="4">
        <f t="shared" si="75"/>
        <v>1.0646590909090909</v>
      </c>
      <c r="K270" s="5">
        <v>10</v>
      </c>
      <c r="L270" s="5" t="s">
        <v>410</v>
      </c>
      <c r="M270" s="5" t="s">
        <v>410</v>
      </c>
      <c r="N270" s="4" t="s">
        <v>410</v>
      </c>
      <c r="O270" s="73"/>
      <c r="P270" s="5" t="s">
        <v>410</v>
      </c>
      <c r="Q270" s="5" t="s">
        <v>410</v>
      </c>
      <c r="R270" s="4" t="s">
        <v>410</v>
      </c>
      <c r="S270" s="5"/>
      <c r="T270" s="31">
        <f t="shared" si="67"/>
        <v>1.0642229384100597</v>
      </c>
      <c r="U270" s="32">
        <v>1383</v>
      </c>
      <c r="V270" s="24">
        <f t="shared" si="68"/>
        <v>754.36363636363637</v>
      </c>
      <c r="W270" s="24">
        <f t="shared" si="69"/>
        <v>802.8</v>
      </c>
      <c r="X270" s="24">
        <f t="shared" si="70"/>
        <v>48.436363636363581</v>
      </c>
      <c r="Y270" s="24"/>
      <c r="Z270" s="24">
        <v>114.1</v>
      </c>
      <c r="AA270" s="24">
        <v>148.4</v>
      </c>
      <c r="AB270" s="24">
        <v>43.2</v>
      </c>
      <c r="AC270" s="24">
        <v>64.400000000000006</v>
      </c>
      <c r="AD270" s="24"/>
      <c r="AE270" s="24">
        <v>63.6</v>
      </c>
      <c r="AF270" s="24">
        <v>146.5</v>
      </c>
      <c r="AG270" s="24">
        <f t="shared" si="71"/>
        <v>222.6</v>
      </c>
      <c r="AH270" s="40"/>
      <c r="AI270" s="40"/>
      <c r="AJ270" s="40"/>
      <c r="AK270" s="65"/>
      <c r="AL270" s="65"/>
      <c r="AM270" s="24">
        <f t="shared" si="72"/>
        <v>222.6</v>
      </c>
      <c r="AN270" s="24"/>
      <c r="AO270" s="24">
        <f t="shared" si="73"/>
        <v>222.6</v>
      </c>
      <c r="AP270" s="81"/>
      <c r="AQ270" s="38"/>
      <c r="AR270" s="1"/>
      <c r="AS270" s="1"/>
      <c r="AT270" s="1"/>
      <c r="AU270" s="1"/>
      <c r="AV270" s="1"/>
      <c r="AW270" s="1"/>
      <c r="AX270" s="1"/>
      <c r="AY270" s="1"/>
      <c r="AZ270" s="1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9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9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9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9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9"/>
      <c r="GC270" s="8"/>
      <c r="GD270" s="8"/>
    </row>
    <row r="271" spans="1:186" s="2" customFormat="1" ht="17.100000000000001" customHeight="1">
      <c r="A271" s="13" t="s">
        <v>251</v>
      </c>
      <c r="B271" s="24">
        <v>2711.3</v>
      </c>
      <c r="C271" s="24">
        <v>2419.5</v>
      </c>
      <c r="D271" s="4">
        <f t="shared" si="66"/>
        <v>0.89237635082801603</v>
      </c>
      <c r="E271" s="10">
        <v>15</v>
      </c>
      <c r="F271" s="5">
        <v>1</v>
      </c>
      <c r="G271" s="5">
        <v>10</v>
      </c>
      <c r="H271" s="5"/>
      <c r="I271" s="5"/>
      <c r="J271" s="4">
        <f t="shared" si="75"/>
        <v>1.0646590909090909</v>
      </c>
      <c r="K271" s="5">
        <v>10</v>
      </c>
      <c r="L271" s="5" t="s">
        <v>410</v>
      </c>
      <c r="M271" s="5" t="s">
        <v>410</v>
      </c>
      <c r="N271" s="4" t="s">
        <v>410</v>
      </c>
      <c r="O271" s="73"/>
      <c r="P271" s="5" t="s">
        <v>410</v>
      </c>
      <c r="Q271" s="5" t="s">
        <v>410</v>
      </c>
      <c r="R271" s="4" t="s">
        <v>410</v>
      </c>
      <c r="S271" s="5"/>
      <c r="T271" s="31">
        <f t="shared" si="67"/>
        <v>0.97234960490031863</v>
      </c>
      <c r="U271" s="32">
        <v>3332</v>
      </c>
      <c r="V271" s="24">
        <f t="shared" si="68"/>
        <v>1817.4545454545455</v>
      </c>
      <c r="W271" s="24">
        <f t="shared" si="69"/>
        <v>1767.2</v>
      </c>
      <c r="X271" s="24">
        <f t="shared" si="70"/>
        <v>-50.25454545454545</v>
      </c>
      <c r="Y271" s="24"/>
      <c r="Z271" s="24">
        <v>271.2</v>
      </c>
      <c r="AA271" s="24">
        <v>257.8</v>
      </c>
      <c r="AB271" s="24">
        <v>175.9</v>
      </c>
      <c r="AC271" s="24">
        <v>323.10000000000002</v>
      </c>
      <c r="AD271" s="24"/>
      <c r="AE271" s="24">
        <v>222.3</v>
      </c>
      <c r="AF271" s="24">
        <v>170.6</v>
      </c>
      <c r="AG271" s="24">
        <f t="shared" si="71"/>
        <v>346.3</v>
      </c>
      <c r="AH271" s="65"/>
      <c r="AI271" s="40"/>
      <c r="AJ271" s="40"/>
      <c r="AK271" s="65"/>
      <c r="AL271" s="65"/>
      <c r="AM271" s="24">
        <f t="shared" si="72"/>
        <v>346.3</v>
      </c>
      <c r="AN271" s="24"/>
      <c r="AO271" s="24">
        <f t="shared" si="73"/>
        <v>346.3</v>
      </c>
      <c r="AP271" s="81"/>
      <c r="AQ271" s="38"/>
      <c r="AR271" s="1"/>
      <c r="AS271" s="1"/>
      <c r="AT271" s="1"/>
      <c r="AU271" s="1"/>
      <c r="AV271" s="1"/>
      <c r="AW271" s="1"/>
      <c r="AX271" s="1"/>
      <c r="AY271" s="1"/>
      <c r="AZ271" s="1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9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9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9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9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9"/>
      <c r="GC271" s="8"/>
      <c r="GD271" s="8"/>
    </row>
    <row r="272" spans="1:186" s="2" customFormat="1" ht="17.100000000000001" customHeight="1">
      <c r="A272" s="13" t="s">
        <v>252</v>
      </c>
      <c r="B272" s="24">
        <v>8256.2999999999993</v>
      </c>
      <c r="C272" s="24">
        <v>6148.6</v>
      </c>
      <c r="D272" s="4">
        <f t="shared" si="66"/>
        <v>0.74471615614742692</v>
      </c>
      <c r="E272" s="10">
        <v>15</v>
      </c>
      <c r="F272" s="5">
        <v>1</v>
      </c>
      <c r="G272" s="5">
        <v>10</v>
      </c>
      <c r="H272" s="5"/>
      <c r="I272" s="5"/>
      <c r="J272" s="4">
        <f t="shared" si="75"/>
        <v>1.0646590909090909</v>
      </c>
      <c r="K272" s="5">
        <v>10</v>
      </c>
      <c r="L272" s="5" t="s">
        <v>410</v>
      </c>
      <c r="M272" s="5" t="s">
        <v>410</v>
      </c>
      <c r="N272" s="4" t="s">
        <v>410</v>
      </c>
      <c r="O272" s="73"/>
      <c r="P272" s="5" t="s">
        <v>410</v>
      </c>
      <c r="Q272" s="5" t="s">
        <v>410</v>
      </c>
      <c r="R272" s="4" t="s">
        <v>410</v>
      </c>
      <c r="S272" s="5"/>
      <c r="T272" s="31">
        <f t="shared" si="67"/>
        <v>0.90906666432292327</v>
      </c>
      <c r="U272" s="32">
        <v>1289</v>
      </c>
      <c r="V272" s="24">
        <f t="shared" si="68"/>
        <v>703.09090909090912</v>
      </c>
      <c r="W272" s="24">
        <f t="shared" si="69"/>
        <v>639.20000000000005</v>
      </c>
      <c r="X272" s="24">
        <f t="shared" si="70"/>
        <v>-63.890909090909076</v>
      </c>
      <c r="Y272" s="24"/>
      <c r="Z272" s="24">
        <v>88.5</v>
      </c>
      <c r="AA272" s="24">
        <v>131.30000000000001</v>
      </c>
      <c r="AB272" s="24">
        <v>35.4</v>
      </c>
      <c r="AC272" s="24">
        <v>82.6</v>
      </c>
      <c r="AD272" s="24"/>
      <c r="AE272" s="24">
        <v>41.7</v>
      </c>
      <c r="AF272" s="24">
        <v>175.8</v>
      </c>
      <c r="AG272" s="24">
        <f t="shared" si="71"/>
        <v>83.9</v>
      </c>
      <c r="AH272" s="40"/>
      <c r="AI272" s="40"/>
      <c r="AJ272" s="40"/>
      <c r="AK272" s="65"/>
      <c r="AL272" s="65"/>
      <c r="AM272" s="24">
        <f t="shared" si="72"/>
        <v>83.9</v>
      </c>
      <c r="AN272" s="24">
        <f>MIN(AM272,14.4)</f>
        <v>14.4</v>
      </c>
      <c r="AO272" s="24">
        <f t="shared" si="73"/>
        <v>69.5</v>
      </c>
      <c r="AP272" s="81"/>
      <c r="AQ272" s="38"/>
      <c r="AR272" s="1"/>
      <c r="AS272" s="1"/>
      <c r="AT272" s="1"/>
      <c r="AU272" s="1"/>
      <c r="AV272" s="1"/>
      <c r="AW272" s="1"/>
      <c r="AX272" s="1"/>
      <c r="AY272" s="1"/>
      <c r="AZ272" s="1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9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9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9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9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9"/>
      <c r="GC272" s="8"/>
      <c r="GD272" s="8"/>
    </row>
    <row r="273" spans="1:186" s="2" customFormat="1" ht="17.100000000000001" customHeight="1">
      <c r="A273" s="13" t="s">
        <v>253</v>
      </c>
      <c r="B273" s="24">
        <v>3311.6</v>
      </c>
      <c r="C273" s="24">
        <v>3397.5</v>
      </c>
      <c r="D273" s="4">
        <f t="shared" si="66"/>
        <v>1.0259391230824979</v>
      </c>
      <c r="E273" s="10">
        <v>15</v>
      </c>
      <c r="F273" s="5">
        <v>1</v>
      </c>
      <c r="G273" s="5">
        <v>10</v>
      </c>
      <c r="H273" s="5"/>
      <c r="I273" s="5"/>
      <c r="J273" s="4">
        <f t="shared" si="75"/>
        <v>1.0646590909090909</v>
      </c>
      <c r="K273" s="5">
        <v>10</v>
      </c>
      <c r="L273" s="5" t="s">
        <v>410</v>
      </c>
      <c r="M273" s="5" t="s">
        <v>410</v>
      </c>
      <c r="N273" s="4" t="s">
        <v>410</v>
      </c>
      <c r="O273" s="73"/>
      <c r="P273" s="5" t="s">
        <v>410</v>
      </c>
      <c r="Q273" s="5" t="s">
        <v>410</v>
      </c>
      <c r="R273" s="4" t="s">
        <v>410</v>
      </c>
      <c r="S273" s="5"/>
      <c r="T273" s="31">
        <f t="shared" si="67"/>
        <v>1.0295907930093822</v>
      </c>
      <c r="U273" s="32">
        <v>160</v>
      </c>
      <c r="V273" s="24">
        <f t="shared" si="68"/>
        <v>87.272727272727266</v>
      </c>
      <c r="W273" s="24">
        <f t="shared" si="69"/>
        <v>89.9</v>
      </c>
      <c r="X273" s="24">
        <f t="shared" si="70"/>
        <v>2.6272727272727394</v>
      </c>
      <c r="Y273" s="24"/>
      <c r="Z273" s="24">
        <v>12.3</v>
      </c>
      <c r="AA273" s="24">
        <v>15.5</v>
      </c>
      <c r="AB273" s="24">
        <v>4.5</v>
      </c>
      <c r="AC273" s="24">
        <v>11.4</v>
      </c>
      <c r="AD273" s="24"/>
      <c r="AE273" s="24">
        <v>9.1999999999999993</v>
      </c>
      <c r="AF273" s="24">
        <v>21.9</v>
      </c>
      <c r="AG273" s="24">
        <f t="shared" si="71"/>
        <v>15.1</v>
      </c>
      <c r="AH273" s="40"/>
      <c r="AI273" s="40"/>
      <c r="AJ273" s="40"/>
      <c r="AK273" s="65"/>
      <c r="AL273" s="65"/>
      <c r="AM273" s="24">
        <f t="shared" si="72"/>
        <v>15.1</v>
      </c>
      <c r="AN273" s="24">
        <f>MIN(AM273,7.3)</f>
        <v>7.3</v>
      </c>
      <c r="AO273" s="24">
        <f t="shared" si="73"/>
        <v>7.8</v>
      </c>
      <c r="AP273" s="81"/>
      <c r="AQ273" s="38"/>
      <c r="AR273" s="1"/>
      <c r="AS273" s="1"/>
      <c r="AT273" s="1"/>
      <c r="AU273" s="1"/>
      <c r="AV273" s="1"/>
      <c r="AW273" s="1"/>
      <c r="AX273" s="1"/>
      <c r="AY273" s="1"/>
      <c r="AZ273" s="1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9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9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9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9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9"/>
      <c r="GC273" s="8"/>
      <c r="GD273" s="8"/>
    </row>
    <row r="274" spans="1:186" s="2" customFormat="1" ht="17.100000000000001" customHeight="1">
      <c r="A274" s="17" t="s">
        <v>254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77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81"/>
      <c r="AQ274" s="38"/>
      <c r="AR274" s="1"/>
      <c r="AS274" s="1"/>
      <c r="AT274" s="1"/>
      <c r="AU274" s="1"/>
      <c r="AV274" s="1"/>
      <c r="AW274" s="1"/>
      <c r="AX274" s="1"/>
      <c r="AY274" s="1"/>
      <c r="AZ274" s="1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9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9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9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9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9"/>
      <c r="GC274" s="8"/>
      <c r="GD274" s="8"/>
    </row>
    <row r="275" spans="1:186" s="2" customFormat="1" ht="17.100000000000001" customHeight="1">
      <c r="A275" s="13" t="s">
        <v>255</v>
      </c>
      <c r="B275" s="24">
        <v>1475.2</v>
      </c>
      <c r="C275" s="24">
        <v>1611.4</v>
      </c>
      <c r="D275" s="4">
        <f t="shared" si="66"/>
        <v>1.0923264642082431</v>
      </c>
      <c r="E275" s="10">
        <v>15</v>
      </c>
      <c r="F275" s="5">
        <v>1</v>
      </c>
      <c r="G275" s="5">
        <v>10</v>
      </c>
      <c r="H275" s="5"/>
      <c r="I275" s="5"/>
      <c r="J275" s="4">
        <f>J$50</f>
        <v>1.0163385826771654</v>
      </c>
      <c r="K275" s="5">
        <v>10</v>
      </c>
      <c r="L275" s="5" t="s">
        <v>410</v>
      </c>
      <c r="M275" s="5" t="s">
        <v>410</v>
      </c>
      <c r="N275" s="4" t="s">
        <v>410</v>
      </c>
      <c r="O275" s="73"/>
      <c r="P275" s="5" t="s">
        <v>410</v>
      </c>
      <c r="Q275" s="5" t="s">
        <v>410</v>
      </c>
      <c r="R275" s="4" t="s">
        <v>410</v>
      </c>
      <c r="S275" s="5"/>
      <c r="T275" s="31">
        <f t="shared" si="67"/>
        <v>1.0442366511398657</v>
      </c>
      <c r="U275" s="32">
        <v>424</v>
      </c>
      <c r="V275" s="24">
        <f t="shared" si="68"/>
        <v>231.27272727272728</v>
      </c>
      <c r="W275" s="24">
        <f t="shared" si="69"/>
        <v>241.5</v>
      </c>
      <c r="X275" s="24">
        <f t="shared" si="70"/>
        <v>10.22727272727272</v>
      </c>
      <c r="Y275" s="24"/>
      <c r="Z275" s="24">
        <v>44.3</v>
      </c>
      <c r="AA275" s="24">
        <v>44</v>
      </c>
      <c r="AB275" s="24">
        <v>45.4</v>
      </c>
      <c r="AC275" s="24">
        <v>23.8</v>
      </c>
      <c r="AD275" s="24"/>
      <c r="AE275" s="24">
        <v>45.5</v>
      </c>
      <c r="AF275" s="24"/>
      <c r="AG275" s="24">
        <f t="shared" si="71"/>
        <v>38.5</v>
      </c>
      <c r="AH275" s="65"/>
      <c r="AI275" s="40"/>
      <c r="AJ275" s="40"/>
      <c r="AK275" s="65"/>
      <c r="AL275" s="65"/>
      <c r="AM275" s="24">
        <f t="shared" si="72"/>
        <v>38.5</v>
      </c>
      <c r="AN275" s="24"/>
      <c r="AO275" s="24">
        <f t="shared" si="73"/>
        <v>38.5</v>
      </c>
      <c r="AP275" s="81"/>
      <c r="AQ275" s="38"/>
      <c r="AR275" s="1"/>
      <c r="AS275" s="1"/>
      <c r="AT275" s="1"/>
      <c r="AU275" s="1"/>
      <c r="AV275" s="1"/>
      <c r="AW275" s="1"/>
      <c r="AX275" s="1"/>
      <c r="AY275" s="1"/>
      <c r="AZ275" s="1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9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9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9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9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9"/>
      <c r="GC275" s="8"/>
      <c r="GD275" s="8"/>
    </row>
    <row r="276" spans="1:186" s="2" customFormat="1" ht="17.100000000000001" customHeight="1">
      <c r="A276" s="13" t="s">
        <v>256</v>
      </c>
      <c r="B276" s="24">
        <v>1007.3</v>
      </c>
      <c r="C276" s="24">
        <v>833.5</v>
      </c>
      <c r="D276" s="4">
        <f t="shared" si="66"/>
        <v>0.8274595453191701</v>
      </c>
      <c r="E276" s="10">
        <v>15</v>
      </c>
      <c r="F276" s="5">
        <v>1</v>
      </c>
      <c r="G276" s="5">
        <v>10</v>
      </c>
      <c r="H276" s="5"/>
      <c r="I276" s="5"/>
      <c r="J276" s="4">
        <f t="shared" ref="J276:J291" si="76">J$50</f>
        <v>1.0163385826771654</v>
      </c>
      <c r="K276" s="5">
        <v>10</v>
      </c>
      <c r="L276" s="5" t="s">
        <v>410</v>
      </c>
      <c r="M276" s="5" t="s">
        <v>410</v>
      </c>
      <c r="N276" s="4" t="s">
        <v>410</v>
      </c>
      <c r="O276" s="73"/>
      <c r="P276" s="5" t="s">
        <v>410</v>
      </c>
      <c r="Q276" s="5" t="s">
        <v>410</v>
      </c>
      <c r="R276" s="4" t="s">
        <v>410</v>
      </c>
      <c r="S276" s="5"/>
      <c r="T276" s="31">
        <f t="shared" si="67"/>
        <v>0.93072225733026304</v>
      </c>
      <c r="U276" s="32">
        <v>672</v>
      </c>
      <c r="V276" s="24">
        <f t="shared" si="68"/>
        <v>366.54545454545456</v>
      </c>
      <c r="W276" s="24">
        <f t="shared" si="69"/>
        <v>341.2</v>
      </c>
      <c r="X276" s="24">
        <f t="shared" si="70"/>
        <v>-25.345454545454572</v>
      </c>
      <c r="Y276" s="24"/>
      <c r="Z276" s="24">
        <v>52.7</v>
      </c>
      <c r="AA276" s="24">
        <v>43.7</v>
      </c>
      <c r="AB276" s="24">
        <v>76.8</v>
      </c>
      <c r="AC276" s="24">
        <v>65.2</v>
      </c>
      <c r="AD276" s="24"/>
      <c r="AE276" s="24">
        <v>70.3</v>
      </c>
      <c r="AF276" s="24">
        <v>5.8</v>
      </c>
      <c r="AG276" s="24">
        <f t="shared" si="71"/>
        <v>26.7</v>
      </c>
      <c r="AH276" s="65"/>
      <c r="AI276" s="40"/>
      <c r="AJ276" s="40"/>
      <c r="AK276" s="65"/>
      <c r="AL276" s="65"/>
      <c r="AM276" s="24">
        <f t="shared" si="72"/>
        <v>26.7</v>
      </c>
      <c r="AN276" s="24"/>
      <c r="AO276" s="24">
        <f t="shared" si="73"/>
        <v>26.7</v>
      </c>
      <c r="AP276" s="81"/>
      <c r="AQ276" s="38"/>
      <c r="AR276" s="1"/>
      <c r="AS276" s="1"/>
      <c r="AT276" s="1"/>
      <c r="AU276" s="1"/>
      <c r="AV276" s="1"/>
      <c r="AW276" s="1"/>
      <c r="AX276" s="1"/>
      <c r="AY276" s="1"/>
      <c r="AZ276" s="1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9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9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9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9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9"/>
      <c r="GC276" s="8"/>
      <c r="GD276" s="8"/>
    </row>
    <row r="277" spans="1:186" s="2" customFormat="1" ht="17.100000000000001" customHeight="1">
      <c r="A277" s="13" t="s">
        <v>257</v>
      </c>
      <c r="B277" s="24">
        <v>1267</v>
      </c>
      <c r="C277" s="24">
        <v>1523.8</v>
      </c>
      <c r="D277" s="4">
        <f t="shared" si="66"/>
        <v>1.2002683504340963</v>
      </c>
      <c r="E277" s="10">
        <v>15</v>
      </c>
      <c r="F277" s="5">
        <v>1</v>
      </c>
      <c r="G277" s="5">
        <v>10</v>
      </c>
      <c r="H277" s="5"/>
      <c r="I277" s="5"/>
      <c r="J277" s="4">
        <f t="shared" si="76"/>
        <v>1.0163385826771654</v>
      </c>
      <c r="K277" s="5">
        <v>10</v>
      </c>
      <c r="L277" s="5" t="s">
        <v>410</v>
      </c>
      <c r="M277" s="5" t="s">
        <v>410</v>
      </c>
      <c r="N277" s="4" t="s">
        <v>410</v>
      </c>
      <c r="O277" s="73"/>
      <c r="P277" s="5" t="s">
        <v>410</v>
      </c>
      <c r="Q277" s="5" t="s">
        <v>410</v>
      </c>
      <c r="R277" s="4" t="s">
        <v>410</v>
      </c>
      <c r="S277" s="5"/>
      <c r="T277" s="31">
        <f t="shared" si="67"/>
        <v>1.0904974595223742</v>
      </c>
      <c r="U277" s="32">
        <v>886</v>
      </c>
      <c r="V277" s="24">
        <f t="shared" si="68"/>
        <v>483.27272727272725</v>
      </c>
      <c r="W277" s="24">
        <f t="shared" si="69"/>
        <v>527</v>
      </c>
      <c r="X277" s="24">
        <f t="shared" si="70"/>
        <v>43.727272727272748</v>
      </c>
      <c r="Y277" s="24"/>
      <c r="Z277" s="24">
        <v>91.2</v>
      </c>
      <c r="AA277" s="24">
        <v>72</v>
      </c>
      <c r="AB277" s="24">
        <v>93.4</v>
      </c>
      <c r="AC277" s="24">
        <v>79.900000000000006</v>
      </c>
      <c r="AD277" s="24"/>
      <c r="AE277" s="24">
        <v>83.8</v>
      </c>
      <c r="AF277" s="24">
        <v>11.6</v>
      </c>
      <c r="AG277" s="24">
        <f t="shared" si="71"/>
        <v>95.1</v>
      </c>
      <c r="AH277" s="65"/>
      <c r="AI277" s="40"/>
      <c r="AJ277" s="40"/>
      <c r="AK277" s="65"/>
      <c r="AL277" s="65"/>
      <c r="AM277" s="24">
        <f t="shared" si="72"/>
        <v>95.1</v>
      </c>
      <c r="AN277" s="24"/>
      <c r="AO277" s="24">
        <f t="shared" si="73"/>
        <v>95.1</v>
      </c>
      <c r="AP277" s="81"/>
      <c r="AQ277" s="38"/>
      <c r="AR277" s="1"/>
      <c r="AS277" s="1"/>
      <c r="AT277" s="1"/>
      <c r="AU277" s="1"/>
      <c r="AV277" s="1"/>
      <c r="AW277" s="1"/>
      <c r="AX277" s="1"/>
      <c r="AY277" s="1"/>
      <c r="AZ277" s="1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9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9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9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9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9"/>
      <c r="GC277" s="8"/>
      <c r="GD277" s="8"/>
    </row>
    <row r="278" spans="1:186" s="2" customFormat="1" ht="17.100000000000001" customHeight="1">
      <c r="A278" s="13" t="s">
        <v>258</v>
      </c>
      <c r="B278" s="24">
        <v>606.20000000000005</v>
      </c>
      <c r="C278" s="24">
        <v>534.1</v>
      </c>
      <c r="D278" s="4">
        <f t="shared" si="66"/>
        <v>0.88106235565819857</v>
      </c>
      <c r="E278" s="10">
        <v>15</v>
      </c>
      <c r="F278" s="5">
        <v>1</v>
      </c>
      <c r="G278" s="5">
        <v>10</v>
      </c>
      <c r="H278" s="5"/>
      <c r="I278" s="5"/>
      <c r="J278" s="4">
        <f t="shared" si="76"/>
        <v>1.0163385826771654</v>
      </c>
      <c r="K278" s="5">
        <v>10</v>
      </c>
      <c r="L278" s="5" t="s">
        <v>410</v>
      </c>
      <c r="M278" s="5" t="s">
        <v>410</v>
      </c>
      <c r="N278" s="4" t="s">
        <v>410</v>
      </c>
      <c r="O278" s="73"/>
      <c r="P278" s="5" t="s">
        <v>410</v>
      </c>
      <c r="Q278" s="5" t="s">
        <v>410</v>
      </c>
      <c r="R278" s="4" t="s">
        <v>410</v>
      </c>
      <c r="S278" s="5"/>
      <c r="T278" s="31">
        <f t="shared" si="67"/>
        <v>0.95369489033270383</v>
      </c>
      <c r="U278" s="32">
        <v>1587</v>
      </c>
      <c r="V278" s="24">
        <f t="shared" si="68"/>
        <v>865.63636363636374</v>
      </c>
      <c r="W278" s="24">
        <f t="shared" si="69"/>
        <v>825.6</v>
      </c>
      <c r="X278" s="24">
        <f t="shared" si="70"/>
        <v>-40.036363636363717</v>
      </c>
      <c r="Y278" s="24"/>
      <c r="Z278" s="24">
        <v>96.4</v>
      </c>
      <c r="AA278" s="24">
        <v>119.3</v>
      </c>
      <c r="AB278" s="24">
        <v>207.2</v>
      </c>
      <c r="AC278" s="24">
        <v>164.7</v>
      </c>
      <c r="AD278" s="24"/>
      <c r="AE278" s="24">
        <v>170.2</v>
      </c>
      <c r="AF278" s="24"/>
      <c r="AG278" s="24">
        <f t="shared" si="71"/>
        <v>67.8</v>
      </c>
      <c r="AH278" s="65" t="s">
        <v>399</v>
      </c>
      <c r="AI278" s="40"/>
      <c r="AJ278" s="40"/>
      <c r="AK278" s="65"/>
      <c r="AL278" s="65"/>
      <c r="AM278" s="24">
        <f t="shared" si="72"/>
        <v>0</v>
      </c>
      <c r="AN278" s="24"/>
      <c r="AO278" s="24">
        <f t="shared" si="73"/>
        <v>0</v>
      </c>
      <c r="AP278" s="81"/>
      <c r="AQ278" s="38"/>
      <c r="AR278" s="1"/>
      <c r="AS278" s="1"/>
      <c r="AT278" s="1"/>
      <c r="AU278" s="1"/>
      <c r="AV278" s="1"/>
      <c r="AW278" s="1"/>
      <c r="AX278" s="1"/>
      <c r="AY278" s="1"/>
      <c r="AZ278" s="1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9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9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9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9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9"/>
      <c r="GC278" s="8"/>
      <c r="GD278" s="8"/>
    </row>
    <row r="279" spans="1:186" s="2" customFormat="1" ht="17.100000000000001" customHeight="1">
      <c r="A279" s="13" t="s">
        <v>259</v>
      </c>
      <c r="B279" s="24">
        <v>1919.2</v>
      </c>
      <c r="C279" s="24">
        <v>1675.3</v>
      </c>
      <c r="D279" s="4">
        <f t="shared" si="66"/>
        <v>0.87291579824927046</v>
      </c>
      <c r="E279" s="10">
        <v>15</v>
      </c>
      <c r="F279" s="5">
        <v>1</v>
      </c>
      <c r="G279" s="5">
        <v>10</v>
      </c>
      <c r="H279" s="5"/>
      <c r="I279" s="5"/>
      <c r="J279" s="4">
        <f t="shared" si="76"/>
        <v>1.0163385826771654</v>
      </c>
      <c r="K279" s="5">
        <v>10</v>
      </c>
      <c r="L279" s="5" t="s">
        <v>410</v>
      </c>
      <c r="M279" s="5" t="s">
        <v>410</v>
      </c>
      <c r="N279" s="4" t="s">
        <v>410</v>
      </c>
      <c r="O279" s="73"/>
      <c r="P279" s="5" t="s">
        <v>410</v>
      </c>
      <c r="Q279" s="5" t="s">
        <v>410</v>
      </c>
      <c r="R279" s="4" t="s">
        <v>410</v>
      </c>
      <c r="S279" s="5"/>
      <c r="T279" s="31">
        <f t="shared" si="67"/>
        <v>0.95020350858602021</v>
      </c>
      <c r="U279" s="32">
        <v>551</v>
      </c>
      <c r="V279" s="24">
        <f t="shared" si="68"/>
        <v>300.54545454545456</v>
      </c>
      <c r="W279" s="24">
        <f t="shared" si="69"/>
        <v>285.60000000000002</v>
      </c>
      <c r="X279" s="24">
        <f t="shared" si="70"/>
        <v>-14.945454545454538</v>
      </c>
      <c r="Y279" s="24"/>
      <c r="Z279" s="24">
        <v>35.299999999999997</v>
      </c>
      <c r="AA279" s="24">
        <v>51.2</v>
      </c>
      <c r="AB279" s="24">
        <v>55.4</v>
      </c>
      <c r="AC279" s="24">
        <v>71.400000000000006</v>
      </c>
      <c r="AD279" s="24"/>
      <c r="AE279" s="24">
        <v>55</v>
      </c>
      <c r="AF279" s="24"/>
      <c r="AG279" s="24">
        <f t="shared" si="71"/>
        <v>17.3</v>
      </c>
      <c r="AH279" s="65"/>
      <c r="AI279" s="40"/>
      <c r="AJ279" s="40"/>
      <c r="AK279" s="65"/>
      <c r="AL279" s="65"/>
      <c r="AM279" s="24">
        <f t="shared" si="72"/>
        <v>17.3</v>
      </c>
      <c r="AN279" s="24"/>
      <c r="AO279" s="24">
        <f t="shared" si="73"/>
        <v>17.3</v>
      </c>
      <c r="AP279" s="81"/>
      <c r="AQ279" s="38"/>
      <c r="AR279" s="1"/>
      <c r="AS279" s="1"/>
      <c r="AT279" s="1"/>
      <c r="AU279" s="1"/>
      <c r="AV279" s="1"/>
      <c r="AW279" s="1"/>
      <c r="AX279" s="1"/>
      <c r="AY279" s="1"/>
      <c r="AZ279" s="1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9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9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9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9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9"/>
      <c r="GC279" s="8"/>
      <c r="GD279" s="8"/>
    </row>
    <row r="280" spans="1:186" s="2" customFormat="1" ht="17.100000000000001" customHeight="1">
      <c r="A280" s="13" t="s">
        <v>260</v>
      </c>
      <c r="B280" s="24">
        <v>828.2</v>
      </c>
      <c r="C280" s="24">
        <v>871.8</v>
      </c>
      <c r="D280" s="4">
        <f t="shared" si="66"/>
        <v>1.0526442888191256</v>
      </c>
      <c r="E280" s="10">
        <v>15</v>
      </c>
      <c r="F280" s="5">
        <v>1</v>
      </c>
      <c r="G280" s="5">
        <v>10</v>
      </c>
      <c r="H280" s="5"/>
      <c r="I280" s="5"/>
      <c r="J280" s="4">
        <f t="shared" si="76"/>
        <v>1.0163385826771654</v>
      </c>
      <c r="K280" s="5">
        <v>10</v>
      </c>
      <c r="L280" s="5" t="s">
        <v>410</v>
      </c>
      <c r="M280" s="5" t="s">
        <v>410</v>
      </c>
      <c r="N280" s="4" t="s">
        <v>410</v>
      </c>
      <c r="O280" s="73"/>
      <c r="P280" s="5" t="s">
        <v>410</v>
      </c>
      <c r="Q280" s="5" t="s">
        <v>410</v>
      </c>
      <c r="R280" s="4" t="s">
        <v>410</v>
      </c>
      <c r="S280" s="5"/>
      <c r="T280" s="31">
        <f t="shared" si="67"/>
        <v>1.0272300045445295</v>
      </c>
      <c r="U280" s="32">
        <v>1151</v>
      </c>
      <c r="V280" s="24">
        <f t="shared" si="68"/>
        <v>627.81818181818187</v>
      </c>
      <c r="W280" s="24">
        <f t="shared" si="69"/>
        <v>644.9</v>
      </c>
      <c r="X280" s="24">
        <f t="shared" si="70"/>
        <v>17.081818181818107</v>
      </c>
      <c r="Y280" s="24"/>
      <c r="Z280" s="24">
        <v>95.6</v>
      </c>
      <c r="AA280" s="24">
        <v>123.5</v>
      </c>
      <c r="AB280" s="24">
        <v>140.4</v>
      </c>
      <c r="AC280" s="24">
        <v>94.1</v>
      </c>
      <c r="AD280" s="24"/>
      <c r="AE280" s="24">
        <v>88.3</v>
      </c>
      <c r="AF280" s="24">
        <v>8.8000000000000007</v>
      </c>
      <c r="AG280" s="24">
        <f t="shared" si="71"/>
        <v>94.2</v>
      </c>
      <c r="AH280" s="65"/>
      <c r="AI280" s="40"/>
      <c r="AJ280" s="40"/>
      <c r="AK280" s="65"/>
      <c r="AL280" s="65"/>
      <c r="AM280" s="24">
        <f t="shared" si="72"/>
        <v>94.2</v>
      </c>
      <c r="AN280" s="24"/>
      <c r="AO280" s="24">
        <f t="shared" si="73"/>
        <v>94.2</v>
      </c>
      <c r="AP280" s="81"/>
      <c r="AQ280" s="38"/>
      <c r="AR280" s="1"/>
      <c r="AS280" s="1"/>
      <c r="AT280" s="1"/>
      <c r="AU280" s="1"/>
      <c r="AV280" s="1"/>
      <c r="AW280" s="1"/>
      <c r="AX280" s="1"/>
      <c r="AY280" s="1"/>
      <c r="AZ280" s="1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9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9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9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9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9"/>
      <c r="GC280" s="8"/>
      <c r="GD280" s="8"/>
    </row>
    <row r="281" spans="1:186" s="2" customFormat="1" ht="17.100000000000001" customHeight="1">
      <c r="A281" s="13" t="s">
        <v>261</v>
      </c>
      <c r="B281" s="24">
        <v>815</v>
      </c>
      <c r="C281" s="24">
        <v>750.6</v>
      </c>
      <c r="D281" s="4">
        <f t="shared" si="66"/>
        <v>0.9209815950920246</v>
      </c>
      <c r="E281" s="10">
        <v>15</v>
      </c>
      <c r="F281" s="5">
        <v>1</v>
      </c>
      <c r="G281" s="5">
        <v>10</v>
      </c>
      <c r="H281" s="5"/>
      <c r="I281" s="5"/>
      <c r="J281" s="4">
        <f t="shared" si="76"/>
        <v>1.0163385826771654</v>
      </c>
      <c r="K281" s="5">
        <v>10</v>
      </c>
      <c r="L281" s="5" t="s">
        <v>410</v>
      </c>
      <c r="M281" s="5" t="s">
        <v>410</v>
      </c>
      <c r="N281" s="4" t="s">
        <v>410</v>
      </c>
      <c r="O281" s="73"/>
      <c r="P281" s="5" t="s">
        <v>410</v>
      </c>
      <c r="Q281" s="5" t="s">
        <v>410</v>
      </c>
      <c r="R281" s="4" t="s">
        <v>410</v>
      </c>
      <c r="S281" s="5"/>
      <c r="T281" s="31">
        <f t="shared" si="67"/>
        <v>0.97080313580434341</v>
      </c>
      <c r="U281" s="32">
        <v>971</v>
      </c>
      <c r="V281" s="24">
        <f t="shared" si="68"/>
        <v>529.63636363636363</v>
      </c>
      <c r="W281" s="24">
        <f t="shared" si="69"/>
        <v>514.20000000000005</v>
      </c>
      <c r="X281" s="24">
        <f t="shared" si="70"/>
        <v>-15.436363636363581</v>
      </c>
      <c r="Y281" s="24"/>
      <c r="Z281" s="24">
        <v>98.9</v>
      </c>
      <c r="AA281" s="24">
        <v>100.9</v>
      </c>
      <c r="AB281" s="24">
        <v>53.4</v>
      </c>
      <c r="AC281" s="24">
        <v>102.5</v>
      </c>
      <c r="AD281" s="24"/>
      <c r="AE281" s="24">
        <v>78</v>
      </c>
      <c r="AF281" s="24">
        <v>48.9</v>
      </c>
      <c r="AG281" s="24">
        <f t="shared" si="71"/>
        <v>31.6</v>
      </c>
      <c r="AH281" s="65"/>
      <c r="AI281" s="40"/>
      <c r="AJ281" s="40"/>
      <c r="AK281" s="65"/>
      <c r="AL281" s="65"/>
      <c r="AM281" s="24">
        <f t="shared" si="72"/>
        <v>31.6</v>
      </c>
      <c r="AN281" s="24"/>
      <c r="AO281" s="24">
        <f t="shared" si="73"/>
        <v>31.6</v>
      </c>
      <c r="AP281" s="81"/>
      <c r="AQ281" s="38"/>
      <c r="AR281" s="1"/>
      <c r="AS281" s="1"/>
      <c r="AT281" s="1"/>
      <c r="AU281" s="1"/>
      <c r="AV281" s="1"/>
      <c r="AW281" s="1"/>
      <c r="AX281" s="1"/>
      <c r="AY281" s="1"/>
      <c r="AZ281" s="1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9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9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9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9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9"/>
      <c r="GC281" s="8"/>
      <c r="GD281" s="8"/>
    </row>
    <row r="282" spans="1:186" s="2" customFormat="1" ht="17.100000000000001" customHeight="1">
      <c r="A282" s="13" t="s">
        <v>262</v>
      </c>
      <c r="B282" s="24">
        <v>483.3</v>
      </c>
      <c r="C282" s="24">
        <v>415.7</v>
      </c>
      <c r="D282" s="4">
        <f t="shared" si="66"/>
        <v>0.86012828470929026</v>
      </c>
      <c r="E282" s="10">
        <v>15</v>
      </c>
      <c r="F282" s="5">
        <v>1</v>
      </c>
      <c r="G282" s="5">
        <v>10</v>
      </c>
      <c r="H282" s="5"/>
      <c r="I282" s="5"/>
      <c r="J282" s="4">
        <f t="shared" si="76"/>
        <v>1.0163385826771654</v>
      </c>
      <c r="K282" s="5">
        <v>10</v>
      </c>
      <c r="L282" s="5" t="s">
        <v>410</v>
      </c>
      <c r="M282" s="5" t="s">
        <v>410</v>
      </c>
      <c r="N282" s="4" t="s">
        <v>410</v>
      </c>
      <c r="O282" s="73"/>
      <c r="P282" s="5" t="s">
        <v>410</v>
      </c>
      <c r="Q282" s="5" t="s">
        <v>410</v>
      </c>
      <c r="R282" s="4" t="s">
        <v>410</v>
      </c>
      <c r="S282" s="5"/>
      <c r="T282" s="31">
        <f t="shared" si="67"/>
        <v>0.94472314564031445</v>
      </c>
      <c r="U282" s="32">
        <v>1350</v>
      </c>
      <c r="V282" s="24">
        <f t="shared" si="68"/>
        <v>736.36363636363637</v>
      </c>
      <c r="W282" s="24">
        <f t="shared" si="69"/>
        <v>695.7</v>
      </c>
      <c r="X282" s="24">
        <f t="shared" si="70"/>
        <v>-40.663636363636328</v>
      </c>
      <c r="Y282" s="24"/>
      <c r="Z282" s="24">
        <v>144.80000000000001</v>
      </c>
      <c r="AA282" s="24">
        <v>114.7</v>
      </c>
      <c r="AB282" s="24">
        <v>121.6</v>
      </c>
      <c r="AC282" s="24">
        <v>166.2</v>
      </c>
      <c r="AD282" s="24"/>
      <c r="AE282" s="24">
        <v>87.6</v>
      </c>
      <c r="AF282" s="24"/>
      <c r="AG282" s="24">
        <f t="shared" si="71"/>
        <v>60.8</v>
      </c>
      <c r="AH282" s="65" t="s">
        <v>399</v>
      </c>
      <c r="AI282" s="40"/>
      <c r="AJ282" s="40"/>
      <c r="AK282" s="65"/>
      <c r="AL282" s="65"/>
      <c r="AM282" s="24">
        <f t="shared" si="72"/>
        <v>0</v>
      </c>
      <c r="AN282" s="24"/>
      <c r="AO282" s="24">
        <f t="shared" si="73"/>
        <v>0</v>
      </c>
      <c r="AP282" s="81"/>
      <c r="AQ282" s="38"/>
      <c r="AR282" s="1"/>
      <c r="AS282" s="1"/>
      <c r="AT282" s="1"/>
      <c r="AU282" s="1"/>
      <c r="AV282" s="1"/>
      <c r="AW282" s="1"/>
      <c r="AX282" s="1"/>
      <c r="AY282" s="1"/>
      <c r="AZ282" s="1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9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9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9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9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9"/>
      <c r="GC282" s="8"/>
      <c r="GD282" s="8"/>
    </row>
    <row r="283" spans="1:186" s="2" customFormat="1" ht="17.100000000000001" customHeight="1">
      <c r="A283" s="13" t="s">
        <v>263</v>
      </c>
      <c r="B283" s="24">
        <v>454.1</v>
      </c>
      <c r="C283" s="24">
        <v>671.6</v>
      </c>
      <c r="D283" s="4">
        <f t="shared" si="66"/>
        <v>1.2278969390002201</v>
      </c>
      <c r="E283" s="10">
        <v>15</v>
      </c>
      <c r="F283" s="5">
        <v>1</v>
      </c>
      <c r="G283" s="5">
        <v>10</v>
      </c>
      <c r="H283" s="5"/>
      <c r="I283" s="5"/>
      <c r="J283" s="4">
        <f t="shared" si="76"/>
        <v>1.0163385826771654</v>
      </c>
      <c r="K283" s="5">
        <v>10</v>
      </c>
      <c r="L283" s="5" t="s">
        <v>410</v>
      </c>
      <c r="M283" s="5" t="s">
        <v>410</v>
      </c>
      <c r="N283" s="4" t="s">
        <v>410</v>
      </c>
      <c r="O283" s="73"/>
      <c r="P283" s="5" t="s">
        <v>410</v>
      </c>
      <c r="Q283" s="5" t="s">
        <v>410</v>
      </c>
      <c r="R283" s="4" t="s">
        <v>410</v>
      </c>
      <c r="S283" s="5"/>
      <c r="T283" s="31">
        <f t="shared" si="67"/>
        <v>1.1023382831935702</v>
      </c>
      <c r="U283" s="32">
        <v>1085</v>
      </c>
      <c r="V283" s="24">
        <f t="shared" si="68"/>
        <v>591.81818181818187</v>
      </c>
      <c r="W283" s="24">
        <f t="shared" si="69"/>
        <v>652.4</v>
      </c>
      <c r="X283" s="24">
        <f t="shared" si="70"/>
        <v>60.581818181818107</v>
      </c>
      <c r="Y283" s="24"/>
      <c r="Z283" s="24">
        <v>111.9</v>
      </c>
      <c r="AA283" s="24">
        <v>88.4</v>
      </c>
      <c r="AB283" s="24">
        <v>139.19999999999999</v>
      </c>
      <c r="AC283" s="24">
        <v>95.9</v>
      </c>
      <c r="AD283" s="24"/>
      <c r="AE283" s="24">
        <v>105.9</v>
      </c>
      <c r="AF283" s="24">
        <v>9.1</v>
      </c>
      <c r="AG283" s="24">
        <f t="shared" si="71"/>
        <v>102</v>
      </c>
      <c r="AH283" s="65" t="s">
        <v>399</v>
      </c>
      <c r="AI283" s="40"/>
      <c r="AJ283" s="40"/>
      <c r="AK283" s="65"/>
      <c r="AL283" s="65"/>
      <c r="AM283" s="24">
        <f t="shared" si="72"/>
        <v>0</v>
      </c>
      <c r="AN283" s="24"/>
      <c r="AO283" s="24">
        <f t="shared" si="73"/>
        <v>0</v>
      </c>
      <c r="AP283" s="81"/>
      <c r="AQ283" s="38"/>
      <c r="AR283" s="1"/>
      <c r="AS283" s="1"/>
      <c r="AT283" s="1"/>
      <c r="AU283" s="1"/>
      <c r="AV283" s="1"/>
      <c r="AW283" s="1"/>
      <c r="AX283" s="1"/>
      <c r="AY283" s="1"/>
      <c r="AZ283" s="1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9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9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9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9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9"/>
      <c r="GC283" s="8"/>
      <c r="GD283" s="8"/>
    </row>
    <row r="284" spans="1:186" s="2" customFormat="1" ht="17.100000000000001" customHeight="1">
      <c r="A284" s="13" t="s">
        <v>264</v>
      </c>
      <c r="B284" s="24">
        <v>1043.4000000000001</v>
      </c>
      <c r="C284" s="24">
        <v>922</v>
      </c>
      <c r="D284" s="4">
        <f t="shared" si="66"/>
        <v>0.88364960705386231</v>
      </c>
      <c r="E284" s="10">
        <v>15</v>
      </c>
      <c r="F284" s="5">
        <v>1</v>
      </c>
      <c r="G284" s="5">
        <v>10</v>
      </c>
      <c r="H284" s="5"/>
      <c r="I284" s="5"/>
      <c r="J284" s="4">
        <f t="shared" si="76"/>
        <v>1.0163385826771654</v>
      </c>
      <c r="K284" s="5">
        <v>10</v>
      </c>
      <c r="L284" s="5" t="s">
        <v>410</v>
      </c>
      <c r="M284" s="5" t="s">
        <v>410</v>
      </c>
      <c r="N284" s="4" t="s">
        <v>410</v>
      </c>
      <c r="O284" s="73"/>
      <c r="P284" s="5" t="s">
        <v>410</v>
      </c>
      <c r="Q284" s="5" t="s">
        <v>410</v>
      </c>
      <c r="R284" s="4" t="s">
        <v>410</v>
      </c>
      <c r="S284" s="5"/>
      <c r="T284" s="31">
        <f t="shared" si="67"/>
        <v>0.95480371235941686</v>
      </c>
      <c r="U284" s="32">
        <v>1014</v>
      </c>
      <c r="V284" s="24">
        <f t="shared" si="68"/>
        <v>553.09090909090912</v>
      </c>
      <c r="W284" s="24">
        <f t="shared" si="69"/>
        <v>528.1</v>
      </c>
      <c r="X284" s="24">
        <f t="shared" si="70"/>
        <v>-24.990909090909099</v>
      </c>
      <c r="Y284" s="24"/>
      <c r="Z284" s="24">
        <v>80.8</v>
      </c>
      <c r="AA284" s="24">
        <v>94.6</v>
      </c>
      <c r="AB284" s="24">
        <v>96.6</v>
      </c>
      <c r="AC284" s="24">
        <v>113.5</v>
      </c>
      <c r="AD284" s="24"/>
      <c r="AE284" s="24">
        <v>93.6</v>
      </c>
      <c r="AF284" s="24">
        <v>12.6</v>
      </c>
      <c r="AG284" s="24">
        <f t="shared" si="71"/>
        <v>36.4</v>
      </c>
      <c r="AH284" s="65" t="s">
        <v>399</v>
      </c>
      <c r="AI284" s="40"/>
      <c r="AJ284" s="40"/>
      <c r="AK284" s="65"/>
      <c r="AL284" s="65"/>
      <c r="AM284" s="24">
        <f t="shared" si="72"/>
        <v>0</v>
      </c>
      <c r="AN284" s="24"/>
      <c r="AO284" s="24">
        <f t="shared" si="73"/>
        <v>0</v>
      </c>
      <c r="AP284" s="81"/>
      <c r="AQ284" s="38"/>
      <c r="AR284" s="1"/>
      <c r="AS284" s="1"/>
      <c r="AT284" s="1"/>
      <c r="AU284" s="1"/>
      <c r="AV284" s="1"/>
      <c r="AW284" s="1"/>
      <c r="AX284" s="1"/>
      <c r="AY284" s="1"/>
      <c r="AZ284" s="1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9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9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9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9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9"/>
      <c r="GC284" s="8"/>
      <c r="GD284" s="8"/>
    </row>
    <row r="285" spans="1:186" s="2" customFormat="1" ht="17.100000000000001" customHeight="1">
      <c r="A285" s="13" t="s">
        <v>265</v>
      </c>
      <c r="B285" s="24">
        <v>535.70000000000005</v>
      </c>
      <c r="C285" s="24">
        <v>484.4</v>
      </c>
      <c r="D285" s="4">
        <f t="shared" si="66"/>
        <v>0.90423744633190206</v>
      </c>
      <c r="E285" s="10">
        <v>15</v>
      </c>
      <c r="F285" s="5">
        <v>1</v>
      </c>
      <c r="G285" s="5">
        <v>10</v>
      </c>
      <c r="H285" s="5"/>
      <c r="I285" s="5"/>
      <c r="J285" s="4">
        <f t="shared" si="76"/>
        <v>1.0163385826771654</v>
      </c>
      <c r="K285" s="5">
        <v>10</v>
      </c>
      <c r="L285" s="5" t="s">
        <v>410</v>
      </c>
      <c r="M285" s="5" t="s">
        <v>410</v>
      </c>
      <c r="N285" s="4" t="s">
        <v>410</v>
      </c>
      <c r="O285" s="73"/>
      <c r="P285" s="5" t="s">
        <v>410</v>
      </c>
      <c r="Q285" s="5" t="s">
        <v>410</v>
      </c>
      <c r="R285" s="4" t="s">
        <v>410</v>
      </c>
      <c r="S285" s="5"/>
      <c r="T285" s="31">
        <f t="shared" si="67"/>
        <v>0.9636270720500052</v>
      </c>
      <c r="U285" s="32">
        <v>1099</v>
      </c>
      <c r="V285" s="24">
        <f t="shared" si="68"/>
        <v>599.4545454545455</v>
      </c>
      <c r="W285" s="24">
        <f t="shared" si="69"/>
        <v>577.70000000000005</v>
      </c>
      <c r="X285" s="24">
        <f t="shared" si="70"/>
        <v>-21.75454545454545</v>
      </c>
      <c r="Y285" s="24"/>
      <c r="Z285" s="24">
        <v>75.099999999999994</v>
      </c>
      <c r="AA285" s="24">
        <v>117.9</v>
      </c>
      <c r="AB285" s="24">
        <v>84.1</v>
      </c>
      <c r="AC285" s="24">
        <v>88.7</v>
      </c>
      <c r="AD285" s="24"/>
      <c r="AE285" s="24">
        <v>116.5</v>
      </c>
      <c r="AF285" s="24">
        <v>59.2</v>
      </c>
      <c r="AG285" s="24">
        <f t="shared" si="71"/>
        <v>36.200000000000003</v>
      </c>
      <c r="AH285" s="65" t="s">
        <v>399</v>
      </c>
      <c r="AI285" s="40"/>
      <c r="AJ285" s="40"/>
      <c r="AK285" s="65"/>
      <c r="AL285" s="65"/>
      <c r="AM285" s="24">
        <f t="shared" si="72"/>
        <v>0</v>
      </c>
      <c r="AN285" s="24"/>
      <c r="AO285" s="24">
        <f t="shared" si="73"/>
        <v>0</v>
      </c>
      <c r="AP285" s="81"/>
      <c r="AQ285" s="38"/>
      <c r="AR285" s="1"/>
      <c r="AS285" s="1"/>
      <c r="AT285" s="1"/>
      <c r="AU285" s="1"/>
      <c r="AV285" s="1"/>
      <c r="AW285" s="1"/>
      <c r="AX285" s="1"/>
      <c r="AY285" s="1"/>
      <c r="AZ285" s="1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9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9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9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9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9"/>
      <c r="GC285" s="8"/>
      <c r="GD285" s="8"/>
    </row>
    <row r="286" spans="1:186" s="2" customFormat="1" ht="17.100000000000001" customHeight="1">
      <c r="A286" s="13" t="s">
        <v>266</v>
      </c>
      <c r="B286" s="24">
        <v>1318.2</v>
      </c>
      <c r="C286" s="24">
        <v>635.20000000000005</v>
      </c>
      <c r="D286" s="4">
        <f t="shared" si="66"/>
        <v>0.48186921559702628</v>
      </c>
      <c r="E286" s="10">
        <v>15</v>
      </c>
      <c r="F286" s="5">
        <v>1</v>
      </c>
      <c r="G286" s="5">
        <v>10</v>
      </c>
      <c r="H286" s="5"/>
      <c r="I286" s="5"/>
      <c r="J286" s="4">
        <f t="shared" si="76"/>
        <v>1.0163385826771654</v>
      </c>
      <c r="K286" s="5">
        <v>10</v>
      </c>
      <c r="L286" s="5" t="s">
        <v>410</v>
      </c>
      <c r="M286" s="5" t="s">
        <v>410</v>
      </c>
      <c r="N286" s="4" t="s">
        <v>410</v>
      </c>
      <c r="O286" s="73"/>
      <c r="P286" s="5" t="s">
        <v>410</v>
      </c>
      <c r="Q286" s="5" t="s">
        <v>410</v>
      </c>
      <c r="R286" s="4" t="s">
        <v>410</v>
      </c>
      <c r="S286" s="5"/>
      <c r="T286" s="31">
        <f t="shared" si="67"/>
        <v>0.78261211602077274</v>
      </c>
      <c r="U286" s="32">
        <v>1022</v>
      </c>
      <c r="V286" s="24">
        <f t="shared" si="68"/>
        <v>557.4545454545455</v>
      </c>
      <c r="W286" s="24">
        <f t="shared" si="69"/>
        <v>436.3</v>
      </c>
      <c r="X286" s="24">
        <f t="shared" si="70"/>
        <v>-121.15454545454548</v>
      </c>
      <c r="Y286" s="24"/>
      <c r="Z286" s="24">
        <v>78.599999999999994</v>
      </c>
      <c r="AA286" s="24">
        <v>65.5</v>
      </c>
      <c r="AB286" s="24">
        <v>121.4</v>
      </c>
      <c r="AC286" s="24">
        <v>77.8</v>
      </c>
      <c r="AD286" s="24"/>
      <c r="AE286" s="24">
        <v>81</v>
      </c>
      <c r="AF286" s="24">
        <v>0.2</v>
      </c>
      <c r="AG286" s="24">
        <f t="shared" si="71"/>
        <v>11.8</v>
      </c>
      <c r="AH286" s="65"/>
      <c r="AI286" s="40"/>
      <c r="AJ286" s="40"/>
      <c r="AK286" s="65"/>
      <c r="AL286" s="65"/>
      <c r="AM286" s="24">
        <f t="shared" si="72"/>
        <v>11.8</v>
      </c>
      <c r="AN286" s="24"/>
      <c r="AO286" s="24">
        <f t="shared" si="73"/>
        <v>11.8</v>
      </c>
      <c r="AP286" s="81"/>
      <c r="AQ286" s="38"/>
      <c r="AR286" s="1"/>
      <c r="AS286" s="1"/>
      <c r="AT286" s="1"/>
      <c r="AU286" s="1"/>
      <c r="AV286" s="1"/>
      <c r="AW286" s="1"/>
      <c r="AX286" s="1"/>
      <c r="AY286" s="1"/>
      <c r="AZ286" s="1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9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9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9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9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9"/>
      <c r="GC286" s="8"/>
      <c r="GD286" s="8"/>
    </row>
    <row r="287" spans="1:186" s="2" customFormat="1" ht="17.100000000000001" customHeight="1">
      <c r="A287" s="13" t="s">
        <v>267</v>
      </c>
      <c r="B287" s="24">
        <v>13590.6</v>
      </c>
      <c r="C287" s="24">
        <v>13299.6</v>
      </c>
      <c r="D287" s="4">
        <f t="shared" si="66"/>
        <v>0.97858814180389386</v>
      </c>
      <c r="E287" s="10">
        <v>15</v>
      </c>
      <c r="F287" s="5">
        <v>1</v>
      </c>
      <c r="G287" s="5">
        <v>10</v>
      </c>
      <c r="H287" s="5"/>
      <c r="I287" s="5"/>
      <c r="J287" s="4">
        <f t="shared" si="76"/>
        <v>1.0163385826771654</v>
      </c>
      <c r="K287" s="5">
        <v>10</v>
      </c>
      <c r="L287" s="5" t="s">
        <v>410</v>
      </c>
      <c r="M287" s="5" t="s">
        <v>410</v>
      </c>
      <c r="N287" s="4" t="s">
        <v>410</v>
      </c>
      <c r="O287" s="73"/>
      <c r="P287" s="5" t="s">
        <v>410</v>
      </c>
      <c r="Q287" s="5" t="s">
        <v>410</v>
      </c>
      <c r="R287" s="4" t="s">
        <v>410</v>
      </c>
      <c r="S287" s="5"/>
      <c r="T287" s="31">
        <f t="shared" si="67"/>
        <v>0.99549165582371602</v>
      </c>
      <c r="U287" s="32">
        <v>136</v>
      </c>
      <c r="V287" s="24">
        <f t="shared" si="68"/>
        <v>74.181818181818187</v>
      </c>
      <c r="W287" s="24">
        <f t="shared" si="69"/>
        <v>73.8</v>
      </c>
      <c r="X287" s="24">
        <f t="shared" si="70"/>
        <v>-0.38181818181818983</v>
      </c>
      <c r="Y287" s="24"/>
      <c r="Z287" s="24">
        <v>14.3</v>
      </c>
      <c r="AA287" s="24">
        <v>9.4</v>
      </c>
      <c r="AB287" s="24">
        <v>15</v>
      </c>
      <c r="AC287" s="24">
        <v>11.9</v>
      </c>
      <c r="AD287" s="24"/>
      <c r="AE287" s="24">
        <v>10.8</v>
      </c>
      <c r="AF287" s="24">
        <v>1.3</v>
      </c>
      <c r="AG287" s="24">
        <f t="shared" si="71"/>
        <v>11.1</v>
      </c>
      <c r="AH287" s="65"/>
      <c r="AI287" s="40"/>
      <c r="AJ287" s="40"/>
      <c r="AK287" s="65"/>
      <c r="AL287" s="65"/>
      <c r="AM287" s="24">
        <f t="shared" si="72"/>
        <v>11.1</v>
      </c>
      <c r="AN287" s="24"/>
      <c r="AO287" s="24">
        <f t="shared" si="73"/>
        <v>11.1</v>
      </c>
      <c r="AP287" s="81"/>
      <c r="AQ287" s="38"/>
      <c r="AR287" s="1"/>
      <c r="AS287" s="1"/>
      <c r="AT287" s="1"/>
      <c r="AU287" s="1"/>
      <c r="AV287" s="1"/>
      <c r="AW287" s="1"/>
      <c r="AX287" s="1"/>
      <c r="AY287" s="1"/>
      <c r="AZ287" s="1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9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9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9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9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9"/>
      <c r="GC287" s="8"/>
      <c r="GD287" s="8"/>
    </row>
    <row r="288" spans="1:186" s="2" customFormat="1" ht="17.100000000000001" customHeight="1">
      <c r="A288" s="13" t="s">
        <v>268</v>
      </c>
      <c r="B288" s="24">
        <v>2095.9</v>
      </c>
      <c r="C288" s="24">
        <v>1859.7</v>
      </c>
      <c r="D288" s="4">
        <f t="shared" si="66"/>
        <v>0.88730378357746076</v>
      </c>
      <c r="E288" s="10">
        <v>15</v>
      </c>
      <c r="F288" s="5">
        <v>1</v>
      </c>
      <c r="G288" s="5">
        <v>10</v>
      </c>
      <c r="H288" s="5"/>
      <c r="I288" s="5"/>
      <c r="J288" s="4">
        <f t="shared" si="76"/>
        <v>1.0163385826771654</v>
      </c>
      <c r="K288" s="5">
        <v>10</v>
      </c>
      <c r="L288" s="5" t="s">
        <v>410</v>
      </c>
      <c r="M288" s="5" t="s">
        <v>410</v>
      </c>
      <c r="N288" s="4" t="s">
        <v>410</v>
      </c>
      <c r="O288" s="73"/>
      <c r="P288" s="5" t="s">
        <v>410</v>
      </c>
      <c r="Q288" s="5" t="s">
        <v>410</v>
      </c>
      <c r="R288" s="4" t="s">
        <v>410</v>
      </c>
      <c r="S288" s="5"/>
      <c r="T288" s="31">
        <f t="shared" si="67"/>
        <v>0.9563697880123877</v>
      </c>
      <c r="U288" s="32">
        <v>1433</v>
      </c>
      <c r="V288" s="24">
        <f t="shared" si="68"/>
        <v>781.63636363636374</v>
      </c>
      <c r="W288" s="24">
        <f t="shared" si="69"/>
        <v>747.5</v>
      </c>
      <c r="X288" s="24">
        <f t="shared" si="70"/>
        <v>-34.13636363636374</v>
      </c>
      <c r="Y288" s="24"/>
      <c r="Z288" s="24">
        <v>89.5</v>
      </c>
      <c r="AA288" s="24">
        <v>121.7</v>
      </c>
      <c r="AB288" s="24">
        <v>186.4</v>
      </c>
      <c r="AC288" s="24">
        <v>117.9</v>
      </c>
      <c r="AD288" s="24"/>
      <c r="AE288" s="24">
        <v>151</v>
      </c>
      <c r="AF288" s="24"/>
      <c r="AG288" s="24">
        <f t="shared" si="71"/>
        <v>81</v>
      </c>
      <c r="AH288" s="65"/>
      <c r="AI288" s="40"/>
      <c r="AJ288" s="40"/>
      <c r="AK288" s="65"/>
      <c r="AL288" s="65"/>
      <c r="AM288" s="24">
        <f t="shared" si="72"/>
        <v>81</v>
      </c>
      <c r="AN288" s="24"/>
      <c r="AO288" s="24">
        <f t="shared" si="73"/>
        <v>81</v>
      </c>
      <c r="AP288" s="81"/>
      <c r="AQ288" s="38"/>
      <c r="AR288" s="1"/>
      <c r="AS288" s="1"/>
      <c r="AT288" s="1"/>
      <c r="AU288" s="1"/>
      <c r="AV288" s="1"/>
      <c r="AW288" s="1"/>
      <c r="AX288" s="1"/>
      <c r="AY288" s="1"/>
      <c r="AZ288" s="1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9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9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9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9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9"/>
      <c r="GC288" s="8"/>
      <c r="GD288" s="8"/>
    </row>
    <row r="289" spans="1:186" s="2" customFormat="1" ht="17.100000000000001" customHeight="1">
      <c r="A289" s="13" t="s">
        <v>269</v>
      </c>
      <c r="B289" s="24">
        <v>3809.2</v>
      </c>
      <c r="C289" s="24">
        <v>3707.7</v>
      </c>
      <c r="D289" s="4">
        <f t="shared" si="66"/>
        <v>0.9733539850887325</v>
      </c>
      <c r="E289" s="10">
        <v>15</v>
      </c>
      <c r="F289" s="5">
        <v>1</v>
      </c>
      <c r="G289" s="5">
        <v>10</v>
      </c>
      <c r="H289" s="5"/>
      <c r="I289" s="5"/>
      <c r="J289" s="4">
        <f t="shared" si="76"/>
        <v>1.0163385826771654</v>
      </c>
      <c r="K289" s="5">
        <v>10</v>
      </c>
      <c r="L289" s="5" t="s">
        <v>410</v>
      </c>
      <c r="M289" s="5" t="s">
        <v>410</v>
      </c>
      <c r="N289" s="4" t="s">
        <v>410</v>
      </c>
      <c r="O289" s="73"/>
      <c r="P289" s="5" t="s">
        <v>410</v>
      </c>
      <c r="Q289" s="5" t="s">
        <v>410</v>
      </c>
      <c r="R289" s="4" t="s">
        <v>410</v>
      </c>
      <c r="S289" s="5"/>
      <c r="T289" s="31">
        <f t="shared" si="67"/>
        <v>0.99324844580293259</v>
      </c>
      <c r="U289" s="32">
        <v>1116</v>
      </c>
      <c r="V289" s="24">
        <f t="shared" si="68"/>
        <v>608.72727272727275</v>
      </c>
      <c r="W289" s="24">
        <f t="shared" si="69"/>
        <v>604.6</v>
      </c>
      <c r="X289" s="24">
        <f t="shared" si="70"/>
        <v>-4.1272727272727252</v>
      </c>
      <c r="Y289" s="24"/>
      <c r="Z289" s="24">
        <v>96.4</v>
      </c>
      <c r="AA289" s="24">
        <v>76.400000000000006</v>
      </c>
      <c r="AB289" s="24">
        <v>127.2</v>
      </c>
      <c r="AC289" s="24">
        <v>132.80000000000001</v>
      </c>
      <c r="AD289" s="24"/>
      <c r="AE289" s="24">
        <v>115.4</v>
      </c>
      <c r="AF289" s="24"/>
      <c r="AG289" s="24">
        <f t="shared" si="71"/>
        <v>56.4</v>
      </c>
      <c r="AH289" s="65"/>
      <c r="AI289" s="40"/>
      <c r="AJ289" s="40"/>
      <c r="AK289" s="65"/>
      <c r="AL289" s="65"/>
      <c r="AM289" s="24">
        <f t="shared" si="72"/>
        <v>56.4</v>
      </c>
      <c r="AN289" s="24"/>
      <c r="AO289" s="24">
        <f t="shared" si="73"/>
        <v>56.4</v>
      </c>
      <c r="AP289" s="81"/>
      <c r="AQ289" s="38"/>
      <c r="AR289" s="1"/>
      <c r="AS289" s="1"/>
      <c r="AT289" s="1"/>
      <c r="AU289" s="1"/>
      <c r="AV289" s="1"/>
      <c r="AW289" s="1"/>
      <c r="AX289" s="1"/>
      <c r="AY289" s="1"/>
      <c r="AZ289" s="1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9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9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9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9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9"/>
      <c r="GC289" s="8"/>
      <c r="GD289" s="8"/>
    </row>
    <row r="290" spans="1:186" s="2" customFormat="1" ht="17.100000000000001" customHeight="1">
      <c r="A290" s="13" t="s">
        <v>270</v>
      </c>
      <c r="B290" s="24">
        <v>25710.1</v>
      </c>
      <c r="C290" s="24">
        <v>25131.5</v>
      </c>
      <c r="D290" s="4">
        <f t="shared" si="66"/>
        <v>0.97749522561172464</v>
      </c>
      <c r="E290" s="10">
        <v>15</v>
      </c>
      <c r="F290" s="5">
        <v>1</v>
      </c>
      <c r="G290" s="5">
        <v>10</v>
      </c>
      <c r="H290" s="5"/>
      <c r="I290" s="5"/>
      <c r="J290" s="4">
        <f t="shared" si="76"/>
        <v>1.0163385826771654</v>
      </c>
      <c r="K290" s="5">
        <v>10</v>
      </c>
      <c r="L290" s="5" t="s">
        <v>410</v>
      </c>
      <c r="M290" s="5" t="s">
        <v>410</v>
      </c>
      <c r="N290" s="4" t="s">
        <v>410</v>
      </c>
      <c r="O290" s="73"/>
      <c r="P290" s="5" t="s">
        <v>410</v>
      </c>
      <c r="Q290" s="5" t="s">
        <v>410</v>
      </c>
      <c r="R290" s="4" t="s">
        <v>410</v>
      </c>
      <c r="S290" s="5"/>
      <c r="T290" s="31">
        <f t="shared" si="67"/>
        <v>0.99502326316992917</v>
      </c>
      <c r="U290" s="32">
        <v>38</v>
      </c>
      <c r="V290" s="24">
        <f t="shared" si="68"/>
        <v>20.727272727272727</v>
      </c>
      <c r="W290" s="24">
        <f t="shared" si="69"/>
        <v>20.6</v>
      </c>
      <c r="X290" s="24">
        <f t="shared" si="70"/>
        <v>-0.12727272727272521</v>
      </c>
      <c r="Y290" s="24"/>
      <c r="Z290" s="24">
        <v>2.6</v>
      </c>
      <c r="AA290" s="24">
        <v>3.4</v>
      </c>
      <c r="AB290" s="24">
        <v>4.2</v>
      </c>
      <c r="AC290" s="24">
        <v>4.5999999999999996</v>
      </c>
      <c r="AD290" s="24"/>
      <c r="AE290" s="24">
        <v>3.2</v>
      </c>
      <c r="AF290" s="24">
        <v>0.3</v>
      </c>
      <c r="AG290" s="24">
        <f t="shared" si="71"/>
        <v>2.2999999999999998</v>
      </c>
      <c r="AH290" s="65"/>
      <c r="AI290" s="40"/>
      <c r="AJ290" s="40"/>
      <c r="AK290" s="65"/>
      <c r="AL290" s="65"/>
      <c r="AM290" s="24">
        <f t="shared" si="72"/>
        <v>2.2999999999999998</v>
      </c>
      <c r="AN290" s="24"/>
      <c r="AO290" s="24">
        <f t="shared" si="73"/>
        <v>2.2999999999999998</v>
      </c>
      <c r="AP290" s="81"/>
      <c r="AQ290" s="38"/>
      <c r="AR290" s="1"/>
      <c r="AS290" s="1"/>
      <c r="AT290" s="1"/>
      <c r="AU290" s="1"/>
      <c r="AV290" s="1"/>
      <c r="AW290" s="1"/>
      <c r="AX290" s="1"/>
      <c r="AY290" s="1"/>
      <c r="AZ290" s="1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9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9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9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9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9"/>
      <c r="GC290" s="8"/>
      <c r="GD290" s="8"/>
    </row>
    <row r="291" spans="1:186" s="2" customFormat="1" ht="17.100000000000001" customHeight="1">
      <c r="A291" s="13" t="s">
        <v>163</v>
      </c>
      <c r="B291" s="24">
        <v>2319.6</v>
      </c>
      <c r="C291" s="24">
        <v>932.6</v>
      </c>
      <c r="D291" s="4">
        <f t="shared" si="66"/>
        <v>0.40205207794447323</v>
      </c>
      <c r="E291" s="10">
        <v>15</v>
      </c>
      <c r="F291" s="5">
        <v>1</v>
      </c>
      <c r="G291" s="5">
        <v>10</v>
      </c>
      <c r="H291" s="5"/>
      <c r="I291" s="5"/>
      <c r="J291" s="4">
        <f t="shared" si="76"/>
        <v>1.0163385826771654</v>
      </c>
      <c r="K291" s="5">
        <v>10</v>
      </c>
      <c r="L291" s="5" t="s">
        <v>410</v>
      </c>
      <c r="M291" s="5" t="s">
        <v>410</v>
      </c>
      <c r="N291" s="4" t="s">
        <v>410</v>
      </c>
      <c r="O291" s="73"/>
      <c r="P291" s="5" t="s">
        <v>410</v>
      </c>
      <c r="Q291" s="5" t="s">
        <v>410</v>
      </c>
      <c r="R291" s="4" t="s">
        <v>410</v>
      </c>
      <c r="S291" s="5"/>
      <c r="T291" s="31">
        <f t="shared" si="67"/>
        <v>0.7484047713125358</v>
      </c>
      <c r="U291" s="32">
        <v>517</v>
      </c>
      <c r="V291" s="24">
        <f t="shared" si="68"/>
        <v>282</v>
      </c>
      <c r="W291" s="24">
        <f t="shared" si="69"/>
        <v>211.1</v>
      </c>
      <c r="X291" s="24">
        <f t="shared" si="70"/>
        <v>-70.900000000000006</v>
      </c>
      <c r="Y291" s="24"/>
      <c r="Z291" s="24">
        <v>37.299999999999997</v>
      </c>
      <c r="AA291" s="24">
        <v>29.1</v>
      </c>
      <c r="AB291" s="24">
        <v>46</v>
      </c>
      <c r="AC291" s="24">
        <v>18.100000000000001</v>
      </c>
      <c r="AD291" s="24"/>
      <c r="AE291" s="24">
        <v>18.100000000000001</v>
      </c>
      <c r="AF291" s="24">
        <v>56.5</v>
      </c>
      <c r="AG291" s="24">
        <f t="shared" si="71"/>
        <v>6</v>
      </c>
      <c r="AH291" s="65"/>
      <c r="AI291" s="40"/>
      <c r="AJ291" s="40"/>
      <c r="AK291" s="65"/>
      <c r="AL291" s="65"/>
      <c r="AM291" s="24">
        <f t="shared" si="72"/>
        <v>6</v>
      </c>
      <c r="AN291" s="24"/>
      <c r="AO291" s="24">
        <f t="shared" si="73"/>
        <v>6</v>
      </c>
      <c r="AP291" s="81"/>
      <c r="AQ291" s="38"/>
      <c r="AR291" s="1"/>
      <c r="AS291" s="1"/>
      <c r="AT291" s="1"/>
      <c r="AU291" s="1"/>
      <c r="AV291" s="1"/>
      <c r="AW291" s="1"/>
      <c r="AX291" s="1"/>
      <c r="AY291" s="1"/>
      <c r="AZ291" s="1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9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9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9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9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9"/>
      <c r="GC291" s="8"/>
      <c r="GD291" s="8"/>
    </row>
    <row r="292" spans="1:186" s="2" customFormat="1" ht="17.100000000000001" customHeight="1">
      <c r="A292" s="17" t="s">
        <v>271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77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81"/>
      <c r="AQ292" s="38"/>
      <c r="AR292" s="1"/>
      <c r="AS292" s="1"/>
      <c r="AT292" s="1"/>
      <c r="AU292" s="1"/>
      <c r="AV292" s="1"/>
      <c r="AW292" s="1"/>
      <c r="AX292" s="1"/>
      <c r="AY292" s="1"/>
      <c r="AZ292" s="1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9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9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9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9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9"/>
      <c r="GC292" s="8"/>
      <c r="GD292" s="8"/>
    </row>
    <row r="293" spans="1:186" s="2" customFormat="1" ht="17.100000000000001" customHeight="1">
      <c r="A293" s="33" t="s">
        <v>67</v>
      </c>
      <c r="B293" s="24">
        <v>1801.4</v>
      </c>
      <c r="C293" s="24">
        <v>1301.7</v>
      </c>
      <c r="D293" s="4">
        <f t="shared" si="66"/>
        <v>0.72260464083490616</v>
      </c>
      <c r="E293" s="10">
        <v>15</v>
      </c>
      <c r="F293" s="5">
        <v>1</v>
      </c>
      <c r="G293" s="5">
        <v>10</v>
      </c>
      <c r="H293" s="5"/>
      <c r="I293" s="5"/>
      <c r="J293" s="4">
        <f>J$51</f>
        <v>0.9805393663240437</v>
      </c>
      <c r="K293" s="5">
        <v>10</v>
      </c>
      <c r="L293" s="5" t="s">
        <v>410</v>
      </c>
      <c r="M293" s="5" t="s">
        <v>410</v>
      </c>
      <c r="N293" s="4" t="s">
        <v>410</v>
      </c>
      <c r="O293" s="73"/>
      <c r="P293" s="5" t="s">
        <v>410</v>
      </c>
      <c r="Q293" s="5" t="s">
        <v>410</v>
      </c>
      <c r="R293" s="4" t="s">
        <v>410</v>
      </c>
      <c r="S293" s="5"/>
      <c r="T293" s="31">
        <f t="shared" si="67"/>
        <v>0.87555609359325803</v>
      </c>
      <c r="U293" s="32">
        <v>846</v>
      </c>
      <c r="V293" s="24">
        <f t="shared" si="68"/>
        <v>461.45454545454544</v>
      </c>
      <c r="W293" s="24">
        <f t="shared" si="69"/>
        <v>404</v>
      </c>
      <c r="X293" s="24">
        <f t="shared" si="70"/>
        <v>-57.454545454545439</v>
      </c>
      <c r="Y293" s="24"/>
      <c r="Z293" s="24">
        <v>56.2</v>
      </c>
      <c r="AA293" s="24">
        <v>63.5</v>
      </c>
      <c r="AB293" s="24">
        <v>65.2</v>
      </c>
      <c r="AC293" s="24">
        <v>85.5</v>
      </c>
      <c r="AD293" s="24"/>
      <c r="AE293" s="24">
        <v>47.5</v>
      </c>
      <c r="AF293" s="24"/>
      <c r="AG293" s="24">
        <f t="shared" si="71"/>
        <v>86.1</v>
      </c>
      <c r="AH293" s="65"/>
      <c r="AI293" s="40"/>
      <c r="AJ293" s="40"/>
      <c r="AK293" s="65"/>
      <c r="AL293" s="65"/>
      <c r="AM293" s="24">
        <f t="shared" si="72"/>
        <v>86.1</v>
      </c>
      <c r="AN293" s="24"/>
      <c r="AO293" s="24">
        <f t="shared" si="73"/>
        <v>86.1</v>
      </c>
      <c r="AP293" s="81"/>
      <c r="AQ293" s="38"/>
      <c r="AR293" s="1"/>
      <c r="AS293" s="1"/>
      <c r="AT293" s="1"/>
      <c r="AU293" s="1"/>
      <c r="AV293" s="1"/>
      <c r="AW293" s="1"/>
      <c r="AX293" s="1"/>
      <c r="AY293" s="1"/>
      <c r="AZ293" s="1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9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9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9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9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9"/>
      <c r="GC293" s="8"/>
      <c r="GD293" s="8"/>
    </row>
    <row r="294" spans="1:186" s="2" customFormat="1" ht="17.100000000000001" customHeight="1">
      <c r="A294" s="33" t="s">
        <v>272</v>
      </c>
      <c r="B294" s="24">
        <v>1297.9000000000001</v>
      </c>
      <c r="C294" s="24">
        <v>888.3</v>
      </c>
      <c r="D294" s="4">
        <f t="shared" si="66"/>
        <v>0.68441328299560822</v>
      </c>
      <c r="E294" s="10">
        <v>15</v>
      </c>
      <c r="F294" s="5">
        <v>1</v>
      </c>
      <c r="G294" s="5">
        <v>10</v>
      </c>
      <c r="H294" s="5"/>
      <c r="I294" s="5"/>
      <c r="J294" s="4">
        <f t="shared" ref="J294:J316" si="77">J$51</f>
        <v>0.9805393663240437</v>
      </c>
      <c r="K294" s="5">
        <v>10</v>
      </c>
      <c r="L294" s="5" t="s">
        <v>410</v>
      </c>
      <c r="M294" s="5" t="s">
        <v>410</v>
      </c>
      <c r="N294" s="4" t="s">
        <v>410</v>
      </c>
      <c r="O294" s="73"/>
      <c r="P294" s="5" t="s">
        <v>410</v>
      </c>
      <c r="Q294" s="5" t="s">
        <v>410</v>
      </c>
      <c r="R294" s="4" t="s">
        <v>410</v>
      </c>
      <c r="S294" s="5"/>
      <c r="T294" s="31">
        <f t="shared" si="67"/>
        <v>0.85918836880498739</v>
      </c>
      <c r="U294" s="32">
        <v>61</v>
      </c>
      <c r="V294" s="24">
        <f t="shared" si="68"/>
        <v>33.272727272727273</v>
      </c>
      <c r="W294" s="24">
        <f t="shared" si="69"/>
        <v>28.6</v>
      </c>
      <c r="X294" s="24">
        <f t="shared" si="70"/>
        <v>-4.672727272727272</v>
      </c>
      <c r="Y294" s="24"/>
      <c r="Z294" s="24">
        <v>6.5</v>
      </c>
      <c r="AA294" s="24">
        <v>5.4</v>
      </c>
      <c r="AB294" s="24">
        <v>0.6</v>
      </c>
      <c r="AC294" s="24">
        <v>4.7</v>
      </c>
      <c r="AD294" s="24"/>
      <c r="AE294" s="24">
        <v>4.8</v>
      </c>
      <c r="AF294" s="24"/>
      <c r="AG294" s="24">
        <f t="shared" si="71"/>
        <v>6.6</v>
      </c>
      <c r="AH294" s="65"/>
      <c r="AI294" s="40"/>
      <c r="AJ294" s="40"/>
      <c r="AK294" s="65"/>
      <c r="AL294" s="65"/>
      <c r="AM294" s="24">
        <f t="shared" si="72"/>
        <v>6.6</v>
      </c>
      <c r="AN294" s="24"/>
      <c r="AO294" s="24">
        <f t="shared" si="73"/>
        <v>6.6</v>
      </c>
      <c r="AP294" s="81"/>
      <c r="AQ294" s="38"/>
      <c r="AR294" s="1"/>
      <c r="AS294" s="1"/>
      <c r="AT294" s="1"/>
      <c r="AU294" s="1"/>
      <c r="AV294" s="1"/>
      <c r="AW294" s="1"/>
      <c r="AX294" s="1"/>
      <c r="AY294" s="1"/>
      <c r="AZ294" s="1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9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9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9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9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9"/>
      <c r="GC294" s="8"/>
      <c r="GD294" s="8"/>
    </row>
    <row r="295" spans="1:186" s="2" customFormat="1" ht="17.100000000000001" customHeight="1">
      <c r="A295" s="33" t="s">
        <v>273</v>
      </c>
      <c r="B295" s="24">
        <v>3103.4</v>
      </c>
      <c r="C295" s="24">
        <v>2381.5</v>
      </c>
      <c r="D295" s="4">
        <f t="shared" si="66"/>
        <v>0.76738415930914483</v>
      </c>
      <c r="E295" s="10">
        <v>15</v>
      </c>
      <c r="F295" s="5">
        <v>1</v>
      </c>
      <c r="G295" s="5">
        <v>10</v>
      </c>
      <c r="H295" s="5"/>
      <c r="I295" s="5"/>
      <c r="J295" s="4">
        <f t="shared" si="77"/>
        <v>0.9805393663240437</v>
      </c>
      <c r="K295" s="5">
        <v>10</v>
      </c>
      <c r="L295" s="5" t="s">
        <v>410</v>
      </c>
      <c r="M295" s="5" t="s">
        <v>410</v>
      </c>
      <c r="N295" s="4" t="s">
        <v>410</v>
      </c>
      <c r="O295" s="73"/>
      <c r="P295" s="5" t="s">
        <v>410</v>
      </c>
      <c r="Q295" s="5" t="s">
        <v>410</v>
      </c>
      <c r="R295" s="4" t="s">
        <v>410</v>
      </c>
      <c r="S295" s="5"/>
      <c r="T295" s="31">
        <f t="shared" si="67"/>
        <v>0.89474731579650313</v>
      </c>
      <c r="U295" s="32">
        <v>142</v>
      </c>
      <c r="V295" s="24">
        <f t="shared" si="68"/>
        <v>77.454545454545453</v>
      </c>
      <c r="W295" s="24">
        <f t="shared" si="69"/>
        <v>69.3</v>
      </c>
      <c r="X295" s="24">
        <f t="shared" si="70"/>
        <v>-8.1545454545454561</v>
      </c>
      <c r="Y295" s="24"/>
      <c r="Z295" s="24">
        <v>15.2</v>
      </c>
      <c r="AA295" s="24">
        <v>6.6</v>
      </c>
      <c r="AB295" s="24">
        <v>9.6999999999999993</v>
      </c>
      <c r="AC295" s="24">
        <v>17.8</v>
      </c>
      <c r="AD295" s="24"/>
      <c r="AE295" s="24">
        <v>5.2</v>
      </c>
      <c r="AF295" s="24"/>
      <c r="AG295" s="24">
        <f t="shared" si="71"/>
        <v>14.8</v>
      </c>
      <c r="AH295" s="65"/>
      <c r="AI295" s="40"/>
      <c r="AJ295" s="40"/>
      <c r="AK295" s="65"/>
      <c r="AL295" s="65"/>
      <c r="AM295" s="24">
        <f t="shared" si="72"/>
        <v>14.8</v>
      </c>
      <c r="AN295" s="24"/>
      <c r="AO295" s="24">
        <f t="shared" si="73"/>
        <v>14.8</v>
      </c>
      <c r="AP295" s="81"/>
      <c r="AQ295" s="38"/>
      <c r="AR295" s="1"/>
      <c r="AS295" s="1"/>
      <c r="AT295" s="1"/>
      <c r="AU295" s="1"/>
      <c r="AV295" s="1"/>
      <c r="AW295" s="1"/>
      <c r="AX295" s="1"/>
      <c r="AY295" s="1"/>
      <c r="AZ295" s="1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9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9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9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9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9"/>
      <c r="GC295" s="8"/>
      <c r="GD295" s="8"/>
    </row>
    <row r="296" spans="1:186" s="2" customFormat="1" ht="17.100000000000001" customHeight="1">
      <c r="A296" s="33" t="s">
        <v>49</v>
      </c>
      <c r="B296" s="24">
        <v>29996.799999999999</v>
      </c>
      <c r="C296" s="24">
        <v>24040.6</v>
      </c>
      <c r="D296" s="4">
        <f t="shared" si="66"/>
        <v>0.80143882014081502</v>
      </c>
      <c r="E296" s="10">
        <v>15</v>
      </c>
      <c r="F296" s="5">
        <v>1</v>
      </c>
      <c r="G296" s="5">
        <v>10</v>
      </c>
      <c r="H296" s="5"/>
      <c r="I296" s="5"/>
      <c r="J296" s="4">
        <f t="shared" si="77"/>
        <v>0.9805393663240437</v>
      </c>
      <c r="K296" s="5">
        <v>10</v>
      </c>
      <c r="L296" s="5" t="s">
        <v>410</v>
      </c>
      <c r="M296" s="5" t="s">
        <v>410</v>
      </c>
      <c r="N296" s="4" t="s">
        <v>410</v>
      </c>
      <c r="O296" s="73"/>
      <c r="P296" s="5" t="s">
        <v>410</v>
      </c>
      <c r="Q296" s="5" t="s">
        <v>410</v>
      </c>
      <c r="R296" s="4" t="s">
        <v>410</v>
      </c>
      <c r="S296" s="5"/>
      <c r="T296" s="31">
        <f t="shared" si="67"/>
        <v>0.90934217043864751</v>
      </c>
      <c r="U296" s="32">
        <v>84</v>
      </c>
      <c r="V296" s="24">
        <f t="shared" si="68"/>
        <v>45.81818181818182</v>
      </c>
      <c r="W296" s="24">
        <f t="shared" si="69"/>
        <v>41.7</v>
      </c>
      <c r="X296" s="24">
        <f t="shared" si="70"/>
        <v>-4.1181818181818173</v>
      </c>
      <c r="Y296" s="24"/>
      <c r="Z296" s="24">
        <v>8.6</v>
      </c>
      <c r="AA296" s="24">
        <v>6.9</v>
      </c>
      <c r="AB296" s="24">
        <v>4.9000000000000004</v>
      </c>
      <c r="AC296" s="24">
        <v>8.6</v>
      </c>
      <c r="AD296" s="24"/>
      <c r="AE296" s="24">
        <v>5.6</v>
      </c>
      <c r="AF296" s="24"/>
      <c r="AG296" s="24">
        <f t="shared" si="71"/>
        <v>7.1</v>
      </c>
      <c r="AH296" s="40"/>
      <c r="AI296" s="40"/>
      <c r="AJ296" s="40"/>
      <c r="AK296" s="65"/>
      <c r="AL296" s="65"/>
      <c r="AM296" s="24">
        <f t="shared" si="72"/>
        <v>7.1</v>
      </c>
      <c r="AN296" s="24"/>
      <c r="AO296" s="24">
        <f t="shared" si="73"/>
        <v>7.1</v>
      </c>
      <c r="AP296" s="81"/>
      <c r="AQ296" s="38"/>
      <c r="AR296" s="1"/>
      <c r="AS296" s="1"/>
      <c r="AT296" s="1"/>
      <c r="AU296" s="1"/>
      <c r="AV296" s="1"/>
      <c r="AW296" s="1"/>
      <c r="AX296" s="1"/>
      <c r="AY296" s="1"/>
      <c r="AZ296" s="1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9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9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9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9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9"/>
      <c r="GC296" s="8"/>
      <c r="GD296" s="8"/>
    </row>
    <row r="297" spans="1:186" s="2" customFormat="1" ht="17.100000000000001" customHeight="1">
      <c r="A297" s="33" t="s">
        <v>274</v>
      </c>
      <c r="B297" s="24">
        <v>1231.4000000000001</v>
      </c>
      <c r="C297" s="24">
        <v>1097</v>
      </c>
      <c r="D297" s="4">
        <f t="shared" si="66"/>
        <v>0.89085593633262949</v>
      </c>
      <c r="E297" s="10">
        <v>15</v>
      </c>
      <c r="F297" s="5">
        <v>1</v>
      </c>
      <c r="G297" s="5">
        <v>10</v>
      </c>
      <c r="H297" s="5"/>
      <c r="I297" s="5"/>
      <c r="J297" s="4">
        <f t="shared" si="77"/>
        <v>0.9805393663240437</v>
      </c>
      <c r="K297" s="5">
        <v>10</v>
      </c>
      <c r="L297" s="5" t="s">
        <v>410</v>
      </c>
      <c r="M297" s="5" t="s">
        <v>410</v>
      </c>
      <c r="N297" s="4" t="s">
        <v>410</v>
      </c>
      <c r="O297" s="73"/>
      <c r="P297" s="5" t="s">
        <v>410</v>
      </c>
      <c r="Q297" s="5" t="s">
        <v>410</v>
      </c>
      <c r="R297" s="4" t="s">
        <v>410</v>
      </c>
      <c r="S297" s="5"/>
      <c r="T297" s="31">
        <f t="shared" si="67"/>
        <v>0.94766379166371084</v>
      </c>
      <c r="U297" s="32">
        <v>771</v>
      </c>
      <c r="V297" s="24">
        <f t="shared" si="68"/>
        <v>420.54545454545456</v>
      </c>
      <c r="W297" s="24">
        <f t="shared" si="69"/>
        <v>398.5</v>
      </c>
      <c r="X297" s="24">
        <f t="shared" si="70"/>
        <v>-22.045454545454561</v>
      </c>
      <c r="Y297" s="24"/>
      <c r="Z297" s="24">
        <v>64.5</v>
      </c>
      <c r="AA297" s="24">
        <v>58.7</v>
      </c>
      <c r="AB297" s="24">
        <v>60.9</v>
      </c>
      <c r="AC297" s="24">
        <v>72</v>
      </c>
      <c r="AD297" s="24"/>
      <c r="AE297" s="24">
        <v>34</v>
      </c>
      <c r="AF297" s="24"/>
      <c r="AG297" s="24">
        <f t="shared" si="71"/>
        <v>108.4</v>
      </c>
      <c r="AH297" s="65"/>
      <c r="AI297" s="40"/>
      <c r="AJ297" s="40"/>
      <c r="AK297" s="65"/>
      <c r="AL297" s="65"/>
      <c r="AM297" s="24">
        <f t="shared" si="72"/>
        <v>108.4</v>
      </c>
      <c r="AN297" s="24"/>
      <c r="AO297" s="24">
        <f t="shared" si="73"/>
        <v>108.4</v>
      </c>
      <c r="AP297" s="81"/>
      <c r="AQ297" s="38"/>
      <c r="AR297" s="1"/>
      <c r="AS297" s="1"/>
      <c r="AT297" s="1"/>
      <c r="AU297" s="1"/>
      <c r="AV297" s="1"/>
      <c r="AW297" s="1"/>
      <c r="AX297" s="1"/>
      <c r="AY297" s="1"/>
      <c r="AZ297" s="1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9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9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9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9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9"/>
      <c r="GC297" s="8"/>
      <c r="GD297" s="8"/>
    </row>
    <row r="298" spans="1:186" s="2" customFormat="1" ht="17.100000000000001" customHeight="1">
      <c r="A298" s="33" t="s">
        <v>275</v>
      </c>
      <c r="B298" s="24">
        <v>2221.1</v>
      </c>
      <c r="C298" s="24">
        <v>1260.0999999999999</v>
      </c>
      <c r="D298" s="4">
        <f t="shared" si="66"/>
        <v>0.56733150240871644</v>
      </c>
      <c r="E298" s="10">
        <v>15</v>
      </c>
      <c r="F298" s="5">
        <v>1</v>
      </c>
      <c r="G298" s="5">
        <v>10</v>
      </c>
      <c r="H298" s="5"/>
      <c r="I298" s="5"/>
      <c r="J298" s="4">
        <f t="shared" si="77"/>
        <v>0.9805393663240437</v>
      </c>
      <c r="K298" s="5">
        <v>10</v>
      </c>
      <c r="L298" s="5" t="s">
        <v>410</v>
      </c>
      <c r="M298" s="5" t="s">
        <v>410</v>
      </c>
      <c r="N298" s="4" t="s">
        <v>410</v>
      </c>
      <c r="O298" s="73"/>
      <c r="P298" s="5" t="s">
        <v>410</v>
      </c>
      <c r="Q298" s="5" t="s">
        <v>410</v>
      </c>
      <c r="R298" s="4" t="s">
        <v>410</v>
      </c>
      <c r="S298" s="5"/>
      <c r="T298" s="31">
        <f t="shared" si="67"/>
        <v>0.80901046283917666</v>
      </c>
      <c r="U298" s="32">
        <v>1113</v>
      </c>
      <c r="V298" s="24">
        <f t="shared" si="68"/>
        <v>607.09090909090912</v>
      </c>
      <c r="W298" s="24">
        <f t="shared" si="69"/>
        <v>491.1</v>
      </c>
      <c r="X298" s="24">
        <f t="shared" si="70"/>
        <v>-115.9909090909091</v>
      </c>
      <c r="Y298" s="24"/>
      <c r="Z298" s="24">
        <v>53</v>
      </c>
      <c r="AA298" s="24">
        <v>90.5</v>
      </c>
      <c r="AB298" s="24">
        <v>80</v>
      </c>
      <c r="AC298" s="24">
        <v>93.7</v>
      </c>
      <c r="AD298" s="24"/>
      <c r="AE298" s="24">
        <v>113.7</v>
      </c>
      <c r="AF298" s="24"/>
      <c r="AG298" s="24">
        <f t="shared" si="71"/>
        <v>60.2</v>
      </c>
      <c r="AH298" s="65"/>
      <c r="AI298" s="40"/>
      <c r="AJ298" s="40"/>
      <c r="AK298" s="65"/>
      <c r="AL298" s="65"/>
      <c r="AM298" s="24">
        <f t="shared" si="72"/>
        <v>60.2</v>
      </c>
      <c r="AN298" s="24"/>
      <c r="AO298" s="24">
        <f t="shared" si="73"/>
        <v>60.2</v>
      </c>
      <c r="AP298" s="81"/>
      <c r="AQ298" s="38"/>
      <c r="AR298" s="1"/>
      <c r="AS298" s="1"/>
      <c r="AT298" s="1"/>
      <c r="AU298" s="1"/>
      <c r="AV298" s="1"/>
      <c r="AW298" s="1"/>
      <c r="AX298" s="1"/>
      <c r="AY298" s="1"/>
      <c r="AZ298" s="1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9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9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9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9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9"/>
      <c r="GC298" s="8"/>
      <c r="GD298" s="8"/>
    </row>
    <row r="299" spans="1:186" s="2" customFormat="1" ht="17.100000000000001" customHeight="1">
      <c r="A299" s="33" t="s">
        <v>276</v>
      </c>
      <c r="B299" s="24">
        <v>5610.3</v>
      </c>
      <c r="C299" s="24">
        <v>5448.2</v>
      </c>
      <c r="D299" s="4">
        <f t="shared" si="66"/>
        <v>0.97110671443594809</v>
      </c>
      <c r="E299" s="10">
        <v>15</v>
      </c>
      <c r="F299" s="5">
        <v>1</v>
      </c>
      <c r="G299" s="5">
        <v>10</v>
      </c>
      <c r="H299" s="5"/>
      <c r="I299" s="5"/>
      <c r="J299" s="4">
        <f t="shared" si="77"/>
        <v>0.9805393663240437</v>
      </c>
      <c r="K299" s="5">
        <v>10</v>
      </c>
      <c r="L299" s="5" t="s">
        <v>410</v>
      </c>
      <c r="M299" s="5" t="s">
        <v>410</v>
      </c>
      <c r="N299" s="4" t="s">
        <v>410</v>
      </c>
      <c r="O299" s="73"/>
      <c r="P299" s="5" t="s">
        <v>410</v>
      </c>
      <c r="Q299" s="5" t="s">
        <v>410</v>
      </c>
      <c r="R299" s="4" t="s">
        <v>410</v>
      </c>
      <c r="S299" s="5"/>
      <c r="T299" s="31">
        <f t="shared" si="67"/>
        <v>0.98205698227941873</v>
      </c>
      <c r="U299" s="32">
        <v>115</v>
      </c>
      <c r="V299" s="24">
        <f t="shared" si="68"/>
        <v>62.727272727272734</v>
      </c>
      <c r="W299" s="24">
        <f t="shared" si="69"/>
        <v>61.6</v>
      </c>
      <c r="X299" s="24">
        <f t="shared" si="70"/>
        <v>-1.1272727272727323</v>
      </c>
      <c r="Y299" s="24"/>
      <c r="Z299" s="24">
        <v>6.8</v>
      </c>
      <c r="AA299" s="24">
        <v>11.8</v>
      </c>
      <c r="AB299" s="24">
        <v>8.6999999999999993</v>
      </c>
      <c r="AC299" s="24">
        <v>10.6</v>
      </c>
      <c r="AD299" s="24"/>
      <c r="AE299" s="24">
        <v>12.1</v>
      </c>
      <c r="AF299" s="24"/>
      <c r="AG299" s="24">
        <f t="shared" si="71"/>
        <v>11.6</v>
      </c>
      <c r="AH299" s="40"/>
      <c r="AI299" s="40"/>
      <c r="AJ299" s="40"/>
      <c r="AK299" s="65"/>
      <c r="AL299" s="65"/>
      <c r="AM299" s="24">
        <f t="shared" si="72"/>
        <v>11.6</v>
      </c>
      <c r="AN299" s="24"/>
      <c r="AO299" s="24">
        <f t="shared" si="73"/>
        <v>11.6</v>
      </c>
      <c r="AP299" s="81"/>
      <c r="AQ299" s="38"/>
      <c r="AR299" s="1"/>
      <c r="AS299" s="1"/>
      <c r="AT299" s="1"/>
      <c r="AU299" s="1"/>
      <c r="AV299" s="1"/>
      <c r="AW299" s="1"/>
      <c r="AX299" s="1"/>
      <c r="AY299" s="1"/>
      <c r="AZ299" s="1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9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9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9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9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9"/>
      <c r="GC299" s="8"/>
      <c r="GD299" s="8"/>
    </row>
    <row r="300" spans="1:186" s="2" customFormat="1" ht="17.100000000000001" customHeight="1">
      <c r="A300" s="33" t="s">
        <v>277</v>
      </c>
      <c r="B300" s="24">
        <v>2742.8</v>
      </c>
      <c r="C300" s="24">
        <v>2058.5</v>
      </c>
      <c r="D300" s="4">
        <f t="shared" si="66"/>
        <v>0.75051042730056872</v>
      </c>
      <c r="E300" s="10">
        <v>15</v>
      </c>
      <c r="F300" s="5">
        <v>1</v>
      </c>
      <c r="G300" s="5">
        <v>10</v>
      </c>
      <c r="H300" s="5"/>
      <c r="I300" s="5"/>
      <c r="J300" s="4">
        <f t="shared" si="77"/>
        <v>0.9805393663240437</v>
      </c>
      <c r="K300" s="5">
        <v>10</v>
      </c>
      <c r="L300" s="5" t="s">
        <v>410</v>
      </c>
      <c r="M300" s="5" t="s">
        <v>410</v>
      </c>
      <c r="N300" s="4" t="s">
        <v>410</v>
      </c>
      <c r="O300" s="73"/>
      <c r="P300" s="5" t="s">
        <v>410</v>
      </c>
      <c r="Q300" s="5" t="s">
        <v>410</v>
      </c>
      <c r="R300" s="4" t="s">
        <v>410</v>
      </c>
      <c r="S300" s="5"/>
      <c r="T300" s="31">
        <f t="shared" si="67"/>
        <v>0.88751571636425619</v>
      </c>
      <c r="U300" s="32">
        <v>1109</v>
      </c>
      <c r="V300" s="24">
        <f t="shared" si="68"/>
        <v>604.90909090909088</v>
      </c>
      <c r="W300" s="24">
        <f t="shared" si="69"/>
        <v>536.9</v>
      </c>
      <c r="X300" s="24">
        <f t="shared" si="70"/>
        <v>-68.009090909090901</v>
      </c>
      <c r="Y300" s="24"/>
      <c r="Z300" s="24">
        <v>67.5</v>
      </c>
      <c r="AA300" s="24">
        <v>96.4</v>
      </c>
      <c r="AB300" s="24">
        <v>92.7</v>
      </c>
      <c r="AC300" s="24">
        <v>104.1</v>
      </c>
      <c r="AD300" s="24"/>
      <c r="AE300" s="24">
        <v>83.3</v>
      </c>
      <c r="AF300" s="24"/>
      <c r="AG300" s="24">
        <f t="shared" si="71"/>
        <v>92.9</v>
      </c>
      <c r="AH300" s="65"/>
      <c r="AI300" s="40"/>
      <c r="AJ300" s="40"/>
      <c r="AK300" s="65"/>
      <c r="AL300" s="65"/>
      <c r="AM300" s="24">
        <f t="shared" si="72"/>
        <v>92.9</v>
      </c>
      <c r="AN300" s="24"/>
      <c r="AO300" s="24">
        <f t="shared" si="73"/>
        <v>92.9</v>
      </c>
      <c r="AP300" s="81"/>
      <c r="AQ300" s="38"/>
      <c r="AR300" s="1"/>
      <c r="AS300" s="1"/>
      <c r="AT300" s="1"/>
      <c r="AU300" s="1"/>
      <c r="AV300" s="1"/>
      <c r="AW300" s="1"/>
      <c r="AX300" s="1"/>
      <c r="AY300" s="1"/>
      <c r="AZ300" s="1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9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9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9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9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9"/>
      <c r="GC300" s="8"/>
      <c r="GD300" s="8"/>
    </row>
    <row r="301" spans="1:186" s="2" customFormat="1" ht="17.100000000000001" customHeight="1">
      <c r="A301" s="33" t="s">
        <v>278</v>
      </c>
      <c r="B301" s="24">
        <v>1010.6</v>
      </c>
      <c r="C301" s="24">
        <v>529.9</v>
      </c>
      <c r="D301" s="4">
        <f t="shared" si="66"/>
        <v>0.52434197506431823</v>
      </c>
      <c r="E301" s="10">
        <v>15</v>
      </c>
      <c r="F301" s="5">
        <v>1</v>
      </c>
      <c r="G301" s="5">
        <v>10</v>
      </c>
      <c r="H301" s="5"/>
      <c r="I301" s="5"/>
      <c r="J301" s="4">
        <f t="shared" si="77"/>
        <v>0.9805393663240437</v>
      </c>
      <c r="K301" s="5">
        <v>10</v>
      </c>
      <c r="L301" s="5" t="s">
        <v>410</v>
      </c>
      <c r="M301" s="5" t="s">
        <v>410</v>
      </c>
      <c r="N301" s="4" t="s">
        <v>410</v>
      </c>
      <c r="O301" s="73"/>
      <c r="P301" s="5" t="s">
        <v>410</v>
      </c>
      <c r="Q301" s="5" t="s">
        <v>410</v>
      </c>
      <c r="R301" s="4" t="s">
        <v>410</v>
      </c>
      <c r="S301" s="5"/>
      <c r="T301" s="31">
        <f t="shared" si="67"/>
        <v>0.79058637969157741</v>
      </c>
      <c r="U301" s="32">
        <v>517</v>
      </c>
      <c r="V301" s="24">
        <f t="shared" si="68"/>
        <v>282</v>
      </c>
      <c r="W301" s="24">
        <f t="shared" si="69"/>
        <v>222.9</v>
      </c>
      <c r="X301" s="24">
        <f t="shared" si="70"/>
        <v>-59.099999999999994</v>
      </c>
      <c r="Y301" s="24"/>
      <c r="Z301" s="24">
        <v>32.4</v>
      </c>
      <c r="AA301" s="24">
        <v>39.9</v>
      </c>
      <c r="AB301" s="24">
        <v>29.5</v>
      </c>
      <c r="AC301" s="24">
        <v>32.200000000000003</v>
      </c>
      <c r="AD301" s="24"/>
      <c r="AE301" s="24">
        <v>21</v>
      </c>
      <c r="AF301" s="24"/>
      <c r="AG301" s="24">
        <f t="shared" si="71"/>
        <v>67.900000000000006</v>
      </c>
      <c r="AH301" s="65"/>
      <c r="AI301" s="40"/>
      <c r="AJ301" s="40"/>
      <c r="AK301" s="65"/>
      <c r="AL301" s="65"/>
      <c r="AM301" s="24">
        <f t="shared" si="72"/>
        <v>67.900000000000006</v>
      </c>
      <c r="AN301" s="24"/>
      <c r="AO301" s="24">
        <f t="shared" si="73"/>
        <v>67.900000000000006</v>
      </c>
      <c r="AP301" s="81"/>
      <c r="AQ301" s="38"/>
      <c r="AR301" s="1"/>
      <c r="AS301" s="1"/>
      <c r="AT301" s="1"/>
      <c r="AU301" s="1"/>
      <c r="AV301" s="1"/>
      <c r="AW301" s="1"/>
      <c r="AX301" s="1"/>
      <c r="AY301" s="1"/>
      <c r="AZ301" s="1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9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9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9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9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9"/>
      <c r="GC301" s="8"/>
      <c r="GD301" s="8"/>
    </row>
    <row r="302" spans="1:186" s="2" customFormat="1" ht="17.100000000000001" customHeight="1">
      <c r="A302" s="33" t="s">
        <v>279</v>
      </c>
      <c r="B302" s="24">
        <v>4397.8999999999996</v>
      </c>
      <c r="C302" s="24">
        <v>2324.8000000000002</v>
      </c>
      <c r="D302" s="4">
        <f t="shared" si="66"/>
        <v>0.52861593033038501</v>
      </c>
      <c r="E302" s="10">
        <v>15</v>
      </c>
      <c r="F302" s="5">
        <v>1</v>
      </c>
      <c r="G302" s="5">
        <v>10</v>
      </c>
      <c r="H302" s="5"/>
      <c r="I302" s="5"/>
      <c r="J302" s="4">
        <f t="shared" si="77"/>
        <v>0.9805393663240437</v>
      </c>
      <c r="K302" s="5">
        <v>10</v>
      </c>
      <c r="L302" s="5" t="s">
        <v>410</v>
      </c>
      <c r="M302" s="5" t="s">
        <v>410</v>
      </c>
      <c r="N302" s="4" t="s">
        <v>410</v>
      </c>
      <c r="O302" s="73"/>
      <c r="P302" s="5" t="s">
        <v>410</v>
      </c>
      <c r="Q302" s="5" t="s">
        <v>410</v>
      </c>
      <c r="R302" s="4" t="s">
        <v>410</v>
      </c>
      <c r="S302" s="5"/>
      <c r="T302" s="31">
        <f t="shared" si="67"/>
        <v>0.79241807480560611</v>
      </c>
      <c r="U302" s="32">
        <v>105</v>
      </c>
      <c r="V302" s="24">
        <f t="shared" si="68"/>
        <v>57.272727272727266</v>
      </c>
      <c r="W302" s="24">
        <f t="shared" si="69"/>
        <v>45.4</v>
      </c>
      <c r="X302" s="24">
        <f t="shared" si="70"/>
        <v>-11.872727272727268</v>
      </c>
      <c r="Y302" s="24"/>
      <c r="Z302" s="24">
        <v>6.7</v>
      </c>
      <c r="AA302" s="24">
        <v>11.3</v>
      </c>
      <c r="AB302" s="24">
        <v>8.3000000000000007</v>
      </c>
      <c r="AC302" s="24">
        <v>10.6</v>
      </c>
      <c r="AD302" s="24"/>
      <c r="AE302" s="24">
        <v>4.5</v>
      </c>
      <c r="AF302" s="24">
        <v>1.4</v>
      </c>
      <c r="AG302" s="24">
        <f t="shared" si="71"/>
        <v>2.6</v>
      </c>
      <c r="AH302" s="65"/>
      <c r="AI302" s="40"/>
      <c r="AJ302" s="40"/>
      <c r="AK302" s="65"/>
      <c r="AL302" s="65"/>
      <c r="AM302" s="24">
        <f t="shared" si="72"/>
        <v>2.6</v>
      </c>
      <c r="AN302" s="24"/>
      <c r="AO302" s="24">
        <f t="shared" si="73"/>
        <v>2.6</v>
      </c>
      <c r="AP302" s="81"/>
      <c r="AQ302" s="38"/>
      <c r="AR302" s="1"/>
      <c r="AS302" s="1"/>
      <c r="AT302" s="1"/>
      <c r="AU302" s="1"/>
      <c r="AV302" s="1"/>
      <c r="AW302" s="1"/>
      <c r="AX302" s="1"/>
      <c r="AY302" s="1"/>
      <c r="AZ302" s="1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9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9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9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9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9"/>
      <c r="GC302" s="8"/>
      <c r="GD302" s="8"/>
    </row>
    <row r="303" spans="1:186" s="2" customFormat="1" ht="17.100000000000001" customHeight="1">
      <c r="A303" s="33" t="s">
        <v>280</v>
      </c>
      <c r="B303" s="24">
        <v>2047.3</v>
      </c>
      <c r="C303" s="24">
        <v>1418.8</v>
      </c>
      <c r="D303" s="4">
        <f t="shared" si="66"/>
        <v>0.69301030625702142</v>
      </c>
      <c r="E303" s="10">
        <v>15</v>
      </c>
      <c r="F303" s="5">
        <v>1</v>
      </c>
      <c r="G303" s="5">
        <v>10</v>
      </c>
      <c r="H303" s="5"/>
      <c r="I303" s="5"/>
      <c r="J303" s="4">
        <f t="shared" si="77"/>
        <v>0.9805393663240437</v>
      </c>
      <c r="K303" s="5">
        <v>10</v>
      </c>
      <c r="L303" s="5" t="s">
        <v>410</v>
      </c>
      <c r="M303" s="5" t="s">
        <v>410</v>
      </c>
      <c r="N303" s="4" t="s">
        <v>410</v>
      </c>
      <c r="O303" s="73"/>
      <c r="P303" s="5" t="s">
        <v>410</v>
      </c>
      <c r="Q303" s="5" t="s">
        <v>410</v>
      </c>
      <c r="R303" s="4" t="s">
        <v>410</v>
      </c>
      <c r="S303" s="5"/>
      <c r="T303" s="31">
        <f t="shared" si="67"/>
        <v>0.86287280734559313</v>
      </c>
      <c r="U303" s="32">
        <v>1115</v>
      </c>
      <c r="V303" s="24">
        <f t="shared" si="68"/>
        <v>608.18181818181813</v>
      </c>
      <c r="W303" s="24">
        <f t="shared" si="69"/>
        <v>524.79999999999995</v>
      </c>
      <c r="X303" s="24">
        <f t="shared" si="70"/>
        <v>-83.381818181818176</v>
      </c>
      <c r="Y303" s="24"/>
      <c r="Z303" s="24">
        <v>66.8</v>
      </c>
      <c r="AA303" s="24">
        <v>102.9</v>
      </c>
      <c r="AB303" s="24">
        <v>67.099999999999994</v>
      </c>
      <c r="AC303" s="24">
        <v>137.5</v>
      </c>
      <c r="AD303" s="24"/>
      <c r="AE303" s="24">
        <v>84.6</v>
      </c>
      <c r="AF303" s="24"/>
      <c r="AG303" s="24">
        <f t="shared" si="71"/>
        <v>65.900000000000006</v>
      </c>
      <c r="AH303" s="65"/>
      <c r="AI303" s="40"/>
      <c r="AJ303" s="40"/>
      <c r="AK303" s="65"/>
      <c r="AL303" s="65"/>
      <c r="AM303" s="24">
        <f t="shared" si="72"/>
        <v>65.900000000000006</v>
      </c>
      <c r="AN303" s="24"/>
      <c r="AO303" s="24">
        <f t="shared" si="73"/>
        <v>65.900000000000006</v>
      </c>
      <c r="AP303" s="81"/>
      <c r="AQ303" s="38"/>
      <c r="AR303" s="1"/>
      <c r="AS303" s="1"/>
      <c r="AT303" s="1"/>
      <c r="AU303" s="1"/>
      <c r="AV303" s="1"/>
      <c r="AW303" s="1"/>
      <c r="AX303" s="1"/>
      <c r="AY303" s="1"/>
      <c r="AZ303" s="1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9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9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9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9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9"/>
      <c r="GC303" s="8"/>
      <c r="GD303" s="8"/>
    </row>
    <row r="304" spans="1:186" s="2" customFormat="1" ht="17.100000000000001" customHeight="1">
      <c r="A304" s="33" t="s">
        <v>281</v>
      </c>
      <c r="B304" s="24">
        <v>11412.7</v>
      </c>
      <c r="C304" s="24">
        <v>4248.8999999999996</v>
      </c>
      <c r="D304" s="4">
        <f t="shared" si="66"/>
        <v>0.37229577575858469</v>
      </c>
      <c r="E304" s="10">
        <v>15</v>
      </c>
      <c r="F304" s="5">
        <v>1</v>
      </c>
      <c r="G304" s="5">
        <v>10</v>
      </c>
      <c r="H304" s="5"/>
      <c r="I304" s="5"/>
      <c r="J304" s="4">
        <f t="shared" si="77"/>
        <v>0.9805393663240437</v>
      </c>
      <c r="K304" s="5">
        <v>10</v>
      </c>
      <c r="L304" s="5" t="s">
        <v>410</v>
      </c>
      <c r="M304" s="5" t="s">
        <v>410</v>
      </c>
      <c r="N304" s="4" t="s">
        <v>410</v>
      </c>
      <c r="O304" s="73"/>
      <c r="P304" s="5" t="s">
        <v>410</v>
      </c>
      <c r="Q304" s="5" t="s">
        <v>410</v>
      </c>
      <c r="R304" s="4" t="s">
        <v>410</v>
      </c>
      <c r="S304" s="5"/>
      <c r="T304" s="31">
        <f t="shared" si="67"/>
        <v>0.725423722846263</v>
      </c>
      <c r="U304" s="32">
        <v>57</v>
      </c>
      <c r="V304" s="24">
        <f t="shared" si="68"/>
        <v>31.09090909090909</v>
      </c>
      <c r="W304" s="24">
        <f t="shared" si="69"/>
        <v>22.6</v>
      </c>
      <c r="X304" s="24">
        <f t="shared" si="70"/>
        <v>-8.4909090909090885</v>
      </c>
      <c r="Y304" s="24"/>
      <c r="Z304" s="24">
        <v>5.6</v>
      </c>
      <c r="AA304" s="24">
        <v>2.8</v>
      </c>
      <c r="AB304" s="24">
        <v>2.9</v>
      </c>
      <c r="AC304" s="24">
        <v>6.2</v>
      </c>
      <c r="AD304" s="24"/>
      <c r="AE304" s="24">
        <v>4.5999999999999996</v>
      </c>
      <c r="AF304" s="24"/>
      <c r="AG304" s="24">
        <f t="shared" si="71"/>
        <v>0.5</v>
      </c>
      <c r="AH304" s="40"/>
      <c r="AI304" s="40"/>
      <c r="AJ304" s="40"/>
      <c r="AK304" s="65"/>
      <c r="AL304" s="65"/>
      <c r="AM304" s="24">
        <f t="shared" si="72"/>
        <v>0.5</v>
      </c>
      <c r="AN304" s="24"/>
      <c r="AO304" s="24">
        <f t="shared" si="73"/>
        <v>0.5</v>
      </c>
      <c r="AP304" s="81"/>
      <c r="AQ304" s="38"/>
      <c r="AR304" s="1"/>
      <c r="AS304" s="1"/>
      <c r="AT304" s="1"/>
      <c r="AU304" s="1"/>
      <c r="AV304" s="1"/>
      <c r="AW304" s="1"/>
      <c r="AX304" s="1"/>
      <c r="AY304" s="1"/>
      <c r="AZ304" s="1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9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9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9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9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9"/>
      <c r="GC304" s="8"/>
      <c r="GD304" s="8"/>
    </row>
    <row r="305" spans="1:186" s="2" customFormat="1" ht="17.100000000000001" customHeight="1">
      <c r="A305" s="33" t="s">
        <v>282</v>
      </c>
      <c r="B305" s="24">
        <v>625.79999999999995</v>
      </c>
      <c r="C305" s="24">
        <v>347.2</v>
      </c>
      <c r="D305" s="4">
        <f t="shared" si="66"/>
        <v>0.55480984340044748</v>
      </c>
      <c r="E305" s="10">
        <v>15</v>
      </c>
      <c r="F305" s="5">
        <v>1</v>
      </c>
      <c r="G305" s="5">
        <v>10</v>
      </c>
      <c r="H305" s="5"/>
      <c r="I305" s="5"/>
      <c r="J305" s="4">
        <f t="shared" si="77"/>
        <v>0.9805393663240437</v>
      </c>
      <c r="K305" s="5">
        <v>10</v>
      </c>
      <c r="L305" s="5" t="s">
        <v>410</v>
      </c>
      <c r="M305" s="5" t="s">
        <v>410</v>
      </c>
      <c r="N305" s="4" t="s">
        <v>410</v>
      </c>
      <c r="O305" s="73"/>
      <c r="P305" s="5" t="s">
        <v>410</v>
      </c>
      <c r="Q305" s="5" t="s">
        <v>410</v>
      </c>
      <c r="R305" s="4" t="s">
        <v>410</v>
      </c>
      <c r="S305" s="5"/>
      <c r="T305" s="31">
        <f t="shared" si="67"/>
        <v>0.80364403754991853</v>
      </c>
      <c r="U305" s="32">
        <v>940</v>
      </c>
      <c r="V305" s="24">
        <f t="shared" si="68"/>
        <v>512.72727272727275</v>
      </c>
      <c r="W305" s="24">
        <f t="shared" si="69"/>
        <v>412.1</v>
      </c>
      <c r="X305" s="24">
        <f t="shared" si="70"/>
        <v>-100.62727272727273</v>
      </c>
      <c r="Y305" s="24"/>
      <c r="Z305" s="24">
        <v>91</v>
      </c>
      <c r="AA305" s="24">
        <v>74.8</v>
      </c>
      <c r="AB305" s="24">
        <v>62.5</v>
      </c>
      <c r="AC305" s="24">
        <v>110</v>
      </c>
      <c r="AD305" s="24"/>
      <c r="AE305" s="24">
        <v>55</v>
      </c>
      <c r="AF305" s="24"/>
      <c r="AG305" s="24">
        <f t="shared" si="71"/>
        <v>18.8</v>
      </c>
      <c r="AH305" s="65"/>
      <c r="AI305" s="40"/>
      <c r="AJ305" s="40"/>
      <c r="AK305" s="65"/>
      <c r="AL305" s="65"/>
      <c r="AM305" s="24">
        <f t="shared" si="72"/>
        <v>18.8</v>
      </c>
      <c r="AN305" s="24"/>
      <c r="AO305" s="24">
        <f t="shared" si="73"/>
        <v>18.8</v>
      </c>
      <c r="AP305" s="81"/>
      <c r="AQ305" s="38"/>
      <c r="AR305" s="1"/>
      <c r="AS305" s="1"/>
      <c r="AT305" s="1"/>
      <c r="AU305" s="1"/>
      <c r="AV305" s="1"/>
      <c r="AW305" s="1"/>
      <c r="AX305" s="1"/>
      <c r="AY305" s="1"/>
      <c r="AZ305" s="1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9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9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9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9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9"/>
      <c r="GC305" s="8"/>
      <c r="GD305" s="8"/>
    </row>
    <row r="306" spans="1:186" s="2" customFormat="1" ht="17.100000000000001" customHeight="1">
      <c r="A306" s="33" t="s">
        <v>283</v>
      </c>
      <c r="B306" s="24">
        <v>1335.9</v>
      </c>
      <c r="C306" s="24">
        <v>1409.4</v>
      </c>
      <c r="D306" s="4">
        <f t="shared" si="66"/>
        <v>1.0550190882551089</v>
      </c>
      <c r="E306" s="10">
        <v>15</v>
      </c>
      <c r="F306" s="5">
        <v>1</v>
      </c>
      <c r="G306" s="5">
        <v>10</v>
      </c>
      <c r="H306" s="5"/>
      <c r="I306" s="5"/>
      <c r="J306" s="4">
        <f t="shared" si="77"/>
        <v>0.9805393663240437</v>
      </c>
      <c r="K306" s="5">
        <v>10</v>
      </c>
      <c r="L306" s="5" t="s">
        <v>410</v>
      </c>
      <c r="M306" s="5" t="s">
        <v>410</v>
      </c>
      <c r="N306" s="4" t="s">
        <v>410</v>
      </c>
      <c r="O306" s="73"/>
      <c r="P306" s="5" t="s">
        <v>410</v>
      </c>
      <c r="Q306" s="5" t="s">
        <v>410</v>
      </c>
      <c r="R306" s="4" t="s">
        <v>410</v>
      </c>
      <c r="S306" s="5"/>
      <c r="T306" s="31">
        <f t="shared" si="67"/>
        <v>1.0180194282019162</v>
      </c>
      <c r="U306" s="32">
        <v>45</v>
      </c>
      <c r="V306" s="24">
        <f t="shared" si="68"/>
        <v>24.545454545454547</v>
      </c>
      <c r="W306" s="24">
        <f t="shared" si="69"/>
        <v>25</v>
      </c>
      <c r="X306" s="24">
        <f t="shared" si="70"/>
        <v>0.45454545454545325</v>
      </c>
      <c r="Y306" s="24"/>
      <c r="Z306" s="24">
        <v>4.3</v>
      </c>
      <c r="AA306" s="24">
        <v>3.5</v>
      </c>
      <c r="AB306" s="24">
        <v>3.6</v>
      </c>
      <c r="AC306" s="24">
        <v>5.0999999999999996</v>
      </c>
      <c r="AD306" s="24"/>
      <c r="AE306" s="24">
        <v>2.7</v>
      </c>
      <c r="AF306" s="24"/>
      <c r="AG306" s="24">
        <f t="shared" si="71"/>
        <v>5.8</v>
      </c>
      <c r="AH306" s="65"/>
      <c r="AI306" s="40"/>
      <c r="AJ306" s="40"/>
      <c r="AK306" s="65"/>
      <c r="AL306" s="65"/>
      <c r="AM306" s="24">
        <f t="shared" si="72"/>
        <v>5.8</v>
      </c>
      <c r="AN306" s="24"/>
      <c r="AO306" s="24">
        <f t="shared" si="73"/>
        <v>5.8</v>
      </c>
      <c r="AP306" s="81"/>
      <c r="AQ306" s="38"/>
      <c r="AR306" s="1"/>
      <c r="AS306" s="1"/>
      <c r="AT306" s="1"/>
      <c r="AU306" s="1"/>
      <c r="AV306" s="1"/>
      <c r="AW306" s="1"/>
      <c r="AX306" s="1"/>
      <c r="AY306" s="1"/>
      <c r="AZ306" s="1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9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9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9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9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9"/>
      <c r="GC306" s="8"/>
      <c r="GD306" s="8"/>
    </row>
    <row r="307" spans="1:186" s="2" customFormat="1" ht="17.100000000000001" customHeight="1">
      <c r="A307" s="33" t="s">
        <v>284</v>
      </c>
      <c r="B307" s="24">
        <v>6768.5</v>
      </c>
      <c r="C307" s="24">
        <v>5062.8999999999996</v>
      </c>
      <c r="D307" s="4">
        <f t="shared" si="66"/>
        <v>0.74800916007978124</v>
      </c>
      <c r="E307" s="10">
        <v>15</v>
      </c>
      <c r="F307" s="5">
        <v>1</v>
      </c>
      <c r="G307" s="5">
        <v>10</v>
      </c>
      <c r="H307" s="5"/>
      <c r="I307" s="5"/>
      <c r="J307" s="4">
        <f t="shared" si="77"/>
        <v>0.9805393663240437</v>
      </c>
      <c r="K307" s="5">
        <v>10</v>
      </c>
      <c r="L307" s="5" t="s">
        <v>410</v>
      </c>
      <c r="M307" s="5" t="s">
        <v>410</v>
      </c>
      <c r="N307" s="4" t="s">
        <v>410</v>
      </c>
      <c r="O307" s="73"/>
      <c r="P307" s="5" t="s">
        <v>410</v>
      </c>
      <c r="Q307" s="5" t="s">
        <v>410</v>
      </c>
      <c r="R307" s="4" t="s">
        <v>410</v>
      </c>
      <c r="S307" s="5"/>
      <c r="T307" s="31">
        <f t="shared" si="67"/>
        <v>0.88644374469820442</v>
      </c>
      <c r="U307" s="32">
        <v>146</v>
      </c>
      <c r="V307" s="24">
        <f t="shared" si="68"/>
        <v>79.63636363636364</v>
      </c>
      <c r="W307" s="24">
        <f t="shared" si="69"/>
        <v>70.599999999999994</v>
      </c>
      <c r="X307" s="24">
        <f t="shared" si="70"/>
        <v>-9.0363636363636459</v>
      </c>
      <c r="Y307" s="24"/>
      <c r="Z307" s="24">
        <v>11.8</v>
      </c>
      <c r="AA307" s="24">
        <v>11.5</v>
      </c>
      <c r="AB307" s="24">
        <v>9.6</v>
      </c>
      <c r="AC307" s="24">
        <v>17</v>
      </c>
      <c r="AD307" s="24"/>
      <c r="AE307" s="24">
        <v>11.5</v>
      </c>
      <c r="AF307" s="24"/>
      <c r="AG307" s="24">
        <f t="shared" si="71"/>
        <v>9.1999999999999993</v>
      </c>
      <c r="AH307" s="40"/>
      <c r="AI307" s="40"/>
      <c r="AJ307" s="40"/>
      <c r="AK307" s="65"/>
      <c r="AL307" s="65"/>
      <c r="AM307" s="24">
        <f t="shared" si="72"/>
        <v>9.1999999999999993</v>
      </c>
      <c r="AN307" s="24"/>
      <c r="AO307" s="24">
        <f t="shared" si="73"/>
        <v>9.1999999999999993</v>
      </c>
      <c r="AP307" s="81"/>
      <c r="AQ307" s="38"/>
      <c r="AR307" s="1"/>
      <c r="AS307" s="1"/>
      <c r="AT307" s="1"/>
      <c r="AU307" s="1"/>
      <c r="AV307" s="1"/>
      <c r="AW307" s="1"/>
      <c r="AX307" s="1"/>
      <c r="AY307" s="1"/>
      <c r="AZ307" s="1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9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9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9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9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9"/>
      <c r="GC307" s="8"/>
      <c r="GD307" s="8"/>
    </row>
    <row r="308" spans="1:186" s="2" customFormat="1" ht="17.100000000000001" customHeight="1">
      <c r="A308" s="33" t="s">
        <v>285</v>
      </c>
      <c r="B308" s="24">
        <v>18700.599999999999</v>
      </c>
      <c r="C308" s="24">
        <v>13516.9</v>
      </c>
      <c r="D308" s="4">
        <f t="shared" si="66"/>
        <v>0.72280568537907874</v>
      </c>
      <c r="E308" s="10">
        <v>15</v>
      </c>
      <c r="F308" s="5">
        <v>1</v>
      </c>
      <c r="G308" s="5">
        <v>10</v>
      </c>
      <c r="H308" s="5"/>
      <c r="I308" s="5"/>
      <c r="J308" s="4">
        <f t="shared" si="77"/>
        <v>0.9805393663240437</v>
      </c>
      <c r="K308" s="5">
        <v>10</v>
      </c>
      <c r="L308" s="5" t="s">
        <v>410</v>
      </c>
      <c r="M308" s="5" t="s">
        <v>410</v>
      </c>
      <c r="N308" s="4" t="s">
        <v>410</v>
      </c>
      <c r="O308" s="73"/>
      <c r="P308" s="5" t="s">
        <v>410</v>
      </c>
      <c r="Q308" s="5" t="s">
        <v>410</v>
      </c>
      <c r="R308" s="4" t="s">
        <v>410</v>
      </c>
      <c r="S308" s="5"/>
      <c r="T308" s="31">
        <f t="shared" si="67"/>
        <v>0.87564225554076047</v>
      </c>
      <c r="U308" s="32">
        <v>39</v>
      </c>
      <c r="V308" s="24">
        <f t="shared" si="68"/>
        <v>21.272727272727273</v>
      </c>
      <c r="W308" s="24">
        <f t="shared" si="69"/>
        <v>18.600000000000001</v>
      </c>
      <c r="X308" s="24">
        <f t="shared" si="70"/>
        <v>-2.672727272727272</v>
      </c>
      <c r="Y308" s="24"/>
      <c r="Z308" s="24">
        <v>2.9</v>
      </c>
      <c r="AA308" s="24">
        <v>2.5</v>
      </c>
      <c r="AB308" s="24">
        <v>3.2</v>
      </c>
      <c r="AC308" s="24">
        <v>3.8</v>
      </c>
      <c r="AD308" s="24"/>
      <c r="AE308" s="24">
        <v>3.2</v>
      </c>
      <c r="AF308" s="24"/>
      <c r="AG308" s="24">
        <f t="shared" si="71"/>
        <v>3</v>
      </c>
      <c r="AH308" s="40"/>
      <c r="AI308" s="40"/>
      <c r="AJ308" s="40"/>
      <c r="AK308" s="65"/>
      <c r="AL308" s="65"/>
      <c r="AM308" s="24">
        <f t="shared" si="72"/>
        <v>3</v>
      </c>
      <c r="AN308" s="24"/>
      <c r="AO308" s="24">
        <f t="shared" si="73"/>
        <v>3</v>
      </c>
      <c r="AP308" s="81"/>
      <c r="AQ308" s="38"/>
      <c r="AR308" s="1"/>
      <c r="AS308" s="1"/>
      <c r="AT308" s="1"/>
      <c r="AU308" s="1"/>
      <c r="AV308" s="1"/>
      <c r="AW308" s="1"/>
      <c r="AX308" s="1"/>
      <c r="AY308" s="1"/>
      <c r="AZ308" s="1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9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9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9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9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9"/>
      <c r="GC308" s="8"/>
      <c r="GD308" s="8"/>
    </row>
    <row r="309" spans="1:186" s="2" customFormat="1" ht="17.100000000000001" customHeight="1">
      <c r="A309" s="33" t="s">
        <v>286</v>
      </c>
      <c r="B309" s="24">
        <v>10274.5</v>
      </c>
      <c r="C309" s="24">
        <v>9630.7000000000007</v>
      </c>
      <c r="D309" s="4">
        <f t="shared" si="66"/>
        <v>0.93734001654581733</v>
      </c>
      <c r="E309" s="10">
        <v>15</v>
      </c>
      <c r="F309" s="5">
        <v>1</v>
      </c>
      <c r="G309" s="5">
        <v>10</v>
      </c>
      <c r="H309" s="5"/>
      <c r="I309" s="5"/>
      <c r="J309" s="4">
        <f t="shared" si="77"/>
        <v>0.9805393663240437</v>
      </c>
      <c r="K309" s="5">
        <v>10</v>
      </c>
      <c r="L309" s="5" t="s">
        <v>410</v>
      </c>
      <c r="M309" s="5" t="s">
        <v>410</v>
      </c>
      <c r="N309" s="4" t="s">
        <v>410</v>
      </c>
      <c r="O309" s="73"/>
      <c r="P309" s="5" t="s">
        <v>410</v>
      </c>
      <c r="Q309" s="5" t="s">
        <v>410</v>
      </c>
      <c r="R309" s="4" t="s">
        <v>410</v>
      </c>
      <c r="S309" s="5"/>
      <c r="T309" s="31">
        <f t="shared" si="67"/>
        <v>0.96758554032650568</v>
      </c>
      <c r="U309" s="32">
        <v>19</v>
      </c>
      <c r="V309" s="24">
        <f t="shared" si="68"/>
        <v>10.363636363636363</v>
      </c>
      <c r="W309" s="24">
        <f t="shared" si="69"/>
        <v>10</v>
      </c>
      <c r="X309" s="24">
        <f t="shared" si="70"/>
        <v>-0.36363636363636331</v>
      </c>
      <c r="Y309" s="24"/>
      <c r="Z309" s="24">
        <v>1.7</v>
      </c>
      <c r="AA309" s="24">
        <v>2</v>
      </c>
      <c r="AB309" s="24">
        <v>1</v>
      </c>
      <c r="AC309" s="24">
        <v>2</v>
      </c>
      <c r="AD309" s="24"/>
      <c r="AE309" s="24">
        <v>1.3</v>
      </c>
      <c r="AF309" s="24"/>
      <c r="AG309" s="24">
        <f t="shared" si="71"/>
        <v>2</v>
      </c>
      <c r="AH309" s="40"/>
      <c r="AI309" s="40"/>
      <c r="AJ309" s="40"/>
      <c r="AK309" s="65"/>
      <c r="AL309" s="65"/>
      <c r="AM309" s="24">
        <f t="shared" si="72"/>
        <v>2</v>
      </c>
      <c r="AN309" s="24"/>
      <c r="AO309" s="24">
        <f t="shared" si="73"/>
        <v>2</v>
      </c>
      <c r="AP309" s="81"/>
      <c r="AQ309" s="38"/>
      <c r="AR309" s="1"/>
      <c r="AS309" s="1"/>
      <c r="AT309" s="1"/>
      <c r="AU309" s="1"/>
      <c r="AV309" s="1"/>
      <c r="AW309" s="1"/>
      <c r="AX309" s="1"/>
      <c r="AY309" s="1"/>
      <c r="AZ309" s="1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9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9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9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9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9"/>
      <c r="GC309" s="8"/>
      <c r="GD309" s="8"/>
    </row>
    <row r="310" spans="1:186" s="2" customFormat="1" ht="17.100000000000001" customHeight="1">
      <c r="A310" s="33" t="s">
        <v>287</v>
      </c>
      <c r="B310" s="24">
        <v>795.8</v>
      </c>
      <c r="C310" s="24">
        <v>607</v>
      </c>
      <c r="D310" s="4">
        <f t="shared" si="66"/>
        <v>0.76275446091982912</v>
      </c>
      <c r="E310" s="10">
        <v>15</v>
      </c>
      <c r="F310" s="5">
        <v>1</v>
      </c>
      <c r="G310" s="5">
        <v>10</v>
      </c>
      <c r="H310" s="5"/>
      <c r="I310" s="5"/>
      <c r="J310" s="4">
        <f t="shared" si="77"/>
        <v>0.9805393663240437</v>
      </c>
      <c r="K310" s="5">
        <v>10</v>
      </c>
      <c r="L310" s="5" t="s">
        <v>410</v>
      </c>
      <c r="M310" s="5" t="s">
        <v>410</v>
      </c>
      <c r="N310" s="4" t="s">
        <v>410</v>
      </c>
      <c r="O310" s="73"/>
      <c r="P310" s="5" t="s">
        <v>410</v>
      </c>
      <c r="Q310" s="5" t="s">
        <v>410</v>
      </c>
      <c r="R310" s="4" t="s">
        <v>410</v>
      </c>
      <c r="S310" s="5"/>
      <c r="T310" s="31">
        <f t="shared" si="67"/>
        <v>0.89276315934393924</v>
      </c>
      <c r="U310" s="32">
        <v>654</v>
      </c>
      <c r="V310" s="24">
        <f t="shared" si="68"/>
        <v>356.72727272727275</v>
      </c>
      <c r="W310" s="24">
        <f t="shared" si="69"/>
        <v>318.5</v>
      </c>
      <c r="X310" s="24">
        <f t="shared" si="70"/>
        <v>-38.227272727272748</v>
      </c>
      <c r="Y310" s="24"/>
      <c r="Z310" s="24">
        <v>49.9</v>
      </c>
      <c r="AA310" s="24">
        <v>63.2</v>
      </c>
      <c r="AB310" s="24">
        <v>59.4</v>
      </c>
      <c r="AC310" s="24">
        <v>73.7</v>
      </c>
      <c r="AD310" s="24"/>
      <c r="AE310" s="24">
        <v>35.4</v>
      </c>
      <c r="AF310" s="24"/>
      <c r="AG310" s="24">
        <f t="shared" si="71"/>
        <v>36.9</v>
      </c>
      <c r="AH310" s="65"/>
      <c r="AI310" s="40"/>
      <c r="AJ310" s="40"/>
      <c r="AK310" s="65"/>
      <c r="AL310" s="65"/>
      <c r="AM310" s="24">
        <f t="shared" si="72"/>
        <v>36.9</v>
      </c>
      <c r="AN310" s="24"/>
      <c r="AO310" s="24">
        <f t="shared" si="73"/>
        <v>36.9</v>
      </c>
      <c r="AP310" s="81"/>
      <c r="AQ310" s="38"/>
      <c r="AR310" s="1"/>
      <c r="AS310" s="1"/>
      <c r="AT310" s="1"/>
      <c r="AU310" s="1"/>
      <c r="AV310" s="1"/>
      <c r="AW310" s="1"/>
      <c r="AX310" s="1"/>
      <c r="AY310" s="1"/>
      <c r="AZ310" s="1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9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9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9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9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9"/>
      <c r="GC310" s="8"/>
      <c r="GD310" s="8"/>
    </row>
    <row r="311" spans="1:186" s="2" customFormat="1" ht="17.100000000000001" customHeight="1">
      <c r="A311" s="33" t="s">
        <v>288</v>
      </c>
      <c r="B311" s="24">
        <v>2223.1999999999998</v>
      </c>
      <c r="C311" s="24">
        <v>1290.8</v>
      </c>
      <c r="D311" s="4">
        <f t="shared" si="66"/>
        <v>0.58060453400503786</v>
      </c>
      <c r="E311" s="10">
        <v>15</v>
      </c>
      <c r="F311" s="5">
        <v>1</v>
      </c>
      <c r="G311" s="5">
        <v>10</v>
      </c>
      <c r="H311" s="5"/>
      <c r="I311" s="5"/>
      <c r="J311" s="4">
        <f t="shared" si="77"/>
        <v>0.9805393663240437</v>
      </c>
      <c r="K311" s="5">
        <v>10</v>
      </c>
      <c r="L311" s="5" t="s">
        <v>410</v>
      </c>
      <c r="M311" s="5" t="s">
        <v>410</v>
      </c>
      <c r="N311" s="4" t="s">
        <v>410</v>
      </c>
      <c r="O311" s="73"/>
      <c r="P311" s="5" t="s">
        <v>410</v>
      </c>
      <c r="Q311" s="5" t="s">
        <v>410</v>
      </c>
      <c r="R311" s="4" t="s">
        <v>410</v>
      </c>
      <c r="S311" s="5"/>
      <c r="T311" s="31">
        <f t="shared" si="67"/>
        <v>0.8146989049518859</v>
      </c>
      <c r="U311" s="32">
        <v>1144</v>
      </c>
      <c r="V311" s="24">
        <f t="shared" si="68"/>
        <v>624</v>
      </c>
      <c r="W311" s="24">
        <f t="shared" si="69"/>
        <v>508.4</v>
      </c>
      <c r="X311" s="24">
        <f t="shared" si="70"/>
        <v>-115.60000000000002</v>
      </c>
      <c r="Y311" s="24"/>
      <c r="Z311" s="24">
        <v>55.3</v>
      </c>
      <c r="AA311" s="24">
        <v>100.6</v>
      </c>
      <c r="AB311" s="24">
        <v>77.2</v>
      </c>
      <c r="AC311" s="24">
        <v>112</v>
      </c>
      <c r="AD311" s="24"/>
      <c r="AE311" s="24">
        <v>116.9</v>
      </c>
      <c r="AF311" s="24"/>
      <c r="AG311" s="24">
        <f t="shared" si="71"/>
        <v>46.4</v>
      </c>
      <c r="AH311" s="65"/>
      <c r="AI311" s="40"/>
      <c r="AJ311" s="40"/>
      <c r="AK311" s="65"/>
      <c r="AL311" s="65"/>
      <c r="AM311" s="24">
        <f t="shared" si="72"/>
        <v>46.4</v>
      </c>
      <c r="AN311" s="24"/>
      <c r="AO311" s="24">
        <f t="shared" si="73"/>
        <v>46.4</v>
      </c>
      <c r="AP311" s="81"/>
      <c r="AQ311" s="38"/>
      <c r="AR311" s="1"/>
      <c r="AS311" s="1"/>
      <c r="AT311" s="1"/>
      <c r="AU311" s="1"/>
      <c r="AV311" s="1"/>
      <c r="AW311" s="1"/>
      <c r="AX311" s="1"/>
      <c r="AY311" s="1"/>
      <c r="AZ311" s="1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9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9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9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9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9"/>
      <c r="GC311" s="8"/>
      <c r="GD311" s="8"/>
    </row>
    <row r="312" spans="1:186" s="2" customFormat="1" ht="17.100000000000001" customHeight="1">
      <c r="A312" s="33" t="s">
        <v>289</v>
      </c>
      <c r="B312" s="24">
        <v>2225.5</v>
      </c>
      <c r="C312" s="24">
        <v>1360.9</v>
      </c>
      <c r="D312" s="4">
        <f t="shared" si="66"/>
        <v>0.61150303302628628</v>
      </c>
      <c r="E312" s="10">
        <v>15</v>
      </c>
      <c r="F312" s="5">
        <v>1</v>
      </c>
      <c r="G312" s="5">
        <v>10</v>
      </c>
      <c r="H312" s="5"/>
      <c r="I312" s="5"/>
      <c r="J312" s="4">
        <f t="shared" si="77"/>
        <v>0.9805393663240437</v>
      </c>
      <c r="K312" s="5">
        <v>10</v>
      </c>
      <c r="L312" s="5" t="s">
        <v>410</v>
      </c>
      <c r="M312" s="5" t="s">
        <v>410</v>
      </c>
      <c r="N312" s="4" t="s">
        <v>410</v>
      </c>
      <c r="O312" s="73"/>
      <c r="P312" s="5" t="s">
        <v>410</v>
      </c>
      <c r="Q312" s="5" t="s">
        <v>410</v>
      </c>
      <c r="R312" s="4" t="s">
        <v>410</v>
      </c>
      <c r="S312" s="5"/>
      <c r="T312" s="31">
        <f t="shared" si="67"/>
        <v>0.82794111881813526</v>
      </c>
      <c r="U312" s="32">
        <v>1173</v>
      </c>
      <c r="V312" s="24">
        <f t="shared" si="68"/>
        <v>639.81818181818187</v>
      </c>
      <c r="W312" s="24">
        <f t="shared" si="69"/>
        <v>529.70000000000005</v>
      </c>
      <c r="X312" s="24">
        <f t="shared" si="70"/>
        <v>-110.11818181818182</v>
      </c>
      <c r="Y312" s="24"/>
      <c r="Z312" s="24">
        <v>88.2</v>
      </c>
      <c r="AA312" s="24">
        <v>88.7</v>
      </c>
      <c r="AB312" s="24">
        <v>66.8</v>
      </c>
      <c r="AC312" s="24">
        <v>148.6</v>
      </c>
      <c r="AD312" s="24"/>
      <c r="AE312" s="24">
        <v>82.4</v>
      </c>
      <c r="AF312" s="24"/>
      <c r="AG312" s="24">
        <f t="shared" si="71"/>
        <v>55</v>
      </c>
      <c r="AH312" s="65"/>
      <c r="AI312" s="40"/>
      <c r="AJ312" s="40"/>
      <c r="AK312" s="65"/>
      <c r="AL312" s="65"/>
      <c r="AM312" s="24">
        <f t="shared" si="72"/>
        <v>55</v>
      </c>
      <c r="AN312" s="24"/>
      <c r="AO312" s="24">
        <f t="shared" si="73"/>
        <v>55</v>
      </c>
      <c r="AP312" s="81"/>
      <c r="AQ312" s="38"/>
      <c r="AR312" s="1"/>
      <c r="AS312" s="1"/>
      <c r="AT312" s="1"/>
      <c r="AU312" s="1"/>
      <c r="AV312" s="1"/>
      <c r="AW312" s="1"/>
      <c r="AX312" s="1"/>
      <c r="AY312" s="1"/>
      <c r="AZ312" s="1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9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9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9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9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9"/>
      <c r="GC312" s="8"/>
      <c r="GD312" s="8"/>
    </row>
    <row r="313" spans="1:186" s="2" customFormat="1" ht="17.100000000000001" customHeight="1">
      <c r="A313" s="33" t="s">
        <v>290</v>
      </c>
      <c r="B313" s="24">
        <v>13563.7</v>
      </c>
      <c r="C313" s="24">
        <v>13651.9</v>
      </c>
      <c r="D313" s="4">
        <f t="shared" si="66"/>
        <v>1.0065026504567336</v>
      </c>
      <c r="E313" s="10">
        <v>15</v>
      </c>
      <c r="F313" s="5">
        <v>1</v>
      </c>
      <c r="G313" s="5">
        <v>10</v>
      </c>
      <c r="H313" s="5"/>
      <c r="I313" s="5"/>
      <c r="J313" s="4">
        <f t="shared" si="77"/>
        <v>0.9805393663240437</v>
      </c>
      <c r="K313" s="5">
        <v>10</v>
      </c>
      <c r="L313" s="5" t="s">
        <v>410</v>
      </c>
      <c r="M313" s="5" t="s">
        <v>410</v>
      </c>
      <c r="N313" s="4" t="s">
        <v>410</v>
      </c>
      <c r="O313" s="73"/>
      <c r="P313" s="5" t="s">
        <v>410</v>
      </c>
      <c r="Q313" s="5" t="s">
        <v>410</v>
      </c>
      <c r="R313" s="4" t="s">
        <v>410</v>
      </c>
      <c r="S313" s="5"/>
      <c r="T313" s="31">
        <f t="shared" si="67"/>
        <v>0.99722666914546976</v>
      </c>
      <c r="U313" s="32">
        <v>62</v>
      </c>
      <c r="V313" s="24">
        <f t="shared" si="68"/>
        <v>33.81818181818182</v>
      </c>
      <c r="W313" s="24">
        <f t="shared" si="69"/>
        <v>33.700000000000003</v>
      </c>
      <c r="X313" s="24">
        <f t="shared" si="70"/>
        <v>-0.11818181818181728</v>
      </c>
      <c r="Y313" s="24"/>
      <c r="Z313" s="24">
        <v>5.5</v>
      </c>
      <c r="AA313" s="24">
        <v>6.3</v>
      </c>
      <c r="AB313" s="24">
        <v>3.8</v>
      </c>
      <c r="AC313" s="24">
        <v>5.5</v>
      </c>
      <c r="AD313" s="24"/>
      <c r="AE313" s="24">
        <v>6.3</v>
      </c>
      <c r="AF313" s="24"/>
      <c r="AG313" s="24">
        <f t="shared" si="71"/>
        <v>6.3</v>
      </c>
      <c r="AH313" s="40"/>
      <c r="AI313" s="40"/>
      <c r="AJ313" s="40"/>
      <c r="AK313" s="65"/>
      <c r="AL313" s="65"/>
      <c r="AM313" s="24">
        <f t="shared" si="72"/>
        <v>6.3</v>
      </c>
      <c r="AN313" s="24"/>
      <c r="AO313" s="24">
        <f t="shared" si="73"/>
        <v>6.3</v>
      </c>
      <c r="AP313" s="81"/>
      <c r="AQ313" s="38"/>
      <c r="AR313" s="1"/>
      <c r="AS313" s="1"/>
      <c r="AT313" s="1"/>
      <c r="AU313" s="1"/>
      <c r="AV313" s="1"/>
      <c r="AW313" s="1"/>
      <c r="AX313" s="1"/>
      <c r="AY313" s="1"/>
      <c r="AZ313" s="1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9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9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9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9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9"/>
      <c r="GC313" s="8"/>
      <c r="GD313" s="8"/>
    </row>
    <row r="314" spans="1:186" s="2" customFormat="1" ht="17.100000000000001" customHeight="1">
      <c r="A314" s="33" t="s">
        <v>291</v>
      </c>
      <c r="B314" s="24">
        <v>4023.9</v>
      </c>
      <c r="C314" s="24">
        <v>3454</v>
      </c>
      <c r="D314" s="4">
        <f t="shared" si="66"/>
        <v>0.85837123188946041</v>
      </c>
      <c r="E314" s="10">
        <v>15</v>
      </c>
      <c r="F314" s="5">
        <v>1</v>
      </c>
      <c r="G314" s="5">
        <v>10</v>
      </c>
      <c r="H314" s="5"/>
      <c r="I314" s="5"/>
      <c r="J314" s="4">
        <f t="shared" si="77"/>
        <v>0.9805393663240437</v>
      </c>
      <c r="K314" s="5">
        <v>10</v>
      </c>
      <c r="L314" s="5" t="s">
        <v>410</v>
      </c>
      <c r="M314" s="5" t="s">
        <v>410</v>
      </c>
      <c r="N314" s="4" t="s">
        <v>410</v>
      </c>
      <c r="O314" s="73"/>
      <c r="P314" s="5" t="s">
        <v>410</v>
      </c>
      <c r="Q314" s="5" t="s">
        <v>410</v>
      </c>
      <c r="R314" s="4" t="s">
        <v>410</v>
      </c>
      <c r="S314" s="5"/>
      <c r="T314" s="31">
        <f t="shared" si="67"/>
        <v>0.93374177547378123</v>
      </c>
      <c r="U314" s="32">
        <v>118</v>
      </c>
      <c r="V314" s="24">
        <f t="shared" si="68"/>
        <v>64.36363636363636</v>
      </c>
      <c r="W314" s="24">
        <f t="shared" si="69"/>
        <v>60.1</v>
      </c>
      <c r="X314" s="24">
        <f t="shared" si="70"/>
        <v>-4.2636363636363583</v>
      </c>
      <c r="Y314" s="24"/>
      <c r="Z314" s="24">
        <v>8.1</v>
      </c>
      <c r="AA314" s="24">
        <v>11.7</v>
      </c>
      <c r="AB314" s="24">
        <v>8.8000000000000007</v>
      </c>
      <c r="AC314" s="24">
        <v>10.6</v>
      </c>
      <c r="AD314" s="24"/>
      <c r="AE314" s="24">
        <v>8.1</v>
      </c>
      <c r="AF314" s="24"/>
      <c r="AG314" s="24">
        <f t="shared" si="71"/>
        <v>12.8</v>
      </c>
      <c r="AH314" s="65"/>
      <c r="AI314" s="40"/>
      <c r="AJ314" s="40"/>
      <c r="AK314" s="65"/>
      <c r="AL314" s="65"/>
      <c r="AM314" s="24">
        <f t="shared" si="72"/>
        <v>12.8</v>
      </c>
      <c r="AN314" s="24"/>
      <c r="AO314" s="24">
        <f t="shared" si="73"/>
        <v>12.8</v>
      </c>
      <c r="AP314" s="81"/>
      <c r="AQ314" s="38"/>
      <c r="AR314" s="1"/>
      <c r="AS314" s="1"/>
      <c r="AT314" s="1"/>
      <c r="AU314" s="1"/>
      <c r="AV314" s="1"/>
      <c r="AW314" s="1"/>
      <c r="AX314" s="1"/>
      <c r="AY314" s="1"/>
      <c r="AZ314" s="1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9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9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9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9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9"/>
      <c r="GC314" s="8"/>
      <c r="GD314" s="8"/>
    </row>
    <row r="315" spans="1:186" s="2" customFormat="1" ht="17.100000000000001" customHeight="1">
      <c r="A315" s="33" t="s">
        <v>292</v>
      </c>
      <c r="B315" s="24">
        <v>3106.7</v>
      </c>
      <c r="C315" s="24">
        <v>2159.6</v>
      </c>
      <c r="D315" s="4">
        <f t="shared" ref="D315:D378" si="78">IF(E315=0,0,IF(B315=0,1,IF(C315&lt;0,0,IF(C315/B315&gt;1.2,IF((C315/B315-1.2)*0.1+1.2&gt;1.3,1.3,(C315/B315-1.2)*0.1+1.2),C315/B315))))</f>
        <v>0.69514275597901309</v>
      </c>
      <c r="E315" s="10">
        <v>15</v>
      </c>
      <c r="F315" s="5">
        <v>1</v>
      </c>
      <c r="G315" s="5">
        <v>10</v>
      </c>
      <c r="H315" s="5"/>
      <c r="I315" s="5"/>
      <c r="J315" s="4">
        <f t="shared" si="77"/>
        <v>0.9805393663240437</v>
      </c>
      <c r="K315" s="5">
        <v>10</v>
      </c>
      <c r="L315" s="5" t="s">
        <v>410</v>
      </c>
      <c r="M315" s="5" t="s">
        <v>410</v>
      </c>
      <c r="N315" s="4" t="s">
        <v>410</v>
      </c>
      <c r="O315" s="73"/>
      <c r="P315" s="5" t="s">
        <v>410</v>
      </c>
      <c r="Q315" s="5" t="s">
        <v>410</v>
      </c>
      <c r="R315" s="4" t="s">
        <v>410</v>
      </c>
      <c r="S315" s="5"/>
      <c r="T315" s="31">
        <f t="shared" ref="T315:T378" si="79">(D315*E315+F315*G315+J315*K315)/(E315+G315+K315)</f>
        <v>0.86378671436930377</v>
      </c>
      <c r="U315" s="32">
        <v>461</v>
      </c>
      <c r="V315" s="24">
        <f t="shared" ref="V315:V378" si="80">U315/11*6</f>
        <v>251.45454545454544</v>
      </c>
      <c r="W315" s="24">
        <f t="shared" ref="W315:W378" si="81">ROUND(T315*V315,1)</f>
        <v>217.2</v>
      </c>
      <c r="X315" s="24">
        <f t="shared" ref="X315:X378" si="82">W315-V315</f>
        <v>-34.25454545454545</v>
      </c>
      <c r="Y315" s="24"/>
      <c r="Z315" s="24">
        <v>49.4</v>
      </c>
      <c r="AA315" s="24">
        <v>32.9</v>
      </c>
      <c r="AB315" s="24">
        <v>26.3</v>
      </c>
      <c r="AC315" s="24">
        <v>41</v>
      </c>
      <c r="AD315" s="24"/>
      <c r="AE315" s="24">
        <v>22.9</v>
      </c>
      <c r="AF315" s="24"/>
      <c r="AG315" s="24">
        <f t="shared" ref="AG315:AG378" si="83">ROUND(W315-SUM(Y315:AF315),1)</f>
        <v>44.7</v>
      </c>
      <c r="AH315" s="65"/>
      <c r="AI315" s="40"/>
      <c r="AJ315" s="40"/>
      <c r="AK315" s="65"/>
      <c r="AL315" s="65"/>
      <c r="AM315" s="24">
        <f t="shared" ref="AM315:AM378" si="84">IF(OR(AG315&lt;0,AH315="+",AI315="+",AJ315="+",AK315="+",AL315="+"),0,AG315)</f>
        <v>44.7</v>
      </c>
      <c r="AN315" s="24"/>
      <c r="AO315" s="24">
        <f t="shared" ref="AO315:AO378" si="85">ROUND(AM315-AN315,1)</f>
        <v>44.7</v>
      </c>
      <c r="AP315" s="81"/>
      <c r="AQ315" s="38"/>
      <c r="AR315" s="1"/>
      <c r="AS315" s="1"/>
      <c r="AT315" s="1"/>
      <c r="AU315" s="1"/>
      <c r="AV315" s="1"/>
      <c r="AW315" s="1"/>
      <c r="AX315" s="1"/>
      <c r="AY315" s="1"/>
      <c r="AZ315" s="1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9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9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9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9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9"/>
      <c r="GC315" s="8"/>
      <c r="GD315" s="8"/>
    </row>
    <row r="316" spans="1:186" s="2" customFormat="1" ht="17.100000000000001" customHeight="1">
      <c r="A316" s="33" t="s">
        <v>293</v>
      </c>
      <c r="B316" s="24">
        <v>7672.9</v>
      </c>
      <c r="C316" s="24">
        <v>5937.8</v>
      </c>
      <c r="D316" s="4">
        <f t="shared" si="78"/>
        <v>0.77386646509142576</v>
      </c>
      <c r="E316" s="10">
        <v>15</v>
      </c>
      <c r="F316" s="5">
        <v>1</v>
      </c>
      <c r="G316" s="5">
        <v>10</v>
      </c>
      <c r="H316" s="5"/>
      <c r="I316" s="5"/>
      <c r="J316" s="4">
        <f t="shared" si="77"/>
        <v>0.9805393663240437</v>
      </c>
      <c r="K316" s="5">
        <v>10</v>
      </c>
      <c r="L316" s="5" t="s">
        <v>410</v>
      </c>
      <c r="M316" s="5" t="s">
        <v>410</v>
      </c>
      <c r="N316" s="4" t="s">
        <v>410</v>
      </c>
      <c r="O316" s="73"/>
      <c r="P316" s="5" t="s">
        <v>410</v>
      </c>
      <c r="Q316" s="5" t="s">
        <v>410</v>
      </c>
      <c r="R316" s="4" t="s">
        <v>410</v>
      </c>
      <c r="S316" s="5"/>
      <c r="T316" s="31">
        <f t="shared" si="79"/>
        <v>0.89752544684605207</v>
      </c>
      <c r="U316" s="32">
        <v>68</v>
      </c>
      <c r="V316" s="24">
        <f t="shared" si="80"/>
        <v>37.090909090909093</v>
      </c>
      <c r="W316" s="24">
        <f t="shared" si="81"/>
        <v>33.299999999999997</v>
      </c>
      <c r="X316" s="24">
        <f t="shared" si="82"/>
        <v>-3.7909090909090963</v>
      </c>
      <c r="Y316" s="24"/>
      <c r="Z316" s="24">
        <v>5.2</v>
      </c>
      <c r="AA316" s="24">
        <v>5.0999999999999996</v>
      </c>
      <c r="AB316" s="24">
        <v>4.0999999999999996</v>
      </c>
      <c r="AC316" s="24">
        <v>7.4</v>
      </c>
      <c r="AD316" s="24"/>
      <c r="AE316" s="24">
        <v>6.1</v>
      </c>
      <c r="AF316" s="24"/>
      <c r="AG316" s="24">
        <f t="shared" si="83"/>
        <v>5.4</v>
      </c>
      <c r="AH316" s="40"/>
      <c r="AI316" s="40"/>
      <c r="AJ316" s="40"/>
      <c r="AK316" s="65"/>
      <c r="AL316" s="65"/>
      <c r="AM316" s="24">
        <f t="shared" si="84"/>
        <v>5.4</v>
      </c>
      <c r="AN316" s="24"/>
      <c r="AO316" s="24">
        <f t="shared" si="85"/>
        <v>5.4</v>
      </c>
      <c r="AP316" s="81"/>
      <c r="AQ316" s="38"/>
      <c r="AR316" s="1"/>
      <c r="AS316" s="1"/>
      <c r="AT316" s="1"/>
      <c r="AU316" s="1"/>
      <c r="AV316" s="1"/>
      <c r="AW316" s="1"/>
      <c r="AX316" s="1"/>
      <c r="AY316" s="1"/>
      <c r="AZ316" s="1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9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9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9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9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9"/>
      <c r="GC316" s="8"/>
      <c r="GD316" s="8"/>
    </row>
    <row r="317" spans="1:186" s="2" customFormat="1" ht="17.100000000000001" customHeight="1">
      <c r="A317" s="17" t="s">
        <v>294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77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81"/>
      <c r="AQ317" s="38"/>
      <c r="AR317" s="1"/>
      <c r="AS317" s="1"/>
      <c r="AT317" s="1"/>
      <c r="AU317" s="1"/>
      <c r="AV317" s="1"/>
      <c r="AW317" s="1"/>
      <c r="AX317" s="1"/>
      <c r="AY317" s="1"/>
      <c r="AZ317" s="1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9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9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9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9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9"/>
      <c r="GC317" s="8"/>
      <c r="GD317" s="8"/>
    </row>
    <row r="318" spans="1:186" s="2" customFormat="1" ht="17.100000000000001" customHeight="1">
      <c r="A318" s="33" t="s">
        <v>295</v>
      </c>
      <c r="B318" s="24">
        <v>4826.8</v>
      </c>
      <c r="C318" s="24">
        <v>4683.3999999999996</v>
      </c>
      <c r="D318" s="4">
        <f t="shared" si="78"/>
        <v>0.9702908759426534</v>
      </c>
      <c r="E318" s="10">
        <v>15</v>
      </c>
      <c r="F318" s="5">
        <v>1</v>
      </c>
      <c r="G318" s="5">
        <v>10</v>
      </c>
      <c r="H318" s="5"/>
      <c r="I318" s="5"/>
      <c r="J318" s="4">
        <f>J$52</f>
        <v>1.0443649885583524</v>
      </c>
      <c r="K318" s="5">
        <v>10</v>
      </c>
      <c r="L318" s="5" t="s">
        <v>410</v>
      </c>
      <c r="M318" s="5" t="s">
        <v>410</v>
      </c>
      <c r="N318" s="4" t="s">
        <v>410</v>
      </c>
      <c r="O318" s="73"/>
      <c r="P318" s="5" t="s">
        <v>410</v>
      </c>
      <c r="Q318" s="5" t="s">
        <v>410</v>
      </c>
      <c r="R318" s="4" t="s">
        <v>410</v>
      </c>
      <c r="S318" s="5"/>
      <c r="T318" s="31">
        <f t="shared" si="79"/>
        <v>0.99994322927780932</v>
      </c>
      <c r="U318" s="32">
        <v>34</v>
      </c>
      <c r="V318" s="24">
        <f t="shared" si="80"/>
        <v>18.545454545454547</v>
      </c>
      <c r="W318" s="24">
        <f t="shared" si="81"/>
        <v>18.5</v>
      </c>
      <c r="X318" s="24">
        <f t="shared" si="82"/>
        <v>-4.5454545454546746E-2</v>
      </c>
      <c r="Y318" s="24"/>
      <c r="Z318" s="24">
        <v>2.9</v>
      </c>
      <c r="AA318" s="24">
        <v>3</v>
      </c>
      <c r="AB318" s="24">
        <v>0.6</v>
      </c>
      <c r="AC318" s="24">
        <v>2.5</v>
      </c>
      <c r="AD318" s="24"/>
      <c r="AE318" s="24">
        <v>1.7</v>
      </c>
      <c r="AF318" s="24">
        <v>4.5</v>
      </c>
      <c r="AG318" s="24">
        <f t="shared" si="83"/>
        <v>3.3</v>
      </c>
      <c r="AH318" s="40"/>
      <c r="AI318" s="40"/>
      <c r="AJ318" s="40"/>
      <c r="AK318" s="65"/>
      <c r="AL318" s="65"/>
      <c r="AM318" s="24">
        <f t="shared" si="84"/>
        <v>3.3</v>
      </c>
      <c r="AN318" s="24">
        <f>MIN(AM318,0.5)</f>
        <v>0.5</v>
      </c>
      <c r="AO318" s="24">
        <f t="shared" si="85"/>
        <v>2.8</v>
      </c>
      <c r="AP318" s="81"/>
      <c r="AQ318" s="38"/>
      <c r="AR318" s="1"/>
      <c r="AS318" s="1"/>
      <c r="AT318" s="1"/>
      <c r="AU318" s="1"/>
      <c r="AV318" s="1"/>
      <c r="AW318" s="1"/>
      <c r="AX318" s="1"/>
      <c r="AY318" s="1"/>
      <c r="AZ318" s="1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9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9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9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9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9"/>
      <c r="GC318" s="8"/>
      <c r="GD318" s="8"/>
    </row>
    <row r="319" spans="1:186" s="2" customFormat="1" ht="17.100000000000001" customHeight="1">
      <c r="A319" s="33" t="s">
        <v>296</v>
      </c>
      <c r="B319" s="24">
        <v>8086.5</v>
      </c>
      <c r="C319" s="24">
        <v>5797.3</v>
      </c>
      <c r="D319" s="4">
        <f t="shared" si="78"/>
        <v>0.71691090088418974</v>
      </c>
      <c r="E319" s="10">
        <v>15</v>
      </c>
      <c r="F319" s="5">
        <v>1</v>
      </c>
      <c r="G319" s="5">
        <v>10</v>
      </c>
      <c r="H319" s="5"/>
      <c r="I319" s="5"/>
      <c r="J319" s="4">
        <f t="shared" ref="J319:J332" si="86">J$52</f>
        <v>1.0443649885583524</v>
      </c>
      <c r="K319" s="5">
        <v>10</v>
      </c>
      <c r="L319" s="5" t="s">
        <v>410</v>
      </c>
      <c r="M319" s="5" t="s">
        <v>410</v>
      </c>
      <c r="N319" s="4" t="s">
        <v>410</v>
      </c>
      <c r="O319" s="73"/>
      <c r="P319" s="5" t="s">
        <v>410</v>
      </c>
      <c r="Q319" s="5" t="s">
        <v>410</v>
      </c>
      <c r="R319" s="4" t="s">
        <v>410</v>
      </c>
      <c r="S319" s="5"/>
      <c r="T319" s="31">
        <f t="shared" si="79"/>
        <v>0.89135181139561048</v>
      </c>
      <c r="U319" s="32">
        <v>106</v>
      </c>
      <c r="V319" s="24">
        <f t="shared" si="80"/>
        <v>57.81818181818182</v>
      </c>
      <c r="W319" s="24">
        <f t="shared" si="81"/>
        <v>51.5</v>
      </c>
      <c r="X319" s="24">
        <f t="shared" si="82"/>
        <v>-6.3181818181818201</v>
      </c>
      <c r="Y319" s="24"/>
      <c r="Z319" s="24">
        <v>7.5</v>
      </c>
      <c r="AA319" s="24">
        <v>7.4</v>
      </c>
      <c r="AB319" s="24">
        <v>2.5</v>
      </c>
      <c r="AC319" s="24">
        <v>14.1</v>
      </c>
      <c r="AD319" s="24"/>
      <c r="AE319" s="24">
        <v>7.8</v>
      </c>
      <c r="AF319" s="24">
        <v>4</v>
      </c>
      <c r="AG319" s="24">
        <f t="shared" si="83"/>
        <v>8.1999999999999993</v>
      </c>
      <c r="AH319" s="40"/>
      <c r="AI319" s="40"/>
      <c r="AJ319" s="40"/>
      <c r="AK319" s="65"/>
      <c r="AL319" s="65"/>
      <c r="AM319" s="24">
        <f t="shared" si="84"/>
        <v>8.1999999999999993</v>
      </c>
      <c r="AN319" s="24"/>
      <c r="AO319" s="24">
        <f t="shared" si="85"/>
        <v>8.1999999999999993</v>
      </c>
      <c r="AP319" s="81"/>
      <c r="AQ319" s="38"/>
      <c r="AR319" s="1"/>
      <c r="AS319" s="1"/>
      <c r="AT319" s="1"/>
      <c r="AU319" s="1"/>
      <c r="AV319" s="1"/>
      <c r="AW319" s="1"/>
      <c r="AX319" s="1"/>
      <c r="AY319" s="1"/>
      <c r="AZ319" s="1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9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9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9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9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9"/>
      <c r="GC319" s="8"/>
      <c r="GD319" s="8"/>
    </row>
    <row r="320" spans="1:186" s="2" customFormat="1" ht="17.100000000000001" customHeight="1">
      <c r="A320" s="33" t="s">
        <v>297</v>
      </c>
      <c r="B320" s="24">
        <v>2585.6</v>
      </c>
      <c r="C320" s="24">
        <v>2106.4</v>
      </c>
      <c r="D320" s="4">
        <f t="shared" si="78"/>
        <v>0.81466584158415845</v>
      </c>
      <c r="E320" s="10">
        <v>15</v>
      </c>
      <c r="F320" s="5">
        <v>1</v>
      </c>
      <c r="G320" s="5">
        <v>10</v>
      </c>
      <c r="H320" s="5"/>
      <c r="I320" s="5"/>
      <c r="J320" s="4">
        <f t="shared" si="86"/>
        <v>1.0443649885583524</v>
      </c>
      <c r="K320" s="5">
        <v>10</v>
      </c>
      <c r="L320" s="5" t="s">
        <v>410</v>
      </c>
      <c r="M320" s="5" t="s">
        <v>410</v>
      </c>
      <c r="N320" s="4" t="s">
        <v>410</v>
      </c>
      <c r="O320" s="73"/>
      <c r="P320" s="5" t="s">
        <v>410</v>
      </c>
      <c r="Q320" s="5" t="s">
        <v>410</v>
      </c>
      <c r="R320" s="4" t="s">
        <v>410</v>
      </c>
      <c r="S320" s="5"/>
      <c r="T320" s="31">
        <f t="shared" si="79"/>
        <v>0.9332467859813115</v>
      </c>
      <c r="U320" s="32">
        <v>225</v>
      </c>
      <c r="V320" s="24">
        <f t="shared" si="80"/>
        <v>122.72727272727272</v>
      </c>
      <c r="W320" s="24">
        <f t="shared" si="81"/>
        <v>114.5</v>
      </c>
      <c r="X320" s="24">
        <f t="shared" si="82"/>
        <v>-8.2272727272727195</v>
      </c>
      <c r="Y320" s="24"/>
      <c r="Z320" s="24">
        <v>19.399999999999999</v>
      </c>
      <c r="AA320" s="24">
        <v>19.899999999999999</v>
      </c>
      <c r="AB320" s="24">
        <v>6</v>
      </c>
      <c r="AC320" s="24">
        <v>11.3</v>
      </c>
      <c r="AD320" s="24"/>
      <c r="AE320" s="24">
        <v>9.6</v>
      </c>
      <c r="AF320" s="24">
        <v>30.6</v>
      </c>
      <c r="AG320" s="24">
        <f t="shared" si="83"/>
        <v>17.7</v>
      </c>
      <c r="AH320" s="65"/>
      <c r="AI320" s="40"/>
      <c r="AJ320" s="40"/>
      <c r="AK320" s="65"/>
      <c r="AL320" s="65"/>
      <c r="AM320" s="24">
        <f t="shared" si="84"/>
        <v>17.7</v>
      </c>
      <c r="AN320" s="24">
        <f>MIN(AM320,9.3)</f>
        <v>9.3000000000000007</v>
      </c>
      <c r="AO320" s="24">
        <f t="shared" si="85"/>
        <v>8.4</v>
      </c>
      <c r="AP320" s="81"/>
      <c r="AQ320" s="38"/>
      <c r="AR320" s="1"/>
      <c r="AS320" s="1"/>
      <c r="AT320" s="1"/>
      <c r="AU320" s="1"/>
      <c r="AV320" s="1"/>
      <c r="AW320" s="1"/>
      <c r="AX320" s="1"/>
      <c r="AY320" s="1"/>
      <c r="AZ320" s="1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9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9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9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9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9"/>
      <c r="GC320" s="8"/>
      <c r="GD320" s="8"/>
    </row>
    <row r="321" spans="1:186" s="2" customFormat="1" ht="17.100000000000001" customHeight="1">
      <c r="A321" s="33" t="s">
        <v>298</v>
      </c>
      <c r="B321" s="24">
        <v>641.79999999999995</v>
      </c>
      <c r="C321" s="24">
        <v>23.5</v>
      </c>
      <c r="D321" s="4">
        <f t="shared" si="78"/>
        <v>3.6615768152072299E-2</v>
      </c>
      <c r="E321" s="10">
        <v>15</v>
      </c>
      <c r="F321" s="5">
        <v>1</v>
      </c>
      <c r="G321" s="5">
        <v>10</v>
      </c>
      <c r="H321" s="5"/>
      <c r="I321" s="5"/>
      <c r="J321" s="4">
        <f t="shared" si="86"/>
        <v>1.0443649885583524</v>
      </c>
      <c r="K321" s="5">
        <v>10</v>
      </c>
      <c r="L321" s="5" t="s">
        <v>410</v>
      </c>
      <c r="M321" s="5" t="s">
        <v>410</v>
      </c>
      <c r="N321" s="4" t="s">
        <v>410</v>
      </c>
      <c r="O321" s="73"/>
      <c r="P321" s="5" t="s">
        <v>410</v>
      </c>
      <c r="Q321" s="5" t="s">
        <v>410</v>
      </c>
      <c r="R321" s="4" t="s">
        <v>410</v>
      </c>
      <c r="S321" s="5"/>
      <c r="T321" s="31">
        <f t="shared" si="79"/>
        <v>0.59979675451041747</v>
      </c>
      <c r="U321" s="32">
        <v>1273</v>
      </c>
      <c r="V321" s="24">
        <f t="shared" si="80"/>
        <v>694.36363636363637</v>
      </c>
      <c r="W321" s="24">
        <f t="shared" si="81"/>
        <v>416.5</v>
      </c>
      <c r="X321" s="24">
        <f t="shared" si="82"/>
        <v>-277.86363636363637</v>
      </c>
      <c r="Y321" s="24"/>
      <c r="Z321" s="24">
        <v>71.2</v>
      </c>
      <c r="AA321" s="24">
        <v>59.9</v>
      </c>
      <c r="AB321" s="24">
        <v>99.3</v>
      </c>
      <c r="AC321" s="24">
        <v>143.69999999999999</v>
      </c>
      <c r="AD321" s="24"/>
      <c r="AE321" s="24">
        <v>46.3</v>
      </c>
      <c r="AF321" s="24"/>
      <c r="AG321" s="24">
        <f t="shared" si="83"/>
        <v>-3.9</v>
      </c>
      <c r="AH321" s="65"/>
      <c r="AI321" s="40"/>
      <c r="AJ321" s="40"/>
      <c r="AK321" s="65"/>
      <c r="AL321" s="65"/>
      <c r="AM321" s="24">
        <f t="shared" si="84"/>
        <v>0</v>
      </c>
      <c r="AN321" s="24"/>
      <c r="AO321" s="24">
        <f t="shared" si="85"/>
        <v>0</v>
      </c>
      <c r="AP321" s="81"/>
      <c r="AQ321" s="38"/>
      <c r="AR321" s="1"/>
      <c r="AS321" s="1"/>
      <c r="AT321" s="1"/>
      <c r="AU321" s="1"/>
      <c r="AV321" s="1"/>
      <c r="AW321" s="1"/>
      <c r="AX321" s="1"/>
      <c r="AY321" s="1"/>
      <c r="AZ321" s="1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9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9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9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9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9"/>
      <c r="GC321" s="8"/>
      <c r="GD321" s="8"/>
    </row>
    <row r="322" spans="1:186" s="2" customFormat="1" ht="17.100000000000001" customHeight="1">
      <c r="A322" s="33" t="s">
        <v>299</v>
      </c>
      <c r="B322" s="24">
        <v>588.9</v>
      </c>
      <c r="C322" s="24">
        <v>412.1</v>
      </c>
      <c r="D322" s="4">
        <f t="shared" si="78"/>
        <v>0.69977924944812364</v>
      </c>
      <c r="E322" s="10">
        <v>15</v>
      </c>
      <c r="F322" s="5">
        <v>1</v>
      </c>
      <c r="G322" s="5">
        <v>10</v>
      </c>
      <c r="H322" s="5"/>
      <c r="I322" s="5"/>
      <c r="J322" s="4">
        <f t="shared" si="86"/>
        <v>1.0443649885583524</v>
      </c>
      <c r="K322" s="5">
        <v>10</v>
      </c>
      <c r="L322" s="5" t="s">
        <v>410</v>
      </c>
      <c r="M322" s="5" t="s">
        <v>410</v>
      </c>
      <c r="N322" s="4" t="s">
        <v>410</v>
      </c>
      <c r="O322" s="73"/>
      <c r="P322" s="5" t="s">
        <v>410</v>
      </c>
      <c r="Q322" s="5" t="s">
        <v>410</v>
      </c>
      <c r="R322" s="4" t="s">
        <v>410</v>
      </c>
      <c r="S322" s="5"/>
      <c r="T322" s="31">
        <f t="shared" si="79"/>
        <v>0.88400967506586803</v>
      </c>
      <c r="U322" s="32">
        <v>1223</v>
      </c>
      <c r="V322" s="24">
        <f t="shared" si="80"/>
        <v>667.09090909090912</v>
      </c>
      <c r="W322" s="24">
        <f t="shared" si="81"/>
        <v>589.70000000000005</v>
      </c>
      <c r="X322" s="24">
        <f t="shared" si="82"/>
        <v>-77.390909090909076</v>
      </c>
      <c r="Y322" s="24"/>
      <c r="Z322" s="24">
        <v>71</v>
      </c>
      <c r="AA322" s="24">
        <v>101.2</v>
      </c>
      <c r="AB322" s="24">
        <v>64.900000000000006</v>
      </c>
      <c r="AC322" s="24">
        <v>130.30000000000001</v>
      </c>
      <c r="AD322" s="24"/>
      <c r="AE322" s="24">
        <v>100.7</v>
      </c>
      <c r="AF322" s="24">
        <v>24.2</v>
      </c>
      <c r="AG322" s="24">
        <f t="shared" si="83"/>
        <v>97.4</v>
      </c>
      <c r="AH322" s="65"/>
      <c r="AI322" s="40"/>
      <c r="AJ322" s="40"/>
      <c r="AK322" s="65"/>
      <c r="AL322" s="65"/>
      <c r="AM322" s="24">
        <f t="shared" si="84"/>
        <v>97.4</v>
      </c>
      <c r="AN322" s="24"/>
      <c r="AO322" s="24">
        <f t="shared" si="85"/>
        <v>97.4</v>
      </c>
      <c r="AP322" s="81"/>
      <c r="AQ322" s="38"/>
      <c r="AR322" s="1"/>
      <c r="AS322" s="1"/>
      <c r="AT322" s="1"/>
      <c r="AU322" s="1"/>
      <c r="AV322" s="1"/>
      <c r="AW322" s="1"/>
      <c r="AX322" s="1"/>
      <c r="AY322" s="1"/>
      <c r="AZ322" s="1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9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9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9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9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9"/>
      <c r="GC322" s="8"/>
      <c r="GD322" s="8"/>
    </row>
    <row r="323" spans="1:186" s="2" customFormat="1" ht="17.100000000000001" customHeight="1">
      <c r="A323" s="33" t="s">
        <v>300</v>
      </c>
      <c r="B323" s="24">
        <v>2628.6</v>
      </c>
      <c r="C323" s="24">
        <v>2109.1</v>
      </c>
      <c r="D323" s="4">
        <f t="shared" si="78"/>
        <v>0.80236627862740617</v>
      </c>
      <c r="E323" s="10">
        <v>15</v>
      </c>
      <c r="F323" s="5">
        <v>1</v>
      </c>
      <c r="G323" s="5">
        <v>10</v>
      </c>
      <c r="H323" s="5"/>
      <c r="I323" s="5"/>
      <c r="J323" s="4">
        <f t="shared" si="86"/>
        <v>1.0443649885583524</v>
      </c>
      <c r="K323" s="5">
        <v>10</v>
      </c>
      <c r="L323" s="5" t="s">
        <v>410</v>
      </c>
      <c r="M323" s="5" t="s">
        <v>410</v>
      </c>
      <c r="N323" s="4" t="s">
        <v>410</v>
      </c>
      <c r="O323" s="73"/>
      <c r="P323" s="5" t="s">
        <v>410</v>
      </c>
      <c r="Q323" s="5" t="s">
        <v>410</v>
      </c>
      <c r="R323" s="4" t="s">
        <v>410</v>
      </c>
      <c r="S323" s="5"/>
      <c r="T323" s="31">
        <f t="shared" si="79"/>
        <v>0.92797554471413179</v>
      </c>
      <c r="U323" s="32">
        <v>573</v>
      </c>
      <c r="V323" s="24">
        <f t="shared" si="80"/>
        <v>312.54545454545456</v>
      </c>
      <c r="W323" s="24">
        <f t="shared" si="81"/>
        <v>290</v>
      </c>
      <c r="X323" s="24">
        <f t="shared" si="82"/>
        <v>-22.545454545454561</v>
      </c>
      <c r="Y323" s="24"/>
      <c r="Z323" s="24">
        <v>56.9</v>
      </c>
      <c r="AA323" s="24">
        <v>61.5</v>
      </c>
      <c r="AB323" s="24">
        <v>11.1</v>
      </c>
      <c r="AC323" s="24">
        <v>63.3</v>
      </c>
      <c r="AD323" s="24"/>
      <c r="AE323" s="24">
        <v>33.4</v>
      </c>
      <c r="AF323" s="24">
        <v>19.3</v>
      </c>
      <c r="AG323" s="24">
        <f t="shared" si="83"/>
        <v>44.5</v>
      </c>
      <c r="AH323" s="65"/>
      <c r="AI323" s="40"/>
      <c r="AJ323" s="40"/>
      <c r="AK323" s="65"/>
      <c r="AL323" s="65"/>
      <c r="AM323" s="24">
        <f t="shared" si="84"/>
        <v>44.5</v>
      </c>
      <c r="AN323" s="24"/>
      <c r="AO323" s="24">
        <f t="shared" si="85"/>
        <v>44.5</v>
      </c>
      <c r="AP323" s="81"/>
      <c r="AQ323" s="38"/>
      <c r="AR323" s="1"/>
      <c r="AS323" s="1"/>
      <c r="AT323" s="1"/>
      <c r="AU323" s="1"/>
      <c r="AV323" s="1"/>
      <c r="AW323" s="1"/>
      <c r="AX323" s="1"/>
      <c r="AY323" s="1"/>
      <c r="AZ323" s="1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9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9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9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9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9"/>
      <c r="GC323" s="8"/>
      <c r="GD323" s="8"/>
    </row>
    <row r="324" spans="1:186" s="2" customFormat="1" ht="17.100000000000001" customHeight="1">
      <c r="A324" s="33" t="s">
        <v>301</v>
      </c>
      <c r="B324" s="24">
        <v>2566.9</v>
      </c>
      <c r="C324" s="24">
        <v>3262.9</v>
      </c>
      <c r="D324" s="4">
        <f t="shared" si="78"/>
        <v>1.2071144181697768</v>
      </c>
      <c r="E324" s="10">
        <v>15</v>
      </c>
      <c r="F324" s="5">
        <v>1</v>
      </c>
      <c r="G324" s="5">
        <v>10</v>
      </c>
      <c r="H324" s="5"/>
      <c r="I324" s="5"/>
      <c r="J324" s="4">
        <f t="shared" si="86"/>
        <v>1.0443649885583524</v>
      </c>
      <c r="K324" s="5">
        <v>10</v>
      </c>
      <c r="L324" s="5" t="s">
        <v>410</v>
      </c>
      <c r="M324" s="5" t="s">
        <v>410</v>
      </c>
      <c r="N324" s="4" t="s">
        <v>410</v>
      </c>
      <c r="O324" s="73"/>
      <c r="P324" s="5" t="s">
        <v>410</v>
      </c>
      <c r="Q324" s="5" t="s">
        <v>410</v>
      </c>
      <c r="R324" s="4" t="s">
        <v>410</v>
      </c>
      <c r="S324" s="5"/>
      <c r="T324" s="31">
        <f t="shared" si="79"/>
        <v>1.1014390330894335</v>
      </c>
      <c r="U324" s="32">
        <v>9</v>
      </c>
      <c r="V324" s="24">
        <f t="shared" si="80"/>
        <v>4.9090909090909092</v>
      </c>
      <c r="W324" s="24">
        <f t="shared" si="81"/>
        <v>5.4</v>
      </c>
      <c r="X324" s="24">
        <f t="shared" si="82"/>
        <v>0.49090909090909118</v>
      </c>
      <c r="Y324" s="24"/>
      <c r="Z324" s="24">
        <v>0.9</v>
      </c>
      <c r="AA324" s="24">
        <v>0.6</v>
      </c>
      <c r="AB324" s="24">
        <v>0.6</v>
      </c>
      <c r="AC324" s="24">
        <v>1.1000000000000001</v>
      </c>
      <c r="AD324" s="24"/>
      <c r="AE324" s="24">
        <v>0.6</v>
      </c>
      <c r="AF324" s="24"/>
      <c r="AG324" s="24">
        <f t="shared" si="83"/>
        <v>1.6</v>
      </c>
      <c r="AH324" s="40"/>
      <c r="AI324" s="40"/>
      <c r="AJ324" s="40"/>
      <c r="AK324" s="65"/>
      <c r="AL324" s="65"/>
      <c r="AM324" s="24">
        <f t="shared" si="84"/>
        <v>1.6</v>
      </c>
      <c r="AN324" s="24"/>
      <c r="AO324" s="24">
        <f t="shared" si="85"/>
        <v>1.6</v>
      </c>
      <c r="AP324" s="81"/>
      <c r="AQ324" s="38"/>
      <c r="AR324" s="1"/>
      <c r="AS324" s="1"/>
      <c r="AT324" s="1"/>
      <c r="AU324" s="1"/>
      <c r="AV324" s="1"/>
      <c r="AW324" s="1"/>
      <c r="AX324" s="1"/>
      <c r="AY324" s="1"/>
      <c r="AZ324" s="1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9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9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9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9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9"/>
      <c r="GC324" s="8"/>
      <c r="GD324" s="8"/>
    </row>
    <row r="325" spans="1:186" s="2" customFormat="1" ht="17.100000000000001" customHeight="1">
      <c r="A325" s="33" t="s">
        <v>302</v>
      </c>
      <c r="B325" s="24">
        <v>1442.7</v>
      </c>
      <c r="C325" s="24">
        <v>1780.9</v>
      </c>
      <c r="D325" s="4">
        <f t="shared" si="78"/>
        <v>1.2034421570666112</v>
      </c>
      <c r="E325" s="10">
        <v>15</v>
      </c>
      <c r="F325" s="5">
        <v>1</v>
      </c>
      <c r="G325" s="5">
        <v>10</v>
      </c>
      <c r="H325" s="5"/>
      <c r="I325" s="5"/>
      <c r="J325" s="4">
        <f t="shared" si="86"/>
        <v>1.0443649885583524</v>
      </c>
      <c r="K325" s="5">
        <v>10</v>
      </c>
      <c r="L325" s="5" t="s">
        <v>410</v>
      </c>
      <c r="M325" s="5" t="s">
        <v>410</v>
      </c>
      <c r="N325" s="4" t="s">
        <v>410</v>
      </c>
      <c r="O325" s="73"/>
      <c r="P325" s="5" t="s">
        <v>410</v>
      </c>
      <c r="Q325" s="5" t="s">
        <v>410</v>
      </c>
      <c r="R325" s="4" t="s">
        <v>410</v>
      </c>
      <c r="S325" s="5"/>
      <c r="T325" s="31">
        <f t="shared" si="79"/>
        <v>1.0998652069023627</v>
      </c>
      <c r="U325" s="32">
        <v>528</v>
      </c>
      <c r="V325" s="24">
        <f t="shared" si="80"/>
        <v>288</v>
      </c>
      <c r="W325" s="24">
        <f t="shared" si="81"/>
        <v>316.8</v>
      </c>
      <c r="X325" s="24">
        <f t="shared" si="82"/>
        <v>28.800000000000011</v>
      </c>
      <c r="Y325" s="24"/>
      <c r="Z325" s="24">
        <v>27.1</v>
      </c>
      <c r="AA325" s="24">
        <v>39.700000000000003</v>
      </c>
      <c r="AB325" s="24">
        <v>61.2</v>
      </c>
      <c r="AC325" s="24">
        <v>68.2</v>
      </c>
      <c r="AD325" s="24"/>
      <c r="AE325" s="24">
        <v>45.2</v>
      </c>
      <c r="AF325" s="24">
        <v>8.8000000000000007</v>
      </c>
      <c r="AG325" s="24">
        <f t="shared" si="83"/>
        <v>66.599999999999994</v>
      </c>
      <c r="AH325" s="65"/>
      <c r="AI325" s="40"/>
      <c r="AJ325" s="40"/>
      <c r="AK325" s="65"/>
      <c r="AL325" s="65"/>
      <c r="AM325" s="24">
        <f t="shared" si="84"/>
        <v>66.599999999999994</v>
      </c>
      <c r="AN325" s="24"/>
      <c r="AO325" s="24">
        <f t="shared" si="85"/>
        <v>66.599999999999994</v>
      </c>
      <c r="AP325" s="81"/>
      <c r="AQ325" s="38"/>
      <c r="AR325" s="1"/>
      <c r="AS325" s="1"/>
      <c r="AT325" s="1"/>
      <c r="AU325" s="1"/>
      <c r="AV325" s="1"/>
      <c r="AW325" s="1"/>
      <c r="AX325" s="1"/>
      <c r="AY325" s="1"/>
      <c r="AZ325" s="1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9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9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9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9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9"/>
      <c r="GC325" s="8"/>
      <c r="GD325" s="8"/>
    </row>
    <row r="326" spans="1:186" s="2" customFormat="1" ht="17.100000000000001" customHeight="1">
      <c r="A326" s="33" t="s">
        <v>303</v>
      </c>
      <c r="B326" s="24">
        <v>1038.7</v>
      </c>
      <c r="C326" s="24">
        <v>1032.5999999999999</v>
      </c>
      <c r="D326" s="4">
        <f t="shared" si="78"/>
        <v>0.99412727447771243</v>
      </c>
      <c r="E326" s="10">
        <v>15</v>
      </c>
      <c r="F326" s="5">
        <v>1</v>
      </c>
      <c r="G326" s="5">
        <v>10</v>
      </c>
      <c r="H326" s="5"/>
      <c r="I326" s="5"/>
      <c r="J326" s="4">
        <f t="shared" si="86"/>
        <v>1.0443649885583524</v>
      </c>
      <c r="K326" s="5">
        <v>10</v>
      </c>
      <c r="L326" s="5" t="s">
        <v>410</v>
      </c>
      <c r="M326" s="5" t="s">
        <v>410</v>
      </c>
      <c r="N326" s="4" t="s">
        <v>410</v>
      </c>
      <c r="O326" s="73"/>
      <c r="P326" s="5" t="s">
        <v>410</v>
      </c>
      <c r="Q326" s="5" t="s">
        <v>410</v>
      </c>
      <c r="R326" s="4" t="s">
        <v>410</v>
      </c>
      <c r="S326" s="5"/>
      <c r="T326" s="31">
        <f t="shared" si="79"/>
        <v>1.0101588286499774</v>
      </c>
      <c r="U326" s="32">
        <v>1126</v>
      </c>
      <c r="V326" s="24">
        <f t="shared" si="80"/>
        <v>614.18181818181813</v>
      </c>
      <c r="W326" s="24">
        <f t="shared" si="81"/>
        <v>620.4</v>
      </c>
      <c r="X326" s="24">
        <f t="shared" si="82"/>
        <v>6.2181818181818471</v>
      </c>
      <c r="Y326" s="24"/>
      <c r="Z326" s="24">
        <v>75.8</v>
      </c>
      <c r="AA326" s="24">
        <v>115.4</v>
      </c>
      <c r="AB326" s="24">
        <v>25.6</v>
      </c>
      <c r="AC326" s="24">
        <v>138.9</v>
      </c>
      <c r="AD326" s="24"/>
      <c r="AE326" s="24">
        <v>114.9</v>
      </c>
      <c r="AF326" s="24">
        <v>58.7</v>
      </c>
      <c r="AG326" s="24">
        <f t="shared" si="83"/>
        <v>91.1</v>
      </c>
      <c r="AH326" s="65"/>
      <c r="AI326" s="40"/>
      <c r="AJ326" s="40"/>
      <c r="AK326" s="65"/>
      <c r="AL326" s="65"/>
      <c r="AM326" s="24">
        <f t="shared" si="84"/>
        <v>91.1</v>
      </c>
      <c r="AN326" s="24"/>
      <c r="AO326" s="24">
        <f t="shared" si="85"/>
        <v>91.1</v>
      </c>
      <c r="AP326" s="81"/>
      <c r="AQ326" s="38"/>
      <c r="AR326" s="1"/>
      <c r="AS326" s="1"/>
      <c r="AT326" s="1"/>
      <c r="AU326" s="1"/>
      <c r="AV326" s="1"/>
      <c r="AW326" s="1"/>
      <c r="AX326" s="1"/>
      <c r="AY326" s="1"/>
      <c r="AZ326" s="1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9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9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9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9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9"/>
      <c r="GC326" s="8"/>
      <c r="GD326" s="8"/>
    </row>
    <row r="327" spans="1:186" s="2" customFormat="1" ht="17.100000000000001" customHeight="1">
      <c r="A327" s="33" t="s">
        <v>304</v>
      </c>
      <c r="B327" s="24">
        <v>1619.2</v>
      </c>
      <c r="C327" s="24">
        <v>1231.4000000000001</v>
      </c>
      <c r="D327" s="4">
        <f t="shared" si="78"/>
        <v>0.76049901185770752</v>
      </c>
      <c r="E327" s="10">
        <v>15</v>
      </c>
      <c r="F327" s="5">
        <v>1</v>
      </c>
      <c r="G327" s="5">
        <v>10</v>
      </c>
      <c r="H327" s="5"/>
      <c r="I327" s="5"/>
      <c r="J327" s="4">
        <f t="shared" si="86"/>
        <v>1.0443649885583524</v>
      </c>
      <c r="K327" s="5">
        <v>10</v>
      </c>
      <c r="L327" s="5" t="s">
        <v>410</v>
      </c>
      <c r="M327" s="5" t="s">
        <v>410</v>
      </c>
      <c r="N327" s="4" t="s">
        <v>410</v>
      </c>
      <c r="O327" s="73"/>
      <c r="P327" s="5" t="s">
        <v>410</v>
      </c>
      <c r="Q327" s="5" t="s">
        <v>410</v>
      </c>
      <c r="R327" s="4" t="s">
        <v>410</v>
      </c>
      <c r="S327" s="5"/>
      <c r="T327" s="31">
        <f t="shared" si="79"/>
        <v>0.91003243038426096</v>
      </c>
      <c r="U327" s="32">
        <v>230</v>
      </c>
      <c r="V327" s="24">
        <f t="shared" si="80"/>
        <v>125.45454545454547</v>
      </c>
      <c r="W327" s="24">
        <f t="shared" si="81"/>
        <v>114.2</v>
      </c>
      <c r="X327" s="24">
        <f t="shared" si="82"/>
        <v>-11.254545454545465</v>
      </c>
      <c r="Y327" s="24"/>
      <c r="Z327" s="24">
        <v>23.8</v>
      </c>
      <c r="AA327" s="24">
        <v>19.7</v>
      </c>
      <c r="AB327" s="24">
        <v>0.7</v>
      </c>
      <c r="AC327" s="24">
        <v>19.399999999999999</v>
      </c>
      <c r="AD327" s="24"/>
      <c r="AE327" s="24">
        <v>20.8</v>
      </c>
      <c r="AF327" s="24">
        <v>5.9</v>
      </c>
      <c r="AG327" s="24">
        <f t="shared" si="83"/>
        <v>23.9</v>
      </c>
      <c r="AH327" s="65"/>
      <c r="AI327" s="40"/>
      <c r="AJ327" s="40"/>
      <c r="AK327" s="65"/>
      <c r="AL327" s="65"/>
      <c r="AM327" s="24">
        <f t="shared" si="84"/>
        <v>23.9</v>
      </c>
      <c r="AN327" s="24"/>
      <c r="AO327" s="24">
        <f t="shared" si="85"/>
        <v>23.9</v>
      </c>
      <c r="AP327" s="81"/>
      <c r="AQ327" s="38"/>
      <c r="AR327" s="1"/>
      <c r="AS327" s="1"/>
      <c r="AT327" s="1"/>
      <c r="AU327" s="1"/>
      <c r="AV327" s="1"/>
      <c r="AW327" s="1"/>
      <c r="AX327" s="1"/>
      <c r="AY327" s="1"/>
      <c r="AZ327" s="1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9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9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9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9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9"/>
      <c r="GC327" s="8"/>
      <c r="GD327" s="8"/>
    </row>
    <row r="328" spans="1:186" s="2" customFormat="1" ht="17.100000000000001" customHeight="1">
      <c r="A328" s="33" t="s">
        <v>305</v>
      </c>
      <c r="B328" s="24">
        <v>287.10000000000002</v>
      </c>
      <c r="C328" s="24">
        <v>235.5</v>
      </c>
      <c r="D328" s="4">
        <f t="shared" si="78"/>
        <v>0.82027168234064785</v>
      </c>
      <c r="E328" s="10">
        <v>15</v>
      </c>
      <c r="F328" s="5">
        <v>1</v>
      </c>
      <c r="G328" s="5">
        <v>10</v>
      </c>
      <c r="H328" s="5"/>
      <c r="I328" s="5"/>
      <c r="J328" s="4">
        <f t="shared" si="86"/>
        <v>1.0443649885583524</v>
      </c>
      <c r="K328" s="5">
        <v>10</v>
      </c>
      <c r="L328" s="5" t="s">
        <v>410</v>
      </c>
      <c r="M328" s="5" t="s">
        <v>410</v>
      </c>
      <c r="N328" s="4" t="s">
        <v>410</v>
      </c>
      <c r="O328" s="73"/>
      <c r="P328" s="5" t="s">
        <v>410</v>
      </c>
      <c r="Q328" s="5" t="s">
        <v>410</v>
      </c>
      <c r="R328" s="4" t="s">
        <v>410</v>
      </c>
      <c r="S328" s="5"/>
      <c r="T328" s="31">
        <f t="shared" si="79"/>
        <v>0.93564928916266399</v>
      </c>
      <c r="U328" s="32">
        <v>1311</v>
      </c>
      <c r="V328" s="24">
        <f t="shared" si="80"/>
        <v>715.09090909090912</v>
      </c>
      <c r="W328" s="24">
        <f t="shared" si="81"/>
        <v>669.1</v>
      </c>
      <c r="X328" s="24">
        <f t="shared" si="82"/>
        <v>-45.990909090909099</v>
      </c>
      <c r="Y328" s="24"/>
      <c r="Z328" s="24">
        <v>135</v>
      </c>
      <c r="AA328" s="24">
        <v>94.7</v>
      </c>
      <c r="AB328" s="24">
        <v>58.8</v>
      </c>
      <c r="AC328" s="24">
        <v>130.6</v>
      </c>
      <c r="AD328" s="24"/>
      <c r="AE328" s="24">
        <v>92.7</v>
      </c>
      <c r="AF328" s="24">
        <v>22.5</v>
      </c>
      <c r="AG328" s="24">
        <f t="shared" si="83"/>
        <v>134.80000000000001</v>
      </c>
      <c r="AH328" s="65"/>
      <c r="AI328" s="40"/>
      <c r="AJ328" s="40"/>
      <c r="AK328" s="65"/>
      <c r="AL328" s="65"/>
      <c r="AM328" s="24">
        <f t="shared" si="84"/>
        <v>134.80000000000001</v>
      </c>
      <c r="AN328" s="24"/>
      <c r="AO328" s="24">
        <f t="shared" si="85"/>
        <v>134.80000000000001</v>
      </c>
      <c r="AP328" s="81"/>
      <c r="AQ328" s="38"/>
      <c r="AR328" s="1"/>
      <c r="AS328" s="1"/>
      <c r="AT328" s="1"/>
      <c r="AU328" s="1"/>
      <c r="AV328" s="1"/>
      <c r="AW328" s="1"/>
      <c r="AX328" s="1"/>
      <c r="AY328" s="1"/>
      <c r="AZ328" s="1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9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9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9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9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9"/>
      <c r="GC328" s="8"/>
      <c r="GD328" s="8"/>
    </row>
    <row r="329" spans="1:186" s="2" customFormat="1" ht="17.100000000000001" customHeight="1">
      <c r="A329" s="33" t="s">
        <v>306</v>
      </c>
      <c r="B329" s="24">
        <v>1110</v>
      </c>
      <c r="C329" s="24">
        <v>737.7</v>
      </c>
      <c r="D329" s="4">
        <f t="shared" si="78"/>
        <v>0.66459459459459469</v>
      </c>
      <c r="E329" s="10">
        <v>15</v>
      </c>
      <c r="F329" s="5">
        <v>1</v>
      </c>
      <c r="G329" s="5">
        <v>10</v>
      </c>
      <c r="H329" s="5"/>
      <c r="I329" s="5"/>
      <c r="J329" s="4">
        <f t="shared" si="86"/>
        <v>1.0443649885583524</v>
      </c>
      <c r="K329" s="5">
        <v>10</v>
      </c>
      <c r="L329" s="5" t="s">
        <v>410</v>
      </c>
      <c r="M329" s="5" t="s">
        <v>410</v>
      </c>
      <c r="N329" s="4" t="s">
        <v>410</v>
      </c>
      <c r="O329" s="73"/>
      <c r="P329" s="5" t="s">
        <v>410</v>
      </c>
      <c r="Q329" s="5" t="s">
        <v>410</v>
      </c>
      <c r="R329" s="4" t="s">
        <v>410</v>
      </c>
      <c r="S329" s="5"/>
      <c r="T329" s="31">
        <f t="shared" si="79"/>
        <v>0.86893053727149838</v>
      </c>
      <c r="U329" s="32">
        <v>1479</v>
      </c>
      <c r="V329" s="24">
        <f t="shared" si="80"/>
        <v>806.72727272727275</v>
      </c>
      <c r="W329" s="24">
        <f t="shared" si="81"/>
        <v>701</v>
      </c>
      <c r="X329" s="24">
        <f t="shared" si="82"/>
        <v>-105.72727272727275</v>
      </c>
      <c r="Y329" s="24"/>
      <c r="Z329" s="24">
        <v>77</v>
      </c>
      <c r="AA329" s="24">
        <v>97.9</v>
      </c>
      <c r="AB329" s="24">
        <v>93.3</v>
      </c>
      <c r="AC329" s="24">
        <v>128.69999999999999</v>
      </c>
      <c r="AD329" s="24"/>
      <c r="AE329" s="24">
        <v>158.69999999999999</v>
      </c>
      <c r="AF329" s="24">
        <v>38.200000000000003</v>
      </c>
      <c r="AG329" s="24">
        <f t="shared" si="83"/>
        <v>107.2</v>
      </c>
      <c r="AH329" s="65"/>
      <c r="AI329" s="40"/>
      <c r="AJ329" s="40"/>
      <c r="AK329" s="65"/>
      <c r="AL329" s="65"/>
      <c r="AM329" s="24">
        <f t="shared" si="84"/>
        <v>107.2</v>
      </c>
      <c r="AN329" s="24"/>
      <c r="AO329" s="24">
        <f t="shared" si="85"/>
        <v>107.2</v>
      </c>
      <c r="AP329" s="81"/>
      <c r="AQ329" s="38"/>
      <c r="AR329" s="1"/>
      <c r="AS329" s="1"/>
      <c r="AT329" s="1"/>
      <c r="AU329" s="1"/>
      <c r="AV329" s="1"/>
      <c r="AW329" s="1"/>
      <c r="AX329" s="1"/>
      <c r="AY329" s="1"/>
      <c r="AZ329" s="1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9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9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9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9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9"/>
      <c r="GC329" s="8"/>
      <c r="GD329" s="8"/>
    </row>
    <row r="330" spans="1:186" s="2" customFormat="1" ht="17.100000000000001" customHeight="1">
      <c r="A330" s="33" t="s">
        <v>307</v>
      </c>
      <c r="B330" s="24">
        <v>570.6</v>
      </c>
      <c r="C330" s="24">
        <v>172.4</v>
      </c>
      <c r="D330" s="4">
        <f t="shared" si="78"/>
        <v>0.30213810024535576</v>
      </c>
      <c r="E330" s="10">
        <v>15</v>
      </c>
      <c r="F330" s="5">
        <v>1</v>
      </c>
      <c r="G330" s="5">
        <v>10</v>
      </c>
      <c r="H330" s="5"/>
      <c r="I330" s="5"/>
      <c r="J330" s="4">
        <f t="shared" si="86"/>
        <v>1.0443649885583524</v>
      </c>
      <c r="K330" s="5">
        <v>10</v>
      </c>
      <c r="L330" s="5" t="s">
        <v>410</v>
      </c>
      <c r="M330" s="5" t="s">
        <v>410</v>
      </c>
      <c r="N330" s="4" t="s">
        <v>410</v>
      </c>
      <c r="O330" s="73"/>
      <c r="P330" s="5" t="s">
        <v>410</v>
      </c>
      <c r="Q330" s="5" t="s">
        <v>410</v>
      </c>
      <c r="R330" s="4" t="s">
        <v>410</v>
      </c>
      <c r="S330" s="5"/>
      <c r="T330" s="31">
        <f t="shared" si="79"/>
        <v>0.71359203969325313</v>
      </c>
      <c r="U330" s="32">
        <v>1185</v>
      </c>
      <c r="V330" s="24">
        <f t="shared" si="80"/>
        <v>646.36363636363637</v>
      </c>
      <c r="W330" s="24">
        <f t="shared" si="81"/>
        <v>461.2</v>
      </c>
      <c r="X330" s="24">
        <f t="shared" si="82"/>
        <v>-185.16363636363639</v>
      </c>
      <c r="Y330" s="24"/>
      <c r="Z330" s="24">
        <v>91.8</v>
      </c>
      <c r="AA330" s="24">
        <v>63.1</v>
      </c>
      <c r="AB330" s="24">
        <v>66.7</v>
      </c>
      <c r="AC330" s="24">
        <v>112.6</v>
      </c>
      <c r="AD330" s="24"/>
      <c r="AE330" s="24">
        <v>54.7</v>
      </c>
      <c r="AF330" s="24">
        <v>1.4</v>
      </c>
      <c r="AG330" s="24">
        <f t="shared" si="83"/>
        <v>70.900000000000006</v>
      </c>
      <c r="AH330" s="65"/>
      <c r="AI330" s="40"/>
      <c r="AJ330" s="40"/>
      <c r="AK330" s="65"/>
      <c r="AL330" s="65"/>
      <c r="AM330" s="24">
        <f t="shared" si="84"/>
        <v>70.900000000000006</v>
      </c>
      <c r="AN330" s="24"/>
      <c r="AO330" s="24">
        <f t="shared" si="85"/>
        <v>70.900000000000006</v>
      </c>
      <c r="AP330" s="81"/>
      <c r="AQ330" s="38"/>
      <c r="AR330" s="1"/>
      <c r="AS330" s="1"/>
      <c r="AT330" s="1"/>
      <c r="AU330" s="1"/>
      <c r="AV330" s="1"/>
      <c r="AW330" s="1"/>
      <c r="AX330" s="1"/>
      <c r="AY330" s="1"/>
      <c r="AZ330" s="1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9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9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9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9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9"/>
      <c r="GC330" s="8"/>
      <c r="GD330" s="8"/>
    </row>
    <row r="331" spans="1:186" s="2" customFormat="1" ht="17.100000000000001" customHeight="1">
      <c r="A331" s="33" t="s">
        <v>308</v>
      </c>
      <c r="B331" s="24">
        <v>2136.9</v>
      </c>
      <c r="C331" s="24">
        <v>1593.8</v>
      </c>
      <c r="D331" s="4">
        <f t="shared" si="78"/>
        <v>0.7458467874023117</v>
      </c>
      <c r="E331" s="10">
        <v>15</v>
      </c>
      <c r="F331" s="5">
        <v>1</v>
      </c>
      <c r="G331" s="5">
        <v>10</v>
      </c>
      <c r="H331" s="5"/>
      <c r="I331" s="5"/>
      <c r="J331" s="4">
        <f t="shared" si="86"/>
        <v>1.0443649885583524</v>
      </c>
      <c r="K331" s="5">
        <v>10</v>
      </c>
      <c r="L331" s="5" t="s">
        <v>410</v>
      </c>
      <c r="M331" s="5" t="s">
        <v>410</v>
      </c>
      <c r="N331" s="4" t="s">
        <v>410</v>
      </c>
      <c r="O331" s="73"/>
      <c r="P331" s="5" t="s">
        <v>410</v>
      </c>
      <c r="Q331" s="5" t="s">
        <v>410</v>
      </c>
      <c r="R331" s="4" t="s">
        <v>410</v>
      </c>
      <c r="S331" s="5"/>
      <c r="T331" s="31">
        <f t="shared" si="79"/>
        <v>0.90375290561766275</v>
      </c>
      <c r="U331" s="32">
        <v>1403</v>
      </c>
      <c r="V331" s="24">
        <f t="shared" si="80"/>
        <v>765.27272727272725</v>
      </c>
      <c r="W331" s="24">
        <f t="shared" si="81"/>
        <v>691.6</v>
      </c>
      <c r="X331" s="24">
        <f t="shared" si="82"/>
        <v>-73.672727272727229</v>
      </c>
      <c r="Y331" s="24"/>
      <c r="Z331" s="24">
        <v>127.9</v>
      </c>
      <c r="AA331" s="24">
        <v>142.19999999999999</v>
      </c>
      <c r="AB331" s="24">
        <v>0</v>
      </c>
      <c r="AC331" s="24">
        <v>88.9</v>
      </c>
      <c r="AD331" s="24"/>
      <c r="AE331" s="24">
        <v>142.4</v>
      </c>
      <c r="AF331" s="24">
        <v>76.099999999999994</v>
      </c>
      <c r="AG331" s="24">
        <f t="shared" si="83"/>
        <v>114.1</v>
      </c>
      <c r="AH331" s="65"/>
      <c r="AI331" s="40"/>
      <c r="AJ331" s="40"/>
      <c r="AK331" s="65"/>
      <c r="AL331" s="65"/>
      <c r="AM331" s="24">
        <f t="shared" si="84"/>
        <v>114.1</v>
      </c>
      <c r="AN331" s="24"/>
      <c r="AO331" s="24">
        <f t="shared" si="85"/>
        <v>114.1</v>
      </c>
      <c r="AP331" s="81"/>
      <c r="AQ331" s="38"/>
      <c r="AR331" s="1"/>
      <c r="AS331" s="1"/>
      <c r="AT331" s="1"/>
      <c r="AU331" s="1"/>
      <c r="AV331" s="1"/>
      <c r="AW331" s="1"/>
      <c r="AX331" s="1"/>
      <c r="AY331" s="1"/>
      <c r="AZ331" s="1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9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9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9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9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9"/>
      <c r="GC331" s="8"/>
      <c r="GD331" s="8"/>
    </row>
    <row r="332" spans="1:186" s="2" customFormat="1" ht="17.100000000000001" customHeight="1">
      <c r="A332" s="33" t="s">
        <v>309</v>
      </c>
      <c r="B332" s="24">
        <v>473.9</v>
      </c>
      <c r="C332" s="24">
        <v>253</v>
      </c>
      <c r="D332" s="4">
        <f t="shared" si="78"/>
        <v>0.53386790462122813</v>
      </c>
      <c r="E332" s="10">
        <v>15</v>
      </c>
      <c r="F332" s="5">
        <v>1</v>
      </c>
      <c r="G332" s="5">
        <v>10</v>
      </c>
      <c r="H332" s="5"/>
      <c r="I332" s="5"/>
      <c r="J332" s="4">
        <f t="shared" si="86"/>
        <v>1.0443649885583524</v>
      </c>
      <c r="K332" s="5">
        <v>10</v>
      </c>
      <c r="L332" s="5" t="s">
        <v>410</v>
      </c>
      <c r="M332" s="5" t="s">
        <v>410</v>
      </c>
      <c r="N332" s="4" t="s">
        <v>410</v>
      </c>
      <c r="O332" s="73"/>
      <c r="P332" s="5" t="s">
        <v>410</v>
      </c>
      <c r="Q332" s="5" t="s">
        <v>410</v>
      </c>
      <c r="R332" s="4" t="s">
        <v>410</v>
      </c>
      <c r="S332" s="5"/>
      <c r="T332" s="31">
        <f t="shared" si="79"/>
        <v>0.81290481299719852</v>
      </c>
      <c r="U332" s="32">
        <v>857</v>
      </c>
      <c r="V332" s="24">
        <f t="shared" si="80"/>
        <v>467.45454545454544</v>
      </c>
      <c r="W332" s="24">
        <f t="shared" si="81"/>
        <v>380</v>
      </c>
      <c r="X332" s="24">
        <f t="shared" si="82"/>
        <v>-87.454545454545439</v>
      </c>
      <c r="Y332" s="24"/>
      <c r="Z332" s="24">
        <v>62.5</v>
      </c>
      <c r="AA332" s="24">
        <v>48.8</v>
      </c>
      <c r="AB332" s="24">
        <v>55.9</v>
      </c>
      <c r="AC332" s="24">
        <v>100.4</v>
      </c>
      <c r="AD332" s="24"/>
      <c r="AE332" s="24">
        <v>50.4</v>
      </c>
      <c r="AF332" s="24"/>
      <c r="AG332" s="24">
        <f t="shared" si="83"/>
        <v>62</v>
      </c>
      <c r="AH332" s="65"/>
      <c r="AI332" s="40"/>
      <c r="AJ332" s="40"/>
      <c r="AK332" s="65"/>
      <c r="AL332" s="65"/>
      <c r="AM332" s="24">
        <f t="shared" si="84"/>
        <v>62</v>
      </c>
      <c r="AN332" s="24"/>
      <c r="AO332" s="24">
        <f t="shared" si="85"/>
        <v>62</v>
      </c>
      <c r="AP332" s="81"/>
      <c r="AQ332" s="38"/>
      <c r="AR332" s="1"/>
      <c r="AS332" s="1"/>
      <c r="AT332" s="1"/>
      <c r="AU332" s="1"/>
      <c r="AV332" s="1"/>
      <c r="AW332" s="1"/>
      <c r="AX332" s="1"/>
      <c r="AY332" s="1"/>
      <c r="AZ332" s="1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9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9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9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9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9"/>
      <c r="GC332" s="8"/>
      <c r="GD332" s="8"/>
    </row>
    <row r="333" spans="1:186" s="2" customFormat="1" ht="17.100000000000001" customHeight="1">
      <c r="A333" s="17" t="s">
        <v>310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77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81"/>
      <c r="AQ333" s="38"/>
      <c r="AR333" s="1"/>
      <c r="AS333" s="1"/>
      <c r="AT333" s="1"/>
      <c r="AU333" s="1"/>
      <c r="AV333" s="1"/>
      <c r="AW333" s="1"/>
      <c r="AX333" s="1"/>
      <c r="AY333" s="1"/>
      <c r="AZ333" s="1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9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9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9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9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9"/>
      <c r="GC333" s="8"/>
      <c r="GD333" s="8"/>
    </row>
    <row r="334" spans="1:186" s="2" customFormat="1" ht="17.100000000000001" customHeight="1">
      <c r="A334" s="13" t="s">
        <v>311</v>
      </c>
      <c r="B334" s="24">
        <v>162.69999999999999</v>
      </c>
      <c r="C334" s="24">
        <v>115.7</v>
      </c>
      <c r="D334" s="4">
        <f t="shared" si="78"/>
        <v>0.71112476951444381</v>
      </c>
      <c r="E334" s="10">
        <v>15</v>
      </c>
      <c r="F334" s="5">
        <v>1</v>
      </c>
      <c r="G334" s="5">
        <v>10</v>
      </c>
      <c r="H334" s="5"/>
      <c r="I334" s="5"/>
      <c r="J334" s="4">
        <f>J$53</f>
        <v>0.94755838641188961</v>
      </c>
      <c r="K334" s="5">
        <v>10</v>
      </c>
      <c r="L334" s="5" t="s">
        <v>410</v>
      </c>
      <c r="M334" s="5" t="s">
        <v>410</v>
      </c>
      <c r="N334" s="4" t="s">
        <v>410</v>
      </c>
      <c r="O334" s="73"/>
      <c r="P334" s="5" t="s">
        <v>410</v>
      </c>
      <c r="Q334" s="5" t="s">
        <v>410</v>
      </c>
      <c r="R334" s="4" t="s">
        <v>410</v>
      </c>
      <c r="S334" s="5"/>
      <c r="T334" s="31">
        <f t="shared" si="79"/>
        <v>0.86121301162387287</v>
      </c>
      <c r="U334" s="32">
        <v>2167</v>
      </c>
      <c r="V334" s="24">
        <f t="shared" si="80"/>
        <v>1182</v>
      </c>
      <c r="W334" s="24">
        <f t="shared" si="81"/>
        <v>1018</v>
      </c>
      <c r="X334" s="24">
        <f t="shared" si="82"/>
        <v>-164</v>
      </c>
      <c r="Y334" s="24"/>
      <c r="Z334" s="24">
        <v>148.69999999999999</v>
      </c>
      <c r="AA334" s="24">
        <v>142.19999999999999</v>
      </c>
      <c r="AB334" s="24">
        <v>47.5</v>
      </c>
      <c r="AC334" s="24">
        <v>191.7</v>
      </c>
      <c r="AD334" s="24"/>
      <c r="AE334" s="24">
        <v>171.2</v>
      </c>
      <c r="AF334" s="24">
        <v>250.2</v>
      </c>
      <c r="AG334" s="24">
        <f t="shared" si="83"/>
        <v>66.5</v>
      </c>
      <c r="AH334" s="65"/>
      <c r="AI334" s="40"/>
      <c r="AJ334" s="40"/>
      <c r="AK334" s="65"/>
      <c r="AL334" s="65"/>
      <c r="AM334" s="24">
        <f t="shared" si="84"/>
        <v>66.5</v>
      </c>
      <c r="AN334" s="24"/>
      <c r="AO334" s="24">
        <f t="shared" si="85"/>
        <v>66.5</v>
      </c>
      <c r="AP334" s="81"/>
      <c r="AQ334" s="38"/>
      <c r="AR334" s="1"/>
      <c r="AS334" s="1"/>
      <c r="AT334" s="1"/>
      <c r="AU334" s="1"/>
      <c r="AV334" s="1"/>
      <c r="AW334" s="1"/>
      <c r="AX334" s="1"/>
      <c r="AY334" s="1"/>
      <c r="AZ334" s="1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9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9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9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9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9"/>
      <c r="GC334" s="8"/>
      <c r="GD334" s="8"/>
    </row>
    <row r="335" spans="1:186" s="2" customFormat="1" ht="17.100000000000001" customHeight="1">
      <c r="A335" s="13" t="s">
        <v>312</v>
      </c>
      <c r="B335" s="24">
        <v>871.2</v>
      </c>
      <c r="C335" s="24">
        <v>842.8</v>
      </c>
      <c r="D335" s="4">
        <f t="shared" si="78"/>
        <v>0.96740128558310368</v>
      </c>
      <c r="E335" s="10">
        <v>15</v>
      </c>
      <c r="F335" s="5">
        <v>1</v>
      </c>
      <c r="G335" s="5">
        <v>10</v>
      </c>
      <c r="H335" s="5"/>
      <c r="I335" s="5"/>
      <c r="J335" s="4">
        <f t="shared" ref="J335:J344" si="87">J$53</f>
        <v>0.94755838641188961</v>
      </c>
      <c r="K335" s="5">
        <v>10</v>
      </c>
      <c r="L335" s="5" t="s">
        <v>410</v>
      </c>
      <c r="M335" s="5" t="s">
        <v>410</v>
      </c>
      <c r="N335" s="4" t="s">
        <v>410</v>
      </c>
      <c r="O335" s="73"/>
      <c r="P335" s="5" t="s">
        <v>410</v>
      </c>
      <c r="Q335" s="5" t="s">
        <v>410</v>
      </c>
      <c r="R335" s="4" t="s">
        <v>410</v>
      </c>
      <c r="S335" s="5"/>
      <c r="T335" s="31">
        <f t="shared" si="79"/>
        <v>0.97104580422472719</v>
      </c>
      <c r="U335" s="32">
        <v>1854</v>
      </c>
      <c r="V335" s="24">
        <f t="shared" si="80"/>
        <v>1011.2727272727273</v>
      </c>
      <c r="W335" s="24">
        <f t="shared" si="81"/>
        <v>982</v>
      </c>
      <c r="X335" s="24">
        <f t="shared" si="82"/>
        <v>-29.272727272727252</v>
      </c>
      <c r="Y335" s="24"/>
      <c r="Z335" s="24">
        <v>158.30000000000001</v>
      </c>
      <c r="AA335" s="24">
        <v>198.2</v>
      </c>
      <c r="AB335" s="24">
        <v>32</v>
      </c>
      <c r="AC335" s="24">
        <v>185.5</v>
      </c>
      <c r="AD335" s="24"/>
      <c r="AE335" s="24">
        <v>194.2</v>
      </c>
      <c r="AF335" s="24">
        <v>100.5</v>
      </c>
      <c r="AG335" s="24">
        <f t="shared" si="83"/>
        <v>113.3</v>
      </c>
      <c r="AH335" s="40"/>
      <c r="AI335" s="40"/>
      <c r="AJ335" s="40"/>
      <c r="AK335" s="65"/>
      <c r="AL335" s="65"/>
      <c r="AM335" s="24">
        <f t="shared" si="84"/>
        <v>113.3</v>
      </c>
      <c r="AN335" s="24"/>
      <c r="AO335" s="24">
        <f t="shared" si="85"/>
        <v>113.3</v>
      </c>
      <c r="AP335" s="81"/>
      <c r="AQ335" s="38"/>
      <c r="AR335" s="1"/>
      <c r="AS335" s="1"/>
      <c r="AT335" s="1"/>
      <c r="AU335" s="1"/>
      <c r="AV335" s="1"/>
      <c r="AW335" s="1"/>
      <c r="AX335" s="1"/>
      <c r="AY335" s="1"/>
      <c r="AZ335" s="1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9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9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9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9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9"/>
      <c r="GC335" s="8"/>
      <c r="GD335" s="8"/>
    </row>
    <row r="336" spans="1:186" s="2" customFormat="1" ht="17.100000000000001" customHeight="1">
      <c r="A336" s="13" t="s">
        <v>265</v>
      </c>
      <c r="B336" s="24">
        <v>271.7</v>
      </c>
      <c r="C336" s="24">
        <v>142.19999999999999</v>
      </c>
      <c r="D336" s="4">
        <f t="shared" si="78"/>
        <v>0.52337136547662866</v>
      </c>
      <c r="E336" s="10">
        <v>15</v>
      </c>
      <c r="F336" s="5">
        <v>1</v>
      </c>
      <c r="G336" s="5">
        <v>10</v>
      </c>
      <c r="H336" s="5"/>
      <c r="I336" s="5"/>
      <c r="J336" s="4">
        <f t="shared" si="87"/>
        <v>0.94755838641188961</v>
      </c>
      <c r="K336" s="5">
        <v>10</v>
      </c>
      <c r="L336" s="5" t="s">
        <v>410</v>
      </c>
      <c r="M336" s="5" t="s">
        <v>410</v>
      </c>
      <c r="N336" s="4" t="s">
        <v>410</v>
      </c>
      <c r="O336" s="73"/>
      <c r="P336" s="5" t="s">
        <v>410</v>
      </c>
      <c r="Q336" s="5" t="s">
        <v>410</v>
      </c>
      <c r="R336" s="4" t="s">
        <v>410</v>
      </c>
      <c r="S336" s="5"/>
      <c r="T336" s="31">
        <f t="shared" si="79"/>
        <v>0.78074726703623787</v>
      </c>
      <c r="U336" s="32">
        <v>1635</v>
      </c>
      <c r="V336" s="24">
        <f t="shared" si="80"/>
        <v>891.81818181818176</v>
      </c>
      <c r="W336" s="24">
        <f t="shared" si="81"/>
        <v>696.3</v>
      </c>
      <c r="X336" s="24">
        <f t="shared" si="82"/>
        <v>-195.5181818181818</v>
      </c>
      <c r="Y336" s="24"/>
      <c r="Z336" s="24">
        <v>92.3</v>
      </c>
      <c r="AA336" s="24">
        <v>175.4</v>
      </c>
      <c r="AB336" s="24">
        <v>14.6</v>
      </c>
      <c r="AC336" s="24">
        <v>54.5</v>
      </c>
      <c r="AD336" s="24"/>
      <c r="AE336" s="24">
        <v>0</v>
      </c>
      <c r="AF336" s="24">
        <v>214.2</v>
      </c>
      <c r="AG336" s="24">
        <f t="shared" si="83"/>
        <v>145.30000000000001</v>
      </c>
      <c r="AH336" s="65"/>
      <c r="AI336" s="40"/>
      <c r="AJ336" s="40"/>
      <c r="AK336" s="65"/>
      <c r="AL336" s="65"/>
      <c r="AM336" s="24">
        <f t="shared" si="84"/>
        <v>145.30000000000001</v>
      </c>
      <c r="AN336" s="24">
        <f>MIN(AM336,1.8)</f>
        <v>1.8</v>
      </c>
      <c r="AO336" s="24">
        <f t="shared" si="85"/>
        <v>143.5</v>
      </c>
      <c r="AP336" s="81"/>
      <c r="AQ336" s="38"/>
      <c r="AR336" s="1"/>
      <c r="AS336" s="1"/>
      <c r="AT336" s="1"/>
      <c r="AU336" s="1"/>
      <c r="AV336" s="1"/>
      <c r="AW336" s="1"/>
      <c r="AX336" s="1"/>
      <c r="AY336" s="1"/>
      <c r="AZ336" s="1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9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9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9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9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9"/>
      <c r="GC336" s="8"/>
      <c r="GD336" s="8"/>
    </row>
    <row r="337" spans="1:186" s="2" customFormat="1" ht="17.100000000000001" customHeight="1">
      <c r="A337" s="13" t="s">
        <v>313</v>
      </c>
      <c r="B337" s="24">
        <v>287</v>
      </c>
      <c r="C337" s="24">
        <v>318.39999999999998</v>
      </c>
      <c r="D337" s="4">
        <f t="shared" si="78"/>
        <v>1.1094076655052263</v>
      </c>
      <c r="E337" s="10">
        <v>15</v>
      </c>
      <c r="F337" s="5">
        <v>1</v>
      </c>
      <c r="G337" s="5">
        <v>10</v>
      </c>
      <c r="H337" s="5"/>
      <c r="I337" s="5"/>
      <c r="J337" s="4">
        <f t="shared" si="87"/>
        <v>0.94755838641188961</v>
      </c>
      <c r="K337" s="5">
        <v>10</v>
      </c>
      <c r="L337" s="5" t="s">
        <v>410</v>
      </c>
      <c r="M337" s="5" t="s">
        <v>410</v>
      </c>
      <c r="N337" s="4" t="s">
        <v>410</v>
      </c>
      <c r="O337" s="73"/>
      <c r="P337" s="5" t="s">
        <v>410</v>
      </c>
      <c r="Q337" s="5" t="s">
        <v>410</v>
      </c>
      <c r="R337" s="4" t="s">
        <v>410</v>
      </c>
      <c r="S337" s="5"/>
      <c r="T337" s="31">
        <f t="shared" si="79"/>
        <v>1.0319056813342082</v>
      </c>
      <c r="U337" s="32">
        <v>2826</v>
      </c>
      <c r="V337" s="24">
        <f t="shared" si="80"/>
        <v>1541.4545454545455</v>
      </c>
      <c r="W337" s="24">
        <f t="shared" si="81"/>
        <v>1590.6</v>
      </c>
      <c r="X337" s="24">
        <f t="shared" si="82"/>
        <v>49.145454545454413</v>
      </c>
      <c r="Y337" s="24"/>
      <c r="Z337" s="24">
        <v>256.89999999999998</v>
      </c>
      <c r="AA337" s="24">
        <v>295.60000000000002</v>
      </c>
      <c r="AB337" s="24">
        <v>89.7</v>
      </c>
      <c r="AC337" s="24">
        <v>225.8</v>
      </c>
      <c r="AD337" s="24"/>
      <c r="AE337" s="24">
        <v>212.2</v>
      </c>
      <c r="AF337" s="24">
        <v>247.7</v>
      </c>
      <c r="AG337" s="24">
        <f t="shared" si="83"/>
        <v>262.7</v>
      </c>
      <c r="AH337" s="65"/>
      <c r="AI337" s="40"/>
      <c r="AJ337" s="40"/>
      <c r="AK337" s="65"/>
      <c r="AL337" s="65"/>
      <c r="AM337" s="24">
        <f t="shared" si="84"/>
        <v>262.7</v>
      </c>
      <c r="AN337" s="24"/>
      <c r="AO337" s="24">
        <f t="shared" si="85"/>
        <v>262.7</v>
      </c>
      <c r="AP337" s="81"/>
      <c r="AQ337" s="38"/>
      <c r="AR337" s="1"/>
      <c r="AS337" s="1"/>
      <c r="AT337" s="1"/>
      <c r="AU337" s="1"/>
      <c r="AV337" s="1"/>
      <c r="AW337" s="1"/>
      <c r="AX337" s="1"/>
      <c r="AY337" s="1"/>
      <c r="AZ337" s="1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9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9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9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9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9"/>
      <c r="GC337" s="8"/>
      <c r="GD337" s="8"/>
    </row>
    <row r="338" spans="1:186" s="2" customFormat="1" ht="17.100000000000001" customHeight="1">
      <c r="A338" s="13" t="s">
        <v>314</v>
      </c>
      <c r="B338" s="24">
        <v>1577.4</v>
      </c>
      <c r="C338" s="24">
        <v>896.7</v>
      </c>
      <c r="D338" s="4">
        <f t="shared" si="78"/>
        <v>0.56846709775580073</v>
      </c>
      <c r="E338" s="10">
        <v>15</v>
      </c>
      <c r="F338" s="5">
        <v>1</v>
      </c>
      <c r="G338" s="5">
        <v>10</v>
      </c>
      <c r="H338" s="5"/>
      <c r="I338" s="5"/>
      <c r="J338" s="4">
        <f t="shared" si="87"/>
        <v>0.94755838641188961</v>
      </c>
      <c r="K338" s="5">
        <v>10</v>
      </c>
      <c r="L338" s="5" t="s">
        <v>410</v>
      </c>
      <c r="M338" s="5" t="s">
        <v>410</v>
      </c>
      <c r="N338" s="4" t="s">
        <v>410</v>
      </c>
      <c r="O338" s="73"/>
      <c r="P338" s="5" t="s">
        <v>410</v>
      </c>
      <c r="Q338" s="5" t="s">
        <v>410</v>
      </c>
      <c r="R338" s="4" t="s">
        <v>410</v>
      </c>
      <c r="S338" s="5"/>
      <c r="T338" s="31">
        <f t="shared" si="79"/>
        <v>0.80007400944159746</v>
      </c>
      <c r="U338" s="32">
        <v>2798</v>
      </c>
      <c r="V338" s="24">
        <f t="shared" si="80"/>
        <v>1526.1818181818182</v>
      </c>
      <c r="W338" s="24">
        <f t="shared" si="81"/>
        <v>1221.0999999999999</v>
      </c>
      <c r="X338" s="24">
        <f t="shared" si="82"/>
        <v>-305.08181818181833</v>
      </c>
      <c r="Y338" s="24"/>
      <c r="Z338" s="24">
        <v>207</v>
      </c>
      <c r="AA338" s="24">
        <v>200.5</v>
      </c>
      <c r="AB338" s="24">
        <v>85.9</v>
      </c>
      <c r="AC338" s="24">
        <v>210.8</v>
      </c>
      <c r="AD338" s="24"/>
      <c r="AE338" s="24">
        <v>285.2</v>
      </c>
      <c r="AF338" s="24">
        <v>135</v>
      </c>
      <c r="AG338" s="24">
        <f t="shared" si="83"/>
        <v>96.7</v>
      </c>
      <c r="AH338" s="40"/>
      <c r="AI338" s="40"/>
      <c r="AJ338" s="40"/>
      <c r="AK338" s="65"/>
      <c r="AL338" s="65"/>
      <c r="AM338" s="24">
        <f t="shared" si="84"/>
        <v>96.7</v>
      </c>
      <c r="AN338" s="24"/>
      <c r="AO338" s="24">
        <f t="shared" si="85"/>
        <v>96.7</v>
      </c>
      <c r="AP338" s="81"/>
      <c r="AQ338" s="38"/>
      <c r="AR338" s="1"/>
      <c r="AS338" s="1"/>
      <c r="AT338" s="1"/>
      <c r="AU338" s="1"/>
      <c r="AV338" s="1"/>
      <c r="AW338" s="1"/>
      <c r="AX338" s="1"/>
      <c r="AY338" s="1"/>
      <c r="AZ338" s="1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9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9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9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9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9"/>
      <c r="GC338" s="8"/>
      <c r="GD338" s="8"/>
    </row>
    <row r="339" spans="1:186" s="2" customFormat="1" ht="17.100000000000001" customHeight="1">
      <c r="A339" s="13" t="s">
        <v>315</v>
      </c>
      <c r="B339" s="24">
        <v>772.2</v>
      </c>
      <c r="C339" s="24">
        <v>721</v>
      </c>
      <c r="D339" s="4">
        <f t="shared" si="78"/>
        <v>0.93369593369593362</v>
      </c>
      <c r="E339" s="10">
        <v>15</v>
      </c>
      <c r="F339" s="5">
        <v>1</v>
      </c>
      <c r="G339" s="5">
        <v>10</v>
      </c>
      <c r="H339" s="5"/>
      <c r="I339" s="5"/>
      <c r="J339" s="4">
        <f t="shared" si="87"/>
        <v>0.94755838641188961</v>
      </c>
      <c r="K339" s="5">
        <v>10</v>
      </c>
      <c r="L339" s="5" t="s">
        <v>410</v>
      </c>
      <c r="M339" s="5" t="s">
        <v>410</v>
      </c>
      <c r="N339" s="4" t="s">
        <v>410</v>
      </c>
      <c r="O339" s="73"/>
      <c r="P339" s="5" t="s">
        <v>410</v>
      </c>
      <c r="Q339" s="5" t="s">
        <v>410</v>
      </c>
      <c r="R339" s="4" t="s">
        <v>410</v>
      </c>
      <c r="S339" s="5"/>
      <c r="T339" s="31">
        <f t="shared" si="79"/>
        <v>0.95660065341594014</v>
      </c>
      <c r="U339" s="32">
        <v>2771</v>
      </c>
      <c r="V339" s="24">
        <f t="shared" si="80"/>
        <v>1511.4545454545455</v>
      </c>
      <c r="W339" s="24">
        <f t="shared" si="81"/>
        <v>1445.9</v>
      </c>
      <c r="X339" s="24">
        <f t="shared" si="82"/>
        <v>-65.554545454545405</v>
      </c>
      <c r="Y339" s="24"/>
      <c r="Z339" s="24">
        <v>297.3</v>
      </c>
      <c r="AA339" s="24">
        <v>117.9</v>
      </c>
      <c r="AB339" s="24">
        <v>136.5</v>
      </c>
      <c r="AC339" s="24">
        <v>216.5</v>
      </c>
      <c r="AD339" s="24"/>
      <c r="AE339" s="24">
        <v>220.6</v>
      </c>
      <c r="AF339" s="24">
        <v>280</v>
      </c>
      <c r="AG339" s="24">
        <f t="shared" si="83"/>
        <v>177.1</v>
      </c>
      <c r="AH339" s="65"/>
      <c r="AI339" s="40"/>
      <c r="AJ339" s="40"/>
      <c r="AK339" s="65"/>
      <c r="AL339" s="65"/>
      <c r="AM339" s="24">
        <f t="shared" si="84"/>
        <v>177.1</v>
      </c>
      <c r="AN339" s="24"/>
      <c r="AO339" s="24">
        <f t="shared" si="85"/>
        <v>177.1</v>
      </c>
      <c r="AP339" s="81"/>
      <c r="AQ339" s="38"/>
      <c r="AR339" s="1"/>
      <c r="AS339" s="1"/>
      <c r="AT339" s="1"/>
      <c r="AU339" s="1"/>
      <c r="AV339" s="1"/>
      <c r="AW339" s="1"/>
      <c r="AX339" s="1"/>
      <c r="AY339" s="1"/>
      <c r="AZ339" s="1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9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9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9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9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9"/>
      <c r="GC339" s="8"/>
      <c r="GD339" s="8"/>
    </row>
    <row r="340" spans="1:186" s="2" customFormat="1" ht="17.100000000000001" customHeight="1">
      <c r="A340" s="13" t="s">
        <v>316</v>
      </c>
      <c r="B340" s="24">
        <v>1910.6</v>
      </c>
      <c r="C340" s="24">
        <v>1787.3</v>
      </c>
      <c r="D340" s="4">
        <f t="shared" si="78"/>
        <v>0.93546529885899721</v>
      </c>
      <c r="E340" s="10">
        <v>15</v>
      </c>
      <c r="F340" s="5">
        <v>1</v>
      </c>
      <c r="G340" s="5">
        <v>10</v>
      </c>
      <c r="H340" s="5"/>
      <c r="I340" s="5"/>
      <c r="J340" s="4">
        <f t="shared" si="87"/>
        <v>0.94755838641188961</v>
      </c>
      <c r="K340" s="5">
        <v>10</v>
      </c>
      <c r="L340" s="5" t="s">
        <v>410</v>
      </c>
      <c r="M340" s="5" t="s">
        <v>410</v>
      </c>
      <c r="N340" s="4" t="s">
        <v>410</v>
      </c>
      <c r="O340" s="73"/>
      <c r="P340" s="5" t="s">
        <v>410</v>
      </c>
      <c r="Q340" s="5" t="s">
        <v>410</v>
      </c>
      <c r="R340" s="4" t="s">
        <v>410</v>
      </c>
      <c r="S340" s="5"/>
      <c r="T340" s="31">
        <f t="shared" si="79"/>
        <v>0.9573589527715386</v>
      </c>
      <c r="U340" s="32">
        <v>2042</v>
      </c>
      <c r="V340" s="24">
        <f t="shared" si="80"/>
        <v>1113.8181818181818</v>
      </c>
      <c r="W340" s="24">
        <f t="shared" si="81"/>
        <v>1066.3</v>
      </c>
      <c r="X340" s="24">
        <f t="shared" si="82"/>
        <v>-47.518181818181802</v>
      </c>
      <c r="Y340" s="24"/>
      <c r="Z340" s="24">
        <v>172.1</v>
      </c>
      <c r="AA340" s="24">
        <v>208</v>
      </c>
      <c r="AB340" s="24">
        <v>39.1</v>
      </c>
      <c r="AC340" s="24">
        <v>201.4</v>
      </c>
      <c r="AD340" s="24"/>
      <c r="AE340" s="24">
        <v>159.5</v>
      </c>
      <c r="AF340" s="24">
        <v>143.19999999999999</v>
      </c>
      <c r="AG340" s="24">
        <f t="shared" si="83"/>
        <v>143</v>
      </c>
      <c r="AH340" s="40"/>
      <c r="AI340" s="40"/>
      <c r="AJ340" s="40"/>
      <c r="AK340" s="65"/>
      <c r="AL340" s="65"/>
      <c r="AM340" s="24">
        <f t="shared" si="84"/>
        <v>143</v>
      </c>
      <c r="AN340" s="24"/>
      <c r="AO340" s="24">
        <f t="shared" si="85"/>
        <v>143</v>
      </c>
      <c r="AP340" s="81"/>
      <c r="AQ340" s="38"/>
      <c r="AR340" s="1"/>
      <c r="AS340" s="1"/>
      <c r="AT340" s="1"/>
      <c r="AU340" s="1"/>
      <c r="AV340" s="1"/>
      <c r="AW340" s="1"/>
      <c r="AX340" s="1"/>
      <c r="AY340" s="1"/>
      <c r="AZ340" s="1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9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9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9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9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9"/>
      <c r="GC340" s="8"/>
      <c r="GD340" s="8"/>
    </row>
    <row r="341" spans="1:186" s="2" customFormat="1" ht="17.100000000000001" customHeight="1">
      <c r="A341" s="13" t="s">
        <v>317</v>
      </c>
      <c r="B341" s="24">
        <v>435.2</v>
      </c>
      <c r="C341" s="24">
        <v>324</v>
      </c>
      <c r="D341" s="4">
        <f t="shared" si="78"/>
        <v>0.74448529411764708</v>
      </c>
      <c r="E341" s="10">
        <v>15</v>
      </c>
      <c r="F341" s="5">
        <v>1</v>
      </c>
      <c r="G341" s="5">
        <v>10</v>
      </c>
      <c r="H341" s="5"/>
      <c r="I341" s="5"/>
      <c r="J341" s="4">
        <f t="shared" si="87"/>
        <v>0.94755838641188961</v>
      </c>
      <c r="K341" s="5">
        <v>10</v>
      </c>
      <c r="L341" s="5" t="s">
        <v>410</v>
      </c>
      <c r="M341" s="5" t="s">
        <v>410</v>
      </c>
      <c r="N341" s="4" t="s">
        <v>410</v>
      </c>
      <c r="O341" s="73"/>
      <c r="P341" s="5" t="s">
        <v>410</v>
      </c>
      <c r="Q341" s="5" t="s">
        <v>410</v>
      </c>
      <c r="R341" s="4" t="s">
        <v>410</v>
      </c>
      <c r="S341" s="5"/>
      <c r="T341" s="31">
        <f t="shared" si="79"/>
        <v>0.8755103793109601</v>
      </c>
      <c r="U341" s="32">
        <v>1877</v>
      </c>
      <c r="V341" s="24">
        <f t="shared" si="80"/>
        <v>1023.8181818181818</v>
      </c>
      <c r="W341" s="24">
        <f t="shared" si="81"/>
        <v>896.4</v>
      </c>
      <c r="X341" s="24">
        <f t="shared" si="82"/>
        <v>-127.41818181818178</v>
      </c>
      <c r="Y341" s="24"/>
      <c r="Z341" s="24">
        <v>113.1</v>
      </c>
      <c r="AA341" s="24">
        <v>201.4</v>
      </c>
      <c r="AB341" s="24">
        <v>110.1</v>
      </c>
      <c r="AC341" s="24">
        <v>131.19999999999999</v>
      </c>
      <c r="AD341" s="24"/>
      <c r="AE341" s="24">
        <v>84.9</v>
      </c>
      <c r="AF341" s="24">
        <v>98.8</v>
      </c>
      <c r="AG341" s="24">
        <f t="shared" si="83"/>
        <v>156.9</v>
      </c>
      <c r="AH341" s="65"/>
      <c r="AI341" s="40"/>
      <c r="AJ341" s="40"/>
      <c r="AK341" s="65"/>
      <c r="AL341" s="65"/>
      <c r="AM341" s="24">
        <f t="shared" si="84"/>
        <v>156.9</v>
      </c>
      <c r="AN341" s="24"/>
      <c r="AO341" s="24">
        <f t="shared" si="85"/>
        <v>156.9</v>
      </c>
      <c r="AP341" s="81"/>
      <c r="AQ341" s="38"/>
      <c r="AR341" s="1"/>
      <c r="AS341" s="1"/>
      <c r="AT341" s="1"/>
      <c r="AU341" s="1"/>
      <c r="AV341" s="1"/>
      <c r="AW341" s="1"/>
      <c r="AX341" s="1"/>
      <c r="AY341" s="1"/>
      <c r="AZ341" s="1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9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9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9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9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9"/>
      <c r="GC341" s="8"/>
      <c r="GD341" s="8"/>
    </row>
    <row r="342" spans="1:186" s="2" customFormat="1" ht="17.100000000000001" customHeight="1">
      <c r="A342" s="13" t="s">
        <v>318</v>
      </c>
      <c r="B342" s="24">
        <v>124.2</v>
      </c>
      <c r="C342" s="24">
        <v>192.9</v>
      </c>
      <c r="D342" s="4">
        <f t="shared" si="78"/>
        <v>1.2353140096618358</v>
      </c>
      <c r="E342" s="10">
        <v>15</v>
      </c>
      <c r="F342" s="5">
        <v>1</v>
      </c>
      <c r="G342" s="5">
        <v>10</v>
      </c>
      <c r="H342" s="5"/>
      <c r="I342" s="5"/>
      <c r="J342" s="4">
        <f t="shared" si="87"/>
        <v>0.94755838641188961</v>
      </c>
      <c r="K342" s="5">
        <v>10</v>
      </c>
      <c r="L342" s="5" t="s">
        <v>410</v>
      </c>
      <c r="M342" s="5" t="s">
        <v>410</v>
      </c>
      <c r="N342" s="4" t="s">
        <v>410</v>
      </c>
      <c r="O342" s="73"/>
      <c r="P342" s="5" t="s">
        <v>410</v>
      </c>
      <c r="Q342" s="5" t="s">
        <v>410</v>
      </c>
      <c r="R342" s="4" t="s">
        <v>410</v>
      </c>
      <c r="S342" s="5"/>
      <c r="T342" s="31">
        <f t="shared" si="79"/>
        <v>1.0858655431156126</v>
      </c>
      <c r="U342" s="32">
        <v>1664</v>
      </c>
      <c r="V342" s="24">
        <f t="shared" si="80"/>
        <v>907.63636363636374</v>
      </c>
      <c r="W342" s="24">
        <f t="shared" si="81"/>
        <v>985.6</v>
      </c>
      <c r="X342" s="24">
        <f t="shared" si="82"/>
        <v>77.963636363636283</v>
      </c>
      <c r="Y342" s="24"/>
      <c r="Z342" s="24">
        <v>175.6</v>
      </c>
      <c r="AA342" s="24">
        <v>178.5</v>
      </c>
      <c r="AB342" s="24">
        <v>31.1</v>
      </c>
      <c r="AC342" s="24">
        <v>16.899999999999999</v>
      </c>
      <c r="AD342" s="24"/>
      <c r="AE342" s="24">
        <v>103.9</v>
      </c>
      <c r="AF342" s="24">
        <v>150.80000000000001</v>
      </c>
      <c r="AG342" s="24">
        <f t="shared" si="83"/>
        <v>328.8</v>
      </c>
      <c r="AH342" s="65"/>
      <c r="AI342" s="40"/>
      <c r="AJ342" s="40"/>
      <c r="AK342" s="65"/>
      <c r="AL342" s="65"/>
      <c r="AM342" s="24">
        <f t="shared" si="84"/>
        <v>328.8</v>
      </c>
      <c r="AN342" s="24"/>
      <c r="AO342" s="24">
        <f t="shared" si="85"/>
        <v>328.8</v>
      </c>
      <c r="AP342" s="81"/>
      <c r="AQ342" s="38"/>
      <c r="AR342" s="1"/>
      <c r="AS342" s="1"/>
      <c r="AT342" s="1"/>
      <c r="AU342" s="1"/>
      <c r="AV342" s="1"/>
      <c r="AW342" s="1"/>
      <c r="AX342" s="1"/>
      <c r="AY342" s="1"/>
      <c r="AZ342" s="1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9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9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9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9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9"/>
      <c r="GC342" s="8"/>
      <c r="GD342" s="8"/>
    </row>
    <row r="343" spans="1:186" s="2" customFormat="1" ht="17.100000000000001" customHeight="1">
      <c r="A343" s="13" t="s">
        <v>319</v>
      </c>
      <c r="B343" s="24">
        <v>815.7</v>
      </c>
      <c r="C343" s="24">
        <v>517.20000000000005</v>
      </c>
      <c r="D343" s="4">
        <f t="shared" si="78"/>
        <v>0.6340566384700258</v>
      </c>
      <c r="E343" s="10">
        <v>15</v>
      </c>
      <c r="F343" s="5">
        <v>1</v>
      </c>
      <c r="G343" s="5">
        <v>10</v>
      </c>
      <c r="H343" s="5"/>
      <c r="I343" s="5"/>
      <c r="J343" s="4">
        <f t="shared" si="87"/>
        <v>0.94755838641188961</v>
      </c>
      <c r="K343" s="5">
        <v>10</v>
      </c>
      <c r="L343" s="5" t="s">
        <v>410</v>
      </c>
      <c r="M343" s="5" t="s">
        <v>410</v>
      </c>
      <c r="N343" s="4" t="s">
        <v>410</v>
      </c>
      <c r="O343" s="73"/>
      <c r="P343" s="5" t="s">
        <v>410</v>
      </c>
      <c r="Q343" s="5" t="s">
        <v>410</v>
      </c>
      <c r="R343" s="4" t="s">
        <v>410</v>
      </c>
      <c r="S343" s="5"/>
      <c r="T343" s="31">
        <f t="shared" si="79"/>
        <v>0.82818381260483664</v>
      </c>
      <c r="U343" s="32">
        <v>2079</v>
      </c>
      <c r="V343" s="24">
        <f t="shared" si="80"/>
        <v>1134</v>
      </c>
      <c r="W343" s="24">
        <f t="shared" si="81"/>
        <v>939.2</v>
      </c>
      <c r="X343" s="24">
        <f t="shared" si="82"/>
        <v>-194.79999999999995</v>
      </c>
      <c r="Y343" s="24"/>
      <c r="Z343" s="24">
        <v>138.80000000000001</v>
      </c>
      <c r="AA343" s="24">
        <v>201.1</v>
      </c>
      <c r="AB343" s="24">
        <v>121.6</v>
      </c>
      <c r="AC343" s="24">
        <v>110.7</v>
      </c>
      <c r="AD343" s="24"/>
      <c r="AE343" s="24">
        <v>185.1</v>
      </c>
      <c r="AF343" s="24">
        <v>151.9</v>
      </c>
      <c r="AG343" s="24">
        <f t="shared" si="83"/>
        <v>30</v>
      </c>
      <c r="AH343" s="40"/>
      <c r="AI343" s="40"/>
      <c r="AJ343" s="40"/>
      <c r="AK343" s="65"/>
      <c r="AL343" s="65"/>
      <c r="AM343" s="24">
        <f t="shared" si="84"/>
        <v>30</v>
      </c>
      <c r="AN343" s="24"/>
      <c r="AO343" s="24">
        <f t="shared" si="85"/>
        <v>30</v>
      </c>
      <c r="AP343" s="81"/>
      <c r="AQ343" s="38"/>
      <c r="AR343" s="1"/>
      <c r="AS343" s="1"/>
      <c r="AT343" s="1"/>
      <c r="AU343" s="1"/>
      <c r="AV343" s="1"/>
      <c r="AW343" s="1"/>
      <c r="AX343" s="1"/>
      <c r="AY343" s="1"/>
      <c r="AZ343" s="1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9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9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9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9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9"/>
      <c r="GC343" s="8"/>
      <c r="GD343" s="8"/>
    </row>
    <row r="344" spans="1:186" s="2" customFormat="1" ht="17.100000000000001" customHeight="1">
      <c r="A344" s="13" t="s">
        <v>320</v>
      </c>
      <c r="B344" s="24">
        <v>5761.9</v>
      </c>
      <c r="C344" s="24">
        <v>5359.6</v>
      </c>
      <c r="D344" s="4">
        <f t="shared" si="78"/>
        <v>0.93017928113990189</v>
      </c>
      <c r="E344" s="10">
        <v>15</v>
      </c>
      <c r="F344" s="5">
        <v>1</v>
      </c>
      <c r="G344" s="5">
        <v>10</v>
      </c>
      <c r="H344" s="5"/>
      <c r="I344" s="5"/>
      <c r="J344" s="4">
        <f t="shared" si="87"/>
        <v>0.94755838641188961</v>
      </c>
      <c r="K344" s="5">
        <v>10</v>
      </c>
      <c r="L344" s="5" t="s">
        <v>410</v>
      </c>
      <c r="M344" s="5" t="s">
        <v>410</v>
      </c>
      <c r="N344" s="4" t="s">
        <v>410</v>
      </c>
      <c r="O344" s="73"/>
      <c r="P344" s="5" t="s">
        <v>410</v>
      </c>
      <c r="Q344" s="5" t="s">
        <v>410</v>
      </c>
      <c r="R344" s="4" t="s">
        <v>410</v>
      </c>
      <c r="S344" s="5"/>
      <c r="T344" s="31">
        <f t="shared" si="79"/>
        <v>0.95509351660621222</v>
      </c>
      <c r="U344" s="32">
        <v>4388</v>
      </c>
      <c r="V344" s="24">
        <f t="shared" si="80"/>
        <v>2393.4545454545455</v>
      </c>
      <c r="W344" s="24">
        <f t="shared" si="81"/>
        <v>2286</v>
      </c>
      <c r="X344" s="24">
        <f t="shared" si="82"/>
        <v>-107.4545454545455</v>
      </c>
      <c r="Y344" s="24"/>
      <c r="Z344" s="24">
        <v>433.8</v>
      </c>
      <c r="AA344" s="24">
        <v>356.6</v>
      </c>
      <c r="AB344" s="24">
        <v>141.30000000000001</v>
      </c>
      <c r="AC344" s="24">
        <v>257.5</v>
      </c>
      <c r="AD344" s="24"/>
      <c r="AE344" s="24">
        <v>340</v>
      </c>
      <c r="AF344" s="24">
        <v>325.10000000000002</v>
      </c>
      <c r="AG344" s="24">
        <f t="shared" si="83"/>
        <v>431.7</v>
      </c>
      <c r="AH344" s="40"/>
      <c r="AI344" s="40"/>
      <c r="AJ344" s="40"/>
      <c r="AK344" s="65"/>
      <c r="AL344" s="65"/>
      <c r="AM344" s="24">
        <f t="shared" si="84"/>
        <v>431.7</v>
      </c>
      <c r="AN344" s="24"/>
      <c r="AO344" s="24">
        <f t="shared" si="85"/>
        <v>431.7</v>
      </c>
      <c r="AP344" s="81"/>
      <c r="AQ344" s="38"/>
      <c r="AR344" s="1"/>
      <c r="AS344" s="1"/>
      <c r="AT344" s="1"/>
      <c r="AU344" s="1"/>
      <c r="AV344" s="1"/>
      <c r="AW344" s="1"/>
      <c r="AX344" s="1"/>
      <c r="AY344" s="1"/>
      <c r="AZ344" s="1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9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9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9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9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9"/>
      <c r="GC344" s="8"/>
      <c r="GD344" s="8"/>
    </row>
    <row r="345" spans="1:186" s="2" customFormat="1" ht="17.100000000000001" customHeight="1">
      <c r="A345" s="17" t="s">
        <v>321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77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81"/>
      <c r="AQ345" s="38"/>
      <c r="AR345" s="1"/>
      <c r="AS345" s="1"/>
      <c r="AT345" s="1"/>
      <c r="AU345" s="1"/>
      <c r="AV345" s="1"/>
      <c r="AW345" s="1"/>
      <c r="AX345" s="1"/>
      <c r="AY345" s="1"/>
      <c r="AZ345" s="1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9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9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9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9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9"/>
      <c r="GC345" s="8"/>
      <c r="GD345" s="8"/>
    </row>
    <row r="346" spans="1:186" s="2" customFormat="1" ht="17.100000000000001" customHeight="1">
      <c r="A346" s="33" t="s">
        <v>322</v>
      </c>
      <c r="B346" s="24">
        <v>817.4</v>
      </c>
      <c r="C346" s="24">
        <v>549.1</v>
      </c>
      <c r="D346" s="4">
        <f t="shared" si="78"/>
        <v>0.67176413016882808</v>
      </c>
      <c r="E346" s="10">
        <v>15</v>
      </c>
      <c r="F346" s="5">
        <v>1</v>
      </c>
      <c r="G346" s="5">
        <v>10</v>
      </c>
      <c r="H346" s="5"/>
      <c r="I346" s="5"/>
      <c r="J346" s="4">
        <f>J$54</f>
        <v>1.073076923076923</v>
      </c>
      <c r="K346" s="5">
        <v>10</v>
      </c>
      <c r="L346" s="5" t="s">
        <v>410</v>
      </c>
      <c r="M346" s="5" t="s">
        <v>410</v>
      </c>
      <c r="N346" s="4" t="s">
        <v>410</v>
      </c>
      <c r="O346" s="73"/>
      <c r="P346" s="5" t="s">
        <v>410</v>
      </c>
      <c r="Q346" s="5" t="s">
        <v>410</v>
      </c>
      <c r="R346" s="4" t="s">
        <v>410</v>
      </c>
      <c r="S346" s="5"/>
      <c r="T346" s="31">
        <f t="shared" si="79"/>
        <v>0.88020660523718997</v>
      </c>
      <c r="U346" s="32">
        <v>1462</v>
      </c>
      <c r="V346" s="24">
        <f t="shared" si="80"/>
        <v>797.4545454545455</v>
      </c>
      <c r="W346" s="24">
        <f t="shared" si="81"/>
        <v>701.9</v>
      </c>
      <c r="X346" s="24">
        <f t="shared" si="82"/>
        <v>-95.554545454545519</v>
      </c>
      <c r="Y346" s="24"/>
      <c r="Z346" s="24">
        <v>98.4</v>
      </c>
      <c r="AA346" s="24">
        <v>153.9</v>
      </c>
      <c r="AB346" s="24">
        <v>122.5</v>
      </c>
      <c r="AC346" s="24">
        <v>127.5</v>
      </c>
      <c r="AD346" s="24"/>
      <c r="AE346" s="24">
        <v>88.6</v>
      </c>
      <c r="AF346" s="24"/>
      <c r="AG346" s="24">
        <f t="shared" si="83"/>
        <v>111</v>
      </c>
      <c r="AH346" s="65"/>
      <c r="AI346" s="40"/>
      <c r="AJ346" s="40"/>
      <c r="AK346" s="65"/>
      <c r="AL346" s="65"/>
      <c r="AM346" s="24">
        <f t="shared" si="84"/>
        <v>111</v>
      </c>
      <c r="AN346" s="24"/>
      <c r="AO346" s="24">
        <f t="shared" si="85"/>
        <v>111</v>
      </c>
      <c r="AP346" s="81"/>
      <c r="AQ346" s="38"/>
      <c r="AR346" s="1"/>
      <c r="AS346" s="1"/>
      <c r="AT346" s="1"/>
      <c r="AU346" s="1"/>
      <c r="AV346" s="1"/>
      <c r="AW346" s="1"/>
      <c r="AX346" s="1"/>
      <c r="AY346" s="1"/>
      <c r="AZ346" s="1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9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9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9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9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9"/>
      <c r="GC346" s="8"/>
      <c r="GD346" s="8"/>
    </row>
    <row r="347" spans="1:186" s="2" customFormat="1" ht="17.100000000000001" customHeight="1">
      <c r="A347" s="33" t="s">
        <v>323</v>
      </c>
      <c r="B347" s="24">
        <v>298.3</v>
      </c>
      <c r="C347" s="24">
        <v>219.7</v>
      </c>
      <c r="D347" s="4">
        <f t="shared" si="78"/>
        <v>0.73650687227623191</v>
      </c>
      <c r="E347" s="10">
        <v>15</v>
      </c>
      <c r="F347" s="5">
        <v>1</v>
      </c>
      <c r="G347" s="5">
        <v>10</v>
      </c>
      <c r="H347" s="5"/>
      <c r="I347" s="5"/>
      <c r="J347" s="4">
        <f t="shared" ref="J347:J355" si="88">J$54</f>
        <v>1.073076923076923</v>
      </c>
      <c r="K347" s="5">
        <v>10</v>
      </c>
      <c r="L347" s="5" t="s">
        <v>410</v>
      </c>
      <c r="M347" s="5" t="s">
        <v>410</v>
      </c>
      <c r="N347" s="4" t="s">
        <v>410</v>
      </c>
      <c r="O347" s="73"/>
      <c r="P347" s="5" t="s">
        <v>410</v>
      </c>
      <c r="Q347" s="5" t="s">
        <v>410</v>
      </c>
      <c r="R347" s="4" t="s">
        <v>410</v>
      </c>
      <c r="S347" s="5"/>
      <c r="T347" s="31">
        <f t="shared" si="79"/>
        <v>0.90795349471179165</v>
      </c>
      <c r="U347" s="32">
        <v>1606</v>
      </c>
      <c r="V347" s="24">
        <f t="shared" si="80"/>
        <v>876</v>
      </c>
      <c r="W347" s="24">
        <f t="shared" si="81"/>
        <v>795.4</v>
      </c>
      <c r="X347" s="24">
        <f t="shared" si="82"/>
        <v>-80.600000000000023</v>
      </c>
      <c r="Y347" s="24"/>
      <c r="Z347" s="24">
        <v>172.3</v>
      </c>
      <c r="AA347" s="24">
        <v>131.9</v>
      </c>
      <c r="AB347" s="24">
        <v>112.1</v>
      </c>
      <c r="AC347" s="24">
        <v>121.3</v>
      </c>
      <c r="AD347" s="24"/>
      <c r="AE347" s="24">
        <v>120.3</v>
      </c>
      <c r="AF347" s="24"/>
      <c r="AG347" s="24">
        <f t="shared" si="83"/>
        <v>137.5</v>
      </c>
      <c r="AH347" s="65"/>
      <c r="AI347" s="40"/>
      <c r="AJ347" s="40"/>
      <c r="AK347" s="65"/>
      <c r="AL347" s="65"/>
      <c r="AM347" s="24">
        <f t="shared" si="84"/>
        <v>137.5</v>
      </c>
      <c r="AN347" s="24"/>
      <c r="AO347" s="24">
        <f t="shared" si="85"/>
        <v>137.5</v>
      </c>
      <c r="AP347" s="81"/>
      <c r="AQ347" s="38"/>
      <c r="AR347" s="1"/>
      <c r="AS347" s="1"/>
      <c r="AT347" s="1"/>
      <c r="AU347" s="1"/>
      <c r="AV347" s="1"/>
      <c r="AW347" s="1"/>
      <c r="AX347" s="1"/>
      <c r="AY347" s="1"/>
      <c r="AZ347" s="1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9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9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9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9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9"/>
      <c r="GC347" s="8"/>
      <c r="GD347" s="8"/>
    </row>
    <row r="348" spans="1:186" s="2" customFormat="1" ht="17.100000000000001" customHeight="1">
      <c r="A348" s="33" t="s">
        <v>324</v>
      </c>
      <c r="B348" s="24">
        <v>569.6</v>
      </c>
      <c r="C348" s="24">
        <v>431.6</v>
      </c>
      <c r="D348" s="4">
        <f t="shared" si="78"/>
        <v>0.7577247191011236</v>
      </c>
      <c r="E348" s="10">
        <v>15</v>
      </c>
      <c r="F348" s="5">
        <v>1</v>
      </c>
      <c r="G348" s="5">
        <v>10</v>
      </c>
      <c r="H348" s="5"/>
      <c r="I348" s="5"/>
      <c r="J348" s="4">
        <f t="shared" si="88"/>
        <v>1.073076923076923</v>
      </c>
      <c r="K348" s="5">
        <v>10</v>
      </c>
      <c r="L348" s="5" t="s">
        <v>410</v>
      </c>
      <c r="M348" s="5" t="s">
        <v>410</v>
      </c>
      <c r="N348" s="4" t="s">
        <v>410</v>
      </c>
      <c r="O348" s="73"/>
      <c r="P348" s="5" t="s">
        <v>410</v>
      </c>
      <c r="Q348" s="5" t="s">
        <v>410</v>
      </c>
      <c r="R348" s="4" t="s">
        <v>410</v>
      </c>
      <c r="S348" s="5"/>
      <c r="T348" s="31">
        <f t="shared" si="79"/>
        <v>0.91704685763674532</v>
      </c>
      <c r="U348" s="32">
        <v>2087</v>
      </c>
      <c r="V348" s="24">
        <f t="shared" si="80"/>
        <v>1138.3636363636363</v>
      </c>
      <c r="W348" s="24">
        <f t="shared" si="81"/>
        <v>1043.9000000000001</v>
      </c>
      <c r="X348" s="24">
        <f t="shared" si="82"/>
        <v>-94.463636363636169</v>
      </c>
      <c r="Y348" s="24"/>
      <c r="Z348" s="24">
        <v>215.1</v>
      </c>
      <c r="AA348" s="24">
        <v>200.1</v>
      </c>
      <c r="AB348" s="24">
        <v>154.1</v>
      </c>
      <c r="AC348" s="24">
        <v>169.6</v>
      </c>
      <c r="AD348" s="24"/>
      <c r="AE348" s="24">
        <v>181.6</v>
      </c>
      <c r="AF348" s="24"/>
      <c r="AG348" s="24">
        <f t="shared" si="83"/>
        <v>123.4</v>
      </c>
      <c r="AH348" s="65"/>
      <c r="AI348" s="40"/>
      <c r="AJ348" s="40"/>
      <c r="AK348" s="65"/>
      <c r="AL348" s="65"/>
      <c r="AM348" s="24">
        <f t="shared" si="84"/>
        <v>123.4</v>
      </c>
      <c r="AN348" s="24"/>
      <c r="AO348" s="24">
        <f t="shared" si="85"/>
        <v>123.4</v>
      </c>
      <c r="AP348" s="81"/>
      <c r="AQ348" s="38"/>
      <c r="AR348" s="1"/>
      <c r="AS348" s="1"/>
      <c r="AT348" s="1"/>
      <c r="AU348" s="1"/>
      <c r="AV348" s="1"/>
      <c r="AW348" s="1"/>
      <c r="AX348" s="1"/>
      <c r="AY348" s="1"/>
      <c r="AZ348" s="1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9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9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9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9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9"/>
      <c r="GC348" s="8"/>
      <c r="GD348" s="8"/>
    </row>
    <row r="349" spans="1:186" s="2" customFormat="1" ht="17.100000000000001" customHeight="1">
      <c r="A349" s="33" t="s">
        <v>325</v>
      </c>
      <c r="B349" s="24">
        <v>256.10000000000002</v>
      </c>
      <c r="C349" s="24">
        <v>175.4</v>
      </c>
      <c r="D349" s="4">
        <f t="shared" si="78"/>
        <v>0.68488871534556806</v>
      </c>
      <c r="E349" s="10">
        <v>15</v>
      </c>
      <c r="F349" s="5">
        <v>1</v>
      </c>
      <c r="G349" s="5">
        <v>10</v>
      </c>
      <c r="H349" s="5"/>
      <c r="I349" s="5"/>
      <c r="J349" s="4">
        <f t="shared" si="88"/>
        <v>1.073076923076923</v>
      </c>
      <c r="K349" s="5">
        <v>10</v>
      </c>
      <c r="L349" s="5" t="s">
        <v>410</v>
      </c>
      <c r="M349" s="5" t="s">
        <v>410</v>
      </c>
      <c r="N349" s="4" t="s">
        <v>410</v>
      </c>
      <c r="O349" s="73"/>
      <c r="P349" s="5" t="s">
        <v>410</v>
      </c>
      <c r="Q349" s="5" t="s">
        <v>410</v>
      </c>
      <c r="R349" s="4" t="s">
        <v>410</v>
      </c>
      <c r="S349" s="5"/>
      <c r="T349" s="31">
        <f t="shared" si="79"/>
        <v>0.88583142745579291</v>
      </c>
      <c r="U349" s="32">
        <v>1999</v>
      </c>
      <c r="V349" s="24">
        <f t="shared" si="80"/>
        <v>1090.3636363636363</v>
      </c>
      <c r="W349" s="24">
        <f t="shared" si="81"/>
        <v>965.9</v>
      </c>
      <c r="X349" s="24">
        <f t="shared" si="82"/>
        <v>-124.46363636363628</v>
      </c>
      <c r="Y349" s="24"/>
      <c r="Z349" s="24">
        <v>146.80000000000001</v>
      </c>
      <c r="AA349" s="24">
        <v>139</v>
      </c>
      <c r="AB349" s="24">
        <v>196.3</v>
      </c>
      <c r="AC349" s="24">
        <v>179.7</v>
      </c>
      <c r="AD349" s="24"/>
      <c r="AE349" s="24">
        <v>180.3</v>
      </c>
      <c r="AF349" s="24"/>
      <c r="AG349" s="24">
        <f t="shared" si="83"/>
        <v>123.8</v>
      </c>
      <c r="AH349" s="65"/>
      <c r="AI349" s="40"/>
      <c r="AJ349" s="40"/>
      <c r="AK349" s="65"/>
      <c r="AL349" s="65"/>
      <c r="AM349" s="24">
        <f t="shared" si="84"/>
        <v>123.8</v>
      </c>
      <c r="AN349" s="24"/>
      <c r="AO349" s="24">
        <f t="shared" si="85"/>
        <v>123.8</v>
      </c>
      <c r="AP349" s="81"/>
      <c r="AQ349" s="38"/>
      <c r="AR349" s="1"/>
      <c r="AS349" s="1"/>
      <c r="AT349" s="1"/>
      <c r="AU349" s="1"/>
      <c r="AV349" s="1"/>
      <c r="AW349" s="1"/>
      <c r="AX349" s="1"/>
      <c r="AY349" s="1"/>
      <c r="AZ349" s="1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9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9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9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9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9"/>
      <c r="GC349" s="8"/>
      <c r="GD349" s="8"/>
    </row>
    <row r="350" spans="1:186" s="2" customFormat="1" ht="17.100000000000001" customHeight="1">
      <c r="A350" s="33" t="s">
        <v>326</v>
      </c>
      <c r="B350" s="24">
        <v>728.3</v>
      </c>
      <c r="C350" s="24">
        <v>507.1</v>
      </c>
      <c r="D350" s="4">
        <f t="shared" si="78"/>
        <v>0.69627900590416048</v>
      </c>
      <c r="E350" s="10">
        <v>15</v>
      </c>
      <c r="F350" s="5">
        <v>1</v>
      </c>
      <c r="G350" s="5">
        <v>10</v>
      </c>
      <c r="H350" s="5"/>
      <c r="I350" s="5"/>
      <c r="J350" s="4">
        <f t="shared" si="88"/>
        <v>1.073076923076923</v>
      </c>
      <c r="K350" s="5">
        <v>10</v>
      </c>
      <c r="L350" s="5" t="s">
        <v>410</v>
      </c>
      <c r="M350" s="5" t="s">
        <v>410</v>
      </c>
      <c r="N350" s="4" t="s">
        <v>410</v>
      </c>
      <c r="O350" s="73"/>
      <c r="P350" s="5" t="s">
        <v>410</v>
      </c>
      <c r="Q350" s="5" t="s">
        <v>410</v>
      </c>
      <c r="R350" s="4" t="s">
        <v>410</v>
      </c>
      <c r="S350" s="5"/>
      <c r="T350" s="31">
        <f t="shared" si="79"/>
        <v>0.8907129805523325</v>
      </c>
      <c r="U350" s="32">
        <v>1154</v>
      </c>
      <c r="V350" s="24">
        <f t="shared" si="80"/>
        <v>629.4545454545455</v>
      </c>
      <c r="W350" s="24">
        <f t="shared" si="81"/>
        <v>560.70000000000005</v>
      </c>
      <c r="X350" s="24">
        <f t="shared" si="82"/>
        <v>-68.75454545454545</v>
      </c>
      <c r="Y350" s="24"/>
      <c r="Z350" s="24">
        <v>85.4</v>
      </c>
      <c r="AA350" s="24">
        <v>97.9</v>
      </c>
      <c r="AB350" s="24">
        <v>102.3</v>
      </c>
      <c r="AC350" s="24">
        <v>122.7</v>
      </c>
      <c r="AD350" s="24"/>
      <c r="AE350" s="24">
        <v>118.5</v>
      </c>
      <c r="AF350" s="24"/>
      <c r="AG350" s="24">
        <f t="shared" si="83"/>
        <v>33.9</v>
      </c>
      <c r="AH350" s="65"/>
      <c r="AI350" s="40"/>
      <c r="AJ350" s="40"/>
      <c r="AK350" s="65"/>
      <c r="AL350" s="65"/>
      <c r="AM350" s="24">
        <f t="shared" si="84"/>
        <v>33.9</v>
      </c>
      <c r="AN350" s="24"/>
      <c r="AO350" s="24">
        <f t="shared" si="85"/>
        <v>33.9</v>
      </c>
      <c r="AP350" s="81"/>
      <c r="AQ350" s="38"/>
      <c r="AR350" s="1"/>
      <c r="AS350" s="1"/>
      <c r="AT350" s="1"/>
      <c r="AU350" s="1"/>
      <c r="AV350" s="1"/>
      <c r="AW350" s="1"/>
      <c r="AX350" s="1"/>
      <c r="AY350" s="1"/>
      <c r="AZ350" s="1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9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9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9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9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9"/>
      <c r="GC350" s="8"/>
      <c r="GD350" s="8"/>
    </row>
    <row r="351" spans="1:186" s="2" customFormat="1" ht="17.100000000000001" customHeight="1">
      <c r="A351" s="33" t="s">
        <v>327</v>
      </c>
      <c r="B351" s="24">
        <v>749.7</v>
      </c>
      <c r="C351" s="24">
        <v>535.9</v>
      </c>
      <c r="D351" s="4">
        <f t="shared" si="78"/>
        <v>0.7148192610377484</v>
      </c>
      <c r="E351" s="10">
        <v>15</v>
      </c>
      <c r="F351" s="5">
        <v>1</v>
      </c>
      <c r="G351" s="5">
        <v>10</v>
      </c>
      <c r="H351" s="5"/>
      <c r="I351" s="5"/>
      <c r="J351" s="4">
        <f t="shared" si="88"/>
        <v>1.073076923076923</v>
      </c>
      <c r="K351" s="5">
        <v>10</v>
      </c>
      <c r="L351" s="5" t="s">
        <v>410</v>
      </c>
      <c r="M351" s="5" t="s">
        <v>410</v>
      </c>
      <c r="N351" s="4" t="s">
        <v>410</v>
      </c>
      <c r="O351" s="73"/>
      <c r="P351" s="5" t="s">
        <v>410</v>
      </c>
      <c r="Q351" s="5" t="s">
        <v>410</v>
      </c>
      <c r="R351" s="4" t="s">
        <v>410</v>
      </c>
      <c r="S351" s="5"/>
      <c r="T351" s="31">
        <f t="shared" si="79"/>
        <v>0.89865880418101296</v>
      </c>
      <c r="U351" s="32">
        <v>1534</v>
      </c>
      <c r="V351" s="24">
        <f t="shared" si="80"/>
        <v>836.72727272727275</v>
      </c>
      <c r="W351" s="24">
        <f t="shared" si="81"/>
        <v>751.9</v>
      </c>
      <c r="X351" s="24">
        <f t="shared" si="82"/>
        <v>-84.827272727272771</v>
      </c>
      <c r="Y351" s="24"/>
      <c r="Z351" s="24">
        <v>121.5</v>
      </c>
      <c r="AA351" s="24">
        <v>114.1</v>
      </c>
      <c r="AB351" s="24">
        <v>132.5</v>
      </c>
      <c r="AC351" s="24">
        <v>146</v>
      </c>
      <c r="AD351" s="24"/>
      <c r="AE351" s="24">
        <v>137.4</v>
      </c>
      <c r="AF351" s="24"/>
      <c r="AG351" s="24">
        <f t="shared" si="83"/>
        <v>100.4</v>
      </c>
      <c r="AH351" s="65"/>
      <c r="AI351" s="40"/>
      <c r="AJ351" s="40"/>
      <c r="AK351" s="65"/>
      <c r="AL351" s="65"/>
      <c r="AM351" s="24">
        <f t="shared" si="84"/>
        <v>100.4</v>
      </c>
      <c r="AN351" s="24"/>
      <c r="AO351" s="24">
        <f t="shared" si="85"/>
        <v>100.4</v>
      </c>
      <c r="AP351" s="81"/>
      <c r="AQ351" s="38"/>
      <c r="AR351" s="1"/>
      <c r="AS351" s="1"/>
      <c r="AT351" s="1"/>
      <c r="AU351" s="1"/>
      <c r="AV351" s="1"/>
      <c r="AW351" s="1"/>
      <c r="AX351" s="1"/>
      <c r="AY351" s="1"/>
      <c r="AZ351" s="1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9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9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9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9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9"/>
      <c r="GC351" s="8"/>
      <c r="GD351" s="8"/>
    </row>
    <row r="352" spans="1:186" s="2" customFormat="1" ht="17.100000000000001" customHeight="1">
      <c r="A352" s="33" t="s">
        <v>328</v>
      </c>
      <c r="B352" s="24">
        <v>455.1</v>
      </c>
      <c r="C352" s="24">
        <v>316.2</v>
      </c>
      <c r="D352" s="4">
        <f t="shared" si="78"/>
        <v>0.69479235332893863</v>
      </c>
      <c r="E352" s="10">
        <v>15</v>
      </c>
      <c r="F352" s="5">
        <v>1</v>
      </c>
      <c r="G352" s="5">
        <v>10</v>
      </c>
      <c r="H352" s="5"/>
      <c r="I352" s="5"/>
      <c r="J352" s="4">
        <f t="shared" si="88"/>
        <v>1.073076923076923</v>
      </c>
      <c r="K352" s="5">
        <v>10</v>
      </c>
      <c r="L352" s="5" t="s">
        <v>410</v>
      </c>
      <c r="M352" s="5" t="s">
        <v>410</v>
      </c>
      <c r="N352" s="4" t="s">
        <v>410</v>
      </c>
      <c r="O352" s="73"/>
      <c r="P352" s="5" t="s">
        <v>410</v>
      </c>
      <c r="Q352" s="5" t="s">
        <v>410</v>
      </c>
      <c r="R352" s="4" t="s">
        <v>410</v>
      </c>
      <c r="S352" s="5"/>
      <c r="T352" s="31">
        <f t="shared" si="79"/>
        <v>0.8900758437343802</v>
      </c>
      <c r="U352" s="32">
        <v>1693</v>
      </c>
      <c r="V352" s="24">
        <f t="shared" si="80"/>
        <v>923.4545454545455</v>
      </c>
      <c r="W352" s="24">
        <f t="shared" si="81"/>
        <v>821.9</v>
      </c>
      <c r="X352" s="24">
        <f t="shared" si="82"/>
        <v>-101.55454545454552</v>
      </c>
      <c r="Y352" s="24"/>
      <c r="Z352" s="24">
        <v>139.30000000000001</v>
      </c>
      <c r="AA352" s="24">
        <v>106.8</v>
      </c>
      <c r="AB352" s="24">
        <v>187.3</v>
      </c>
      <c r="AC352" s="24">
        <v>131.9</v>
      </c>
      <c r="AD352" s="24"/>
      <c r="AE352" s="24">
        <v>130.69999999999999</v>
      </c>
      <c r="AF352" s="24"/>
      <c r="AG352" s="24">
        <f t="shared" si="83"/>
        <v>125.9</v>
      </c>
      <c r="AH352" s="65"/>
      <c r="AI352" s="40"/>
      <c r="AJ352" s="40"/>
      <c r="AK352" s="65"/>
      <c r="AL352" s="65"/>
      <c r="AM352" s="24">
        <f t="shared" si="84"/>
        <v>125.9</v>
      </c>
      <c r="AN352" s="24"/>
      <c r="AO352" s="24">
        <f t="shared" si="85"/>
        <v>125.9</v>
      </c>
      <c r="AP352" s="81"/>
      <c r="AQ352" s="38"/>
      <c r="AR352" s="1"/>
      <c r="AS352" s="1"/>
      <c r="AT352" s="1"/>
      <c r="AU352" s="1"/>
      <c r="AV352" s="1"/>
      <c r="AW352" s="1"/>
      <c r="AX352" s="1"/>
      <c r="AY352" s="1"/>
      <c r="AZ352" s="1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9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9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9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9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9"/>
      <c r="GC352" s="8"/>
      <c r="GD352" s="8"/>
    </row>
    <row r="353" spans="1:186" s="2" customFormat="1" ht="17.100000000000001" customHeight="1">
      <c r="A353" s="33" t="s">
        <v>329</v>
      </c>
      <c r="B353" s="24">
        <v>315.3</v>
      </c>
      <c r="C353" s="24">
        <v>209</v>
      </c>
      <c r="D353" s="4">
        <f t="shared" si="78"/>
        <v>0.66286076752299394</v>
      </c>
      <c r="E353" s="10">
        <v>15</v>
      </c>
      <c r="F353" s="5">
        <v>1</v>
      </c>
      <c r="G353" s="5">
        <v>10</v>
      </c>
      <c r="H353" s="5"/>
      <c r="I353" s="5"/>
      <c r="J353" s="4">
        <f t="shared" si="88"/>
        <v>1.073076923076923</v>
      </c>
      <c r="K353" s="5">
        <v>10</v>
      </c>
      <c r="L353" s="5" t="s">
        <v>410</v>
      </c>
      <c r="M353" s="5" t="s">
        <v>410</v>
      </c>
      <c r="N353" s="4" t="s">
        <v>410</v>
      </c>
      <c r="O353" s="73"/>
      <c r="P353" s="5" t="s">
        <v>410</v>
      </c>
      <c r="Q353" s="5" t="s">
        <v>410</v>
      </c>
      <c r="R353" s="4" t="s">
        <v>410</v>
      </c>
      <c r="S353" s="5"/>
      <c r="T353" s="31">
        <f t="shared" si="79"/>
        <v>0.87639087838897534</v>
      </c>
      <c r="U353" s="32">
        <v>1186</v>
      </c>
      <c r="V353" s="24">
        <f t="shared" si="80"/>
        <v>646.90909090909088</v>
      </c>
      <c r="W353" s="24">
        <f t="shared" si="81"/>
        <v>566.9</v>
      </c>
      <c r="X353" s="24">
        <f t="shared" si="82"/>
        <v>-80.009090909090901</v>
      </c>
      <c r="Y353" s="24"/>
      <c r="Z353" s="24">
        <v>92.9</v>
      </c>
      <c r="AA353" s="24">
        <v>53.5</v>
      </c>
      <c r="AB353" s="24">
        <v>117.6</v>
      </c>
      <c r="AC353" s="24">
        <v>103.3</v>
      </c>
      <c r="AD353" s="24"/>
      <c r="AE353" s="24">
        <v>122.3</v>
      </c>
      <c r="AF353" s="24"/>
      <c r="AG353" s="24">
        <f t="shared" si="83"/>
        <v>77.3</v>
      </c>
      <c r="AH353" s="65"/>
      <c r="AI353" s="40"/>
      <c r="AJ353" s="40"/>
      <c r="AK353" s="65"/>
      <c r="AL353" s="65"/>
      <c r="AM353" s="24">
        <f t="shared" si="84"/>
        <v>77.3</v>
      </c>
      <c r="AN353" s="24"/>
      <c r="AO353" s="24">
        <f t="shared" si="85"/>
        <v>77.3</v>
      </c>
      <c r="AP353" s="81"/>
      <c r="AQ353" s="38"/>
      <c r="AR353" s="1"/>
      <c r="AS353" s="1"/>
      <c r="AT353" s="1"/>
      <c r="AU353" s="1"/>
      <c r="AV353" s="1"/>
      <c r="AW353" s="1"/>
      <c r="AX353" s="1"/>
      <c r="AY353" s="1"/>
      <c r="AZ353" s="1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9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9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9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9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9"/>
      <c r="GC353" s="8"/>
      <c r="GD353" s="8"/>
    </row>
    <row r="354" spans="1:186" s="2" customFormat="1" ht="17.100000000000001" customHeight="1">
      <c r="A354" s="33" t="s">
        <v>330</v>
      </c>
      <c r="B354" s="24">
        <v>4910.8</v>
      </c>
      <c r="C354" s="24">
        <v>4356.3</v>
      </c>
      <c r="D354" s="4">
        <f t="shared" si="78"/>
        <v>0.88708560723303742</v>
      </c>
      <c r="E354" s="10">
        <v>15</v>
      </c>
      <c r="F354" s="5">
        <v>1</v>
      </c>
      <c r="G354" s="5">
        <v>10</v>
      </c>
      <c r="H354" s="5"/>
      <c r="I354" s="5"/>
      <c r="J354" s="4">
        <f t="shared" si="88"/>
        <v>1.073076923076923</v>
      </c>
      <c r="K354" s="5">
        <v>10</v>
      </c>
      <c r="L354" s="5" t="s">
        <v>410</v>
      </c>
      <c r="M354" s="5" t="s">
        <v>410</v>
      </c>
      <c r="N354" s="4" t="s">
        <v>410</v>
      </c>
      <c r="O354" s="73"/>
      <c r="P354" s="5" t="s">
        <v>410</v>
      </c>
      <c r="Q354" s="5" t="s">
        <v>410</v>
      </c>
      <c r="R354" s="4" t="s">
        <v>410</v>
      </c>
      <c r="S354" s="5"/>
      <c r="T354" s="31">
        <f t="shared" si="79"/>
        <v>0.97248723826470818</v>
      </c>
      <c r="U354" s="32">
        <v>1844</v>
      </c>
      <c r="V354" s="24">
        <f t="shared" si="80"/>
        <v>1005.8181818181818</v>
      </c>
      <c r="W354" s="24">
        <f t="shared" si="81"/>
        <v>978.1</v>
      </c>
      <c r="X354" s="24">
        <f t="shared" si="82"/>
        <v>-27.718181818181733</v>
      </c>
      <c r="Y354" s="24"/>
      <c r="Z354" s="24">
        <v>162.19999999999999</v>
      </c>
      <c r="AA354" s="24">
        <v>148.19999999999999</v>
      </c>
      <c r="AB354" s="24">
        <v>158.19999999999999</v>
      </c>
      <c r="AC354" s="24">
        <v>187.4</v>
      </c>
      <c r="AD354" s="24"/>
      <c r="AE354" s="24">
        <v>170.5</v>
      </c>
      <c r="AF354" s="24"/>
      <c r="AG354" s="24">
        <f t="shared" si="83"/>
        <v>151.6</v>
      </c>
      <c r="AH354" s="65"/>
      <c r="AI354" s="40"/>
      <c r="AJ354" s="40"/>
      <c r="AK354" s="65"/>
      <c r="AL354" s="65"/>
      <c r="AM354" s="24">
        <f t="shared" si="84"/>
        <v>151.6</v>
      </c>
      <c r="AN354" s="24"/>
      <c r="AO354" s="24">
        <f t="shared" si="85"/>
        <v>151.6</v>
      </c>
      <c r="AP354" s="81"/>
      <c r="AQ354" s="38"/>
      <c r="AR354" s="1"/>
      <c r="AS354" s="1"/>
      <c r="AT354" s="1"/>
      <c r="AU354" s="1"/>
      <c r="AV354" s="1"/>
      <c r="AW354" s="1"/>
      <c r="AX354" s="1"/>
      <c r="AY354" s="1"/>
      <c r="AZ354" s="1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9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9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9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9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9"/>
      <c r="GC354" s="8"/>
      <c r="GD354" s="8"/>
    </row>
    <row r="355" spans="1:186" s="2" customFormat="1" ht="17.100000000000001" customHeight="1">
      <c r="A355" s="33" t="s">
        <v>331</v>
      </c>
      <c r="B355" s="24">
        <v>205.3</v>
      </c>
      <c r="C355" s="24">
        <v>162.30000000000001</v>
      </c>
      <c r="D355" s="4">
        <f t="shared" si="78"/>
        <v>0.79055041402825132</v>
      </c>
      <c r="E355" s="10">
        <v>15</v>
      </c>
      <c r="F355" s="5">
        <v>1</v>
      </c>
      <c r="G355" s="5">
        <v>10</v>
      </c>
      <c r="H355" s="5"/>
      <c r="I355" s="5"/>
      <c r="J355" s="4">
        <f t="shared" si="88"/>
        <v>1.073076923076923</v>
      </c>
      <c r="K355" s="5">
        <v>10</v>
      </c>
      <c r="L355" s="5" t="s">
        <v>410</v>
      </c>
      <c r="M355" s="5" t="s">
        <v>410</v>
      </c>
      <c r="N355" s="4" t="s">
        <v>410</v>
      </c>
      <c r="O355" s="73"/>
      <c r="P355" s="5" t="s">
        <v>410</v>
      </c>
      <c r="Q355" s="5" t="s">
        <v>410</v>
      </c>
      <c r="R355" s="4" t="s">
        <v>410</v>
      </c>
      <c r="S355" s="5"/>
      <c r="T355" s="31">
        <f t="shared" si="79"/>
        <v>0.93111501260551433</v>
      </c>
      <c r="U355" s="32">
        <v>1086</v>
      </c>
      <c r="V355" s="24">
        <f t="shared" si="80"/>
        <v>592.36363636363637</v>
      </c>
      <c r="W355" s="24">
        <f t="shared" si="81"/>
        <v>551.6</v>
      </c>
      <c r="X355" s="24">
        <f t="shared" si="82"/>
        <v>-40.763636363636351</v>
      </c>
      <c r="Y355" s="24"/>
      <c r="Z355" s="24">
        <v>74.7</v>
      </c>
      <c r="AA355" s="24">
        <v>116.5</v>
      </c>
      <c r="AB355" s="24">
        <v>101.2</v>
      </c>
      <c r="AC355" s="24">
        <v>77.400000000000006</v>
      </c>
      <c r="AD355" s="24"/>
      <c r="AE355" s="24">
        <v>116.5</v>
      </c>
      <c r="AF355" s="24"/>
      <c r="AG355" s="24">
        <f t="shared" si="83"/>
        <v>65.3</v>
      </c>
      <c r="AH355" s="65"/>
      <c r="AI355" s="40"/>
      <c r="AJ355" s="40"/>
      <c r="AK355" s="65"/>
      <c r="AL355" s="65"/>
      <c r="AM355" s="24">
        <f t="shared" si="84"/>
        <v>65.3</v>
      </c>
      <c r="AN355" s="24"/>
      <c r="AO355" s="24">
        <f t="shared" si="85"/>
        <v>65.3</v>
      </c>
      <c r="AP355" s="81"/>
      <c r="AQ355" s="38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186" s="2" customFormat="1" ht="17.100000000000001" customHeight="1">
      <c r="A356" s="33" t="s">
        <v>332</v>
      </c>
      <c r="B356" s="24">
        <v>646.29999999999995</v>
      </c>
      <c r="C356" s="24">
        <v>525</v>
      </c>
      <c r="D356" s="4">
        <f t="shared" si="78"/>
        <v>0.81231626179792671</v>
      </c>
      <c r="E356" s="10">
        <v>15</v>
      </c>
      <c r="F356" s="5">
        <v>1</v>
      </c>
      <c r="G356" s="5">
        <v>10</v>
      </c>
      <c r="H356" s="5"/>
      <c r="I356" s="5"/>
      <c r="J356" s="4">
        <f>J$54</f>
        <v>1.073076923076923</v>
      </c>
      <c r="K356" s="5">
        <v>10</v>
      </c>
      <c r="L356" s="5" t="s">
        <v>410</v>
      </c>
      <c r="M356" s="5" t="s">
        <v>410</v>
      </c>
      <c r="N356" s="4" t="s">
        <v>410</v>
      </c>
      <c r="O356" s="73"/>
      <c r="P356" s="5" t="s">
        <v>410</v>
      </c>
      <c r="Q356" s="5" t="s">
        <v>410</v>
      </c>
      <c r="R356" s="4" t="s">
        <v>410</v>
      </c>
      <c r="S356" s="5"/>
      <c r="T356" s="31">
        <f t="shared" si="79"/>
        <v>0.94044323307823241</v>
      </c>
      <c r="U356" s="32">
        <v>1538</v>
      </c>
      <c r="V356" s="24">
        <f t="shared" si="80"/>
        <v>838.90909090909088</v>
      </c>
      <c r="W356" s="24">
        <f t="shared" si="81"/>
        <v>788.9</v>
      </c>
      <c r="X356" s="24">
        <f t="shared" si="82"/>
        <v>-50.009090909090901</v>
      </c>
      <c r="Y356" s="24"/>
      <c r="Z356" s="24">
        <v>165</v>
      </c>
      <c r="AA356" s="24">
        <v>165</v>
      </c>
      <c r="AB356" s="24">
        <v>116.5</v>
      </c>
      <c r="AC356" s="24">
        <v>99.6</v>
      </c>
      <c r="AD356" s="24"/>
      <c r="AE356" s="24">
        <v>92.9</v>
      </c>
      <c r="AF356" s="24"/>
      <c r="AG356" s="24">
        <f t="shared" si="83"/>
        <v>149.9</v>
      </c>
      <c r="AH356" s="65"/>
      <c r="AI356" s="40"/>
      <c r="AJ356" s="40"/>
      <c r="AK356" s="65"/>
      <c r="AL356" s="65"/>
      <c r="AM356" s="24">
        <f t="shared" si="84"/>
        <v>149.9</v>
      </c>
      <c r="AN356" s="24"/>
      <c r="AO356" s="24">
        <f t="shared" si="85"/>
        <v>149.9</v>
      </c>
      <c r="AP356" s="81"/>
      <c r="AQ356" s="38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186" s="2" customFormat="1" ht="17.100000000000001" customHeight="1">
      <c r="A357" s="17" t="s">
        <v>333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77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81"/>
      <c r="AQ357" s="38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186" s="2" customFormat="1" ht="17.100000000000001" customHeight="1">
      <c r="A358" s="33" t="s">
        <v>334</v>
      </c>
      <c r="B358" s="24">
        <v>107.3</v>
      </c>
      <c r="C358" s="24">
        <v>336.4</v>
      </c>
      <c r="D358" s="4">
        <f t="shared" si="78"/>
        <v>1.3</v>
      </c>
      <c r="E358" s="10">
        <v>15</v>
      </c>
      <c r="F358" s="5">
        <v>1</v>
      </c>
      <c r="G358" s="5">
        <v>10</v>
      </c>
      <c r="H358" s="5"/>
      <c r="I358" s="5"/>
      <c r="J358" s="4">
        <f>J$55</f>
        <v>0.92920745184717402</v>
      </c>
      <c r="K358" s="5">
        <v>10</v>
      </c>
      <c r="L358" s="5" t="s">
        <v>410</v>
      </c>
      <c r="M358" s="5" t="s">
        <v>410</v>
      </c>
      <c r="N358" s="4" t="s">
        <v>410</v>
      </c>
      <c r="O358" s="73"/>
      <c r="P358" s="5" t="s">
        <v>410</v>
      </c>
      <c r="Q358" s="5" t="s">
        <v>410</v>
      </c>
      <c r="R358" s="4" t="s">
        <v>410</v>
      </c>
      <c r="S358" s="5"/>
      <c r="T358" s="31">
        <f t="shared" si="79"/>
        <v>1.1083449862420496</v>
      </c>
      <c r="U358" s="32">
        <v>1170</v>
      </c>
      <c r="V358" s="24">
        <f t="shared" si="80"/>
        <v>638.18181818181813</v>
      </c>
      <c r="W358" s="24">
        <f t="shared" si="81"/>
        <v>707.3</v>
      </c>
      <c r="X358" s="24">
        <f t="shared" si="82"/>
        <v>69.118181818181824</v>
      </c>
      <c r="Y358" s="24"/>
      <c r="Z358" s="24">
        <v>120.4</v>
      </c>
      <c r="AA358" s="24">
        <v>119.7</v>
      </c>
      <c r="AB358" s="24">
        <v>109</v>
      </c>
      <c r="AC358" s="24">
        <v>72</v>
      </c>
      <c r="AD358" s="24"/>
      <c r="AE358" s="24">
        <v>71.5</v>
      </c>
      <c r="AF358" s="24"/>
      <c r="AG358" s="24">
        <f t="shared" si="83"/>
        <v>214.7</v>
      </c>
      <c r="AH358" s="65"/>
      <c r="AI358" s="40"/>
      <c r="AJ358" s="40"/>
      <c r="AK358" s="65"/>
      <c r="AL358" s="65"/>
      <c r="AM358" s="24">
        <f t="shared" si="84"/>
        <v>214.7</v>
      </c>
      <c r="AN358" s="24"/>
      <c r="AO358" s="24">
        <f t="shared" si="85"/>
        <v>214.7</v>
      </c>
      <c r="AP358" s="81"/>
      <c r="AQ358" s="38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186" s="2" customFormat="1" ht="17.100000000000001" customHeight="1">
      <c r="A359" s="33" t="s">
        <v>49</v>
      </c>
      <c r="B359" s="24">
        <v>657.3</v>
      </c>
      <c r="C359" s="24">
        <v>662.8</v>
      </c>
      <c r="D359" s="4">
        <f t="shared" si="78"/>
        <v>1.0083675642781074</v>
      </c>
      <c r="E359" s="10">
        <v>15</v>
      </c>
      <c r="F359" s="5">
        <v>1</v>
      </c>
      <c r="G359" s="5">
        <v>10</v>
      </c>
      <c r="H359" s="5"/>
      <c r="I359" s="5"/>
      <c r="J359" s="4">
        <f t="shared" ref="J359:J367" si="89">J$55</f>
        <v>0.92920745184717402</v>
      </c>
      <c r="K359" s="5">
        <v>10</v>
      </c>
      <c r="L359" s="5" t="s">
        <v>410</v>
      </c>
      <c r="M359" s="5" t="s">
        <v>410</v>
      </c>
      <c r="N359" s="4" t="s">
        <v>410</v>
      </c>
      <c r="O359" s="73"/>
      <c r="P359" s="5" t="s">
        <v>410</v>
      </c>
      <c r="Q359" s="5" t="s">
        <v>410</v>
      </c>
      <c r="R359" s="4" t="s">
        <v>410</v>
      </c>
      <c r="S359" s="5"/>
      <c r="T359" s="31">
        <f t="shared" si="79"/>
        <v>0.98335965664695302</v>
      </c>
      <c r="U359" s="32">
        <v>2672</v>
      </c>
      <c r="V359" s="24">
        <f t="shared" si="80"/>
        <v>1457.4545454545455</v>
      </c>
      <c r="W359" s="24">
        <f t="shared" si="81"/>
        <v>1433.2</v>
      </c>
      <c r="X359" s="24">
        <f t="shared" si="82"/>
        <v>-24.25454545454545</v>
      </c>
      <c r="Y359" s="24"/>
      <c r="Z359" s="24">
        <v>197.8</v>
      </c>
      <c r="AA359" s="24">
        <v>286.60000000000002</v>
      </c>
      <c r="AB359" s="24">
        <v>301.39999999999998</v>
      </c>
      <c r="AC359" s="24">
        <v>202.8</v>
      </c>
      <c r="AD359" s="24"/>
      <c r="AE359" s="24">
        <v>181.4</v>
      </c>
      <c r="AF359" s="24"/>
      <c r="AG359" s="24">
        <f t="shared" si="83"/>
        <v>263.2</v>
      </c>
      <c r="AH359" s="65"/>
      <c r="AI359" s="40"/>
      <c r="AJ359" s="40"/>
      <c r="AK359" s="65"/>
      <c r="AL359" s="65"/>
      <c r="AM359" s="24">
        <f t="shared" si="84"/>
        <v>263.2</v>
      </c>
      <c r="AN359" s="24"/>
      <c r="AO359" s="24">
        <f t="shared" si="85"/>
        <v>263.2</v>
      </c>
      <c r="AP359" s="81"/>
      <c r="AQ359" s="38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186" s="2" customFormat="1" ht="17.100000000000001" customHeight="1">
      <c r="A360" s="33" t="s">
        <v>335</v>
      </c>
      <c r="B360" s="24">
        <v>290.89999999999998</v>
      </c>
      <c r="C360" s="24">
        <v>270.5</v>
      </c>
      <c r="D360" s="4">
        <f t="shared" si="78"/>
        <v>0.92987280852526644</v>
      </c>
      <c r="E360" s="10">
        <v>15</v>
      </c>
      <c r="F360" s="5">
        <v>1</v>
      </c>
      <c r="G360" s="5">
        <v>10</v>
      </c>
      <c r="H360" s="5"/>
      <c r="I360" s="5"/>
      <c r="J360" s="4">
        <f t="shared" si="89"/>
        <v>0.92920745184717402</v>
      </c>
      <c r="K360" s="5">
        <v>10</v>
      </c>
      <c r="L360" s="5" t="s">
        <v>410</v>
      </c>
      <c r="M360" s="5" t="s">
        <v>410</v>
      </c>
      <c r="N360" s="4" t="s">
        <v>410</v>
      </c>
      <c r="O360" s="73"/>
      <c r="P360" s="5" t="s">
        <v>410</v>
      </c>
      <c r="Q360" s="5" t="s">
        <v>410</v>
      </c>
      <c r="R360" s="4" t="s">
        <v>410</v>
      </c>
      <c r="S360" s="5"/>
      <c r="T360" s="31">
        <f t="shared" si="79"/>
        <v>0.94971904703859245</v>
      </c>
      <c r="U360" s="32">
        <v>1378</v>
      </c>
      <c r="V360" s="24">
        <f t="shared" si="80"/>
        <v>751.63636363636363</v>
      </c>
      <c r="W360" s="24">
        <f t="shared" si="81"/>
        <v>713.8</v>
      </c>
      <c r="X360" s="24">
        <f t="shared" si="82"/>
        <v>-37.836363636363672</v>
      </c>
      <c r="Y360" s="24"/>
      <c r="Z360" s="24">
        <v>108.2</v>
      </c>
      <c r="AA360" s="24">
        <v>133.4</v>
      </c>
      <c r="AB360" s="24">
        <v>133.6</v>
      </c>
      <c r="AC360" s="24">
        <v>164</v>
      </c>
      <c r="AD360" s="24"/>
      <c r="AE360" s="24">
        <v>50.1</v>
      </c>
      <c r="AF360" s="24"/>
      <c r="AG360" s="24">
        <f t="shared" si="83"/>
        <v>124.5</v>
      </c>
      <c r="AH360" s="65"/>
      <c r="AI360" s="40"/>
      <c r="AJ360" s="40"/>
      <c r="AK360" s="65"/>
      <c r="AL360" s="65"/>
      <c r="AM360" s="24">
        <f t="shared" si="84"/>
        <v>124.5</v>
      </c>
      <c r="AN360" s="24"/>
      <c r="AO360" s="24">
        <f t="shared" si="85"/>
        <v>124.5</v>
      </c>
      <c r="AP360" s="81"/>
      <c r="AQ360" s="38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186" s="2" customFormat="1" ht="17.100000000000001" customHeight="1">
      <c r="A361" s="33" t="s">
        <v>336</v>
      </c>
      <c r="B361" s="24">
        <v>1038.5999999999999</v>
      </c>
      <c r="C361" s="24">
        <v>581.29999999999995</v>
      </c>
      <c r="D361" s="4">
        <f t="shared" si="78"/>
        <v>0.55969574427113422</v>
      </c>
      <c r="E361" s="10">
        <v>15</v>
      </c>
      <c r="F361" s="5">
        <v>1</v>
      </c>
      <c r="G361" s="5">
        <v>10</v>
      </c>
      <c r="H361" s="5"/>
      <c r="I361" s="5"/>
      <c r="J361" s="4">
        <f t="shared" si="89"/>
        <v>0.92920745184717402</v>
      </c>
      <c r="K361" s="5">
        <v>10</v>
      </c>
      <c r="L361" s="5" t="s">
        <v>410</v>
      </c>
      <c r="M361" s="5" t="s">
        <v>410</v>
      </c>
      <c r="N361" s="4" t="s">
        <v>410</v>
      </c>
      <c r="O361" s="73"/>
      <c r="P361" s="5" t="s">
        <v>410</v>
      </c>
      <c r="Q361" s="5" t="s">
        <v>410</v>
      </c>
      <c r="R361" s="4" t="s">
        <v>410</v>
      </c>
      <c r="S361" s="5"/>
      <c r="T361" s="31">
        <f t="shared" si="79"/>
        <v>0.7910717337868215</v>
      </c>
      <c r="U361" s="32">
        <v>1146</v>
      </c>
      <c r="V361" s="24">
        <f t="shared" si="80"/>
        <v>625.09090909090912</v>
      </c>
      <c r="W361" s="24">
        <f t="shared" si="81"/>
        <v>494.5</v>
      </c>
      <c r="X361" s="24">
        <f t="shared" si="82"/>
        <v>-130.59090909090912</v>
      </c>
      <c r="Y361" s="24"/>
      <c r="Z361" s="24">
        <v>102.7</v>
      </c>
      <c r="AA361" s="24">
        <v>89.4</v>
      </c>
      <c r="AB361" s="24">
        <v>62.9</v>
      </c>
      <c r="AC361" s="24">
        <v>104.3</v>
      </c>
      <c r="AD361" s="24"/>
      <c r="AE361" s="24">
        <v>51.7</v>
      </c>
      <c r="AF361" s="24">
        <v>38.1</v>
      </c>
      <c r="AG361" s="24">
        <f t="shared" si="83"/>
        <v>45.4</v>
      </c>
      <c r="AH361" s="65"/>
      <c r="AI361" s="40"/>
      <c r="AJ361" s="40"/>
      <c r="AK361" s="65"/>
      <c r="AL361" s="65"/>
      <c r="AM361" s="24">
        <f t="shared" si="84"/>
        <v>45.4</v>
      </c>
      <c r="AN361" s="24"/>
      <c r="AO361" s="24">
        <f t="shared" si="85"/>
        <v>45.4</v>
      </c>
      <c r="AP361" s="81"/>
      <c r="AQ361" s="38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186" s="2" customFormat="1" ht="17.100000000000001" customHeight="1">
      <c r="A362" s="33" t="s">
        <v>337</v>
      </c>
      <c r="B362" s="24">
        <v>477.8</v>
      </c>
      <c r="C362" s="24">
        <v>734.4</v>
      </c>
      <c r="D362" s="4">
        <f t="shared" si="78"/>
        <v>1.2337044788614482</v>
      </c>
      <c r="E362" s="10">
        <v>15</v>
      </c>
      <c r="F362" s="5">
        <v>1</v>
      </c>
      <c r="G362" s="5">
        <v>10</v>
      </c>
      <c r="H362" s="5"/>
      <c r="I362" s="5"/>
      <c r="J362" s="4">
        <f t="shared" si="89"/>
        <v>0.92920745184717402</v>
      </c>
      <c r="K362" s="5">
        <v>10</v>
      </c>
      <c r="L362" s="5" t="s">
        <v>410</v>
      </c>
      <c r="M362" s="5" t="s">
        <v>410</v>
      </c>
      <c r="N362" s="4" t="s">
        <v>410</v>
      </c>
      <c r="O362" s="73"/>
      <c r="P362" s="5" t="s">
        <v>410</v>
      </c>
      <c r="Q362" s="5" t="s">
        <v>410</v>
      </c>
      <c r="R362" s="4" t="s">
        <v>410</v>
      </c>
      <c r="S362" s="5"/>
      <c r="T362" s="31">
        <f t="shared" si="79"/>
        <v>1.0799326200398132</v>
      </c>
      <c r="U362" s="32">
        <v>1283</v>
      </c>
      <c r="V362" s="24">
        <f t="shared" si="80"/>
        <v>699.81818181818187</v>
      </c>
      <c r="W362" s="24">
        <f t="shared" si="81"/>
        <v>755.8</v>
      </c>
      <c r="X362" s="24">
        <f t="shared" si="82"/>
        <v>55.981818181818085</v>
      </c>
      <c r="Y362" s="24"/>
      <c r="Z362" s="24">
        <v>100.6</v>
      </c>
      <c r="AA362" s="24">
        <v>137.6</v>
      </c>
      <c r="AB362" s="24">
        <v>138.19999999999999</v>
      </c>
      <c r="AC362" s="24">
        <v>154.19999999999999</v>
      </c>
      <c r="AD362" s="24"/>
      <c r="AE362" s="24">
        <v>108.9</v>
      </c>
      <c r="AF362" s="24"/>
      <c r="AG362" s="24">
        <f t="shared" si="83"/>
        <v>116.3</v>
      </c>
      <c r="AH362" s="65"/>
      <c r="AI362" s="40"/>
      <c r="AJ362" s="40"/>
      <c r="AK362" s="65"/>
      <c r="AL362" s="65"/>
      <c r="AM362" s="24">
        <f t="shared" si="84"/>
        <v>116.3</v>
      </c>
      <c r="AN362" s="24"/>
      <c r="AO362" s="24">
        <f t="shared" si="85"/>
        <v>116.3</v>
      </c>
      <c r="AP362" s="81"/>
      <c r="AQ362" s="38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186" s="2" customFormat="1" ht="17.100000000000001" customHeight="1">
      <c r="A363" s="33" t="s">
        <v>338</v>
      </c>
      <c r="B363" s="24">
        <v>3494</v>
      </c>
      <c r="C363" s="24">
        <v>3675.1</v>
      </c>
      <c r="D363" s="4">
        <f t="shared" si="78"/>
        <v>1.0518317115054379</v>
      </c>
      <c r="E363" s="10">
        <v>15</v>
      </c>
      <c r="F363" s="5">
        <v>1</v>
      </c>
      <c r="G363" s="5">
        <v>10</v>
      </c>
      <c r="H363" s="5"/>
      <c r="I363" s="5"/>
      <c r="J363" s="4">
        <f t="shared" si="89"/>
        <v>0.92920745184717402</v>
      </c>
      <c r="K363" s="5">
        <v>10</v>
      </c>
      <c r="L363" s="5" t="s">
        <v>410</v>
      </c>
      <c r="M363" s="5" t="s">
        <v>410</v>
      </c>
      <c r="N363" s="4" t="s">
        <v>410</v>
      </c>
      <c r="O363" s="73"/>
      <c r="P363" s="5" t="s">
        <v>410</v>
      </c>
      <c r="Q363" s="5" t="s">
        <v>410</v>
      </c>
      <c r="R363" s="4" t="s">
        <v>410</v>
      </c>
      <c r="S363" s="5"/>
      <c r="T363" s="31">
        <f t="shared" si="79"/>
        <v>1.0019871483158089</v>
      </c>
      <c r="U363" s="32">
        <v>77</v>
      </c>
      <c r="V363" s="24">
        <f t="shared" si="80"/>
        <v>42</v>
      </c>
      <c r="W363" s="24">
        <f t="shared" si="81"/>
        <v>42.1</v>
      </c>
      <c r="X363" s="24">
        <f t="shared" si="82"/>
        <v>0.10000000000000142</v>
      </c>
      <c r="Y363" s="24"/>
      <c r="Z363" s="24">
        <v>5.9</v>
      </c>
      <c r="AA363" s="24">
        <v>5.8</v>
      </c>
      <c r="AB363" s="24">
        <v>7.3</v>
      </c>
      <c r="AC363" s="24">
        <v>1.8</v>
      </c>
      <c r="AD363" s="24"/>
      <c r="AE363" s="24">
        <v>4.8</v>
      </c>
      <c r="AF363" s="24">
        <v>10.5</v>
      </c>
      <c r="AG363" s="24">
        <f t="shared" si="83"/>
        <v>6</v>
      </c>
      <c r="AH363" s="40"/>
      <c r="AI363" s="40"/>
      <c r="AJ363" s="40"/>
      <c r="AK363" s="65"/>
      <c r="AL363" s="65"/>
      <c r="AM363" s="24">
        <f t="shared" si="84"/>
        <v>6</v>
      </c>
      <c r="AN363" s="24">
        <f>MIN(AM363,3.5)</f>
        <v>3.5</v>
      </c>
      <c r="AO363" s="24">
        <f t="shared" si="85"/>
        <v>2.5</v>
      </c>
      <c r="AP363" s="81"/>
      <c r="AQ363" s="38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186" s="2" customFormat="1" ht="17.100000000000001" customHeight="1">
      <c r="A364" s="33" t="s">
        <v>339</v>
      </c>
      <c r="B364" s="24">
        <v>1015</v>
      </c>
      <c r="C364" s="24">
        <v>516.29999999999995</v>
      </c>
      <c r="D364" s="4">
        <f t="shared" si="78"/>
        <v>0.50866995073891619</v>
      </c>
      <c r="E364" s="10">
        <v>15</v>
      </c>
      <c r="F364" s="5">
        <v>1</v>
      </c>
      <c r="G364" s="5">
        <v>10</v>
      </c>
      <c r="H364" s="5"/>
      <c r="I364" s="5"/>
      <c r="J364" s="4">
        <f t="shared" si="89"/>
        <v>0.92920745184717402</v>
      </c>
      <c r="K364" s="5">
        <v>10</v>
      </c>
      <c r="L364" s="5" t="s">
        <v>410</v>
      </c>
      <c r="M364" s="5" t="s">
        <v>410</v>
      </c>
      <c r="N364" s="4" t="s">
        <v>410</v>
      </c>
      <c r="O364" s="73"/>
      <c r="P364" s="5" t="s">
        <v>410</v>
      </c>
      <c r="Q364" s="5" t="s">
        <v>410</v>
      </c>
      <c r="R364" s="4" t="s">
        <v>410</v>
      </c>
      <c r="S364" s="5"/>
      <c r="T364" s="31">
        <f t="shared" si="79"/>
        <v>0.76920353655872797</v>
      </c>
      <c r="U364" s="32">
        <v>1378</v>
      </c>
      <c r="V364" s="24">
        <f t="shared" si="80"/>
        <v>751.63636363636363</v>
      </c>
      <c r="W364" s="24">
        <f t="shared" si="81"/>
        <v>578.20000000000005</v>
      </c>
      <c r="X364" s="24">
        <f t="shared" si="82"/>
        <v>-173.43636363636358</v>
      </c>
      <c r="Y364" s="24"/>
      <c r="Z364" s="24">
        <v>113.6</v>
      </c>
      <c r="AA364" s="24">
        <v>81.3</v>
      </c>
      <c r="AB364" s="24">
        <v>130</v>
      </c>
      <c r="AC364" s="24">
        <v>133.19999999999999</v>
      </c>
      <c r="AD364" s="24"/>
      <c r="AE364" s="24">
        <v>84.6</v>
      </c>
      <c r="AF364" s="24"/>
      <c r="AG364" s="24">
        <f t="shared" si="83"/>
        <v>35.5</v>
      </c>
      <c r="AH364" s="65"/>
      <c r="AI364" s="40"/>
      <c r="AJ364" s="40"/>
      <c r="AK364" s="65"/>
      <c r="AL364" s="65"/>
      <c r="AM364" s="24">
        <f t="shared" si="84"/>
        <v>35.5</v>
      </c>
      <c r="AN364" s="24"/>
      <c r="AO364" s="24">
        <f t="shared" si="85"/>
        <v>35.5</v>
      </c>
      <c r="AP364" s="81"/>
      <c r="AQ364" s="38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186" s="2" customFormat="1" ht="17.100000000000001" customHeight="1">
      <c r="A365" s="33" t="s">
        <v>340</v>
      </c>
      <c r="B365" s="24">
        <v>618</v>
      </c>
      <c r="C365" s="24">
        <v>472.1</v>
      </c>
      <c r="D365" s="4">
        <f t="shared" si="78"/>
        <v>0.76391585760517799</v>
      </c>
      <c r="E365" s="10">
        <v>15</v>
      </c>
      <c r="F365" s="5">
        <v>1</v>
      </c>
      <c r="G365" s="5">
        <v>10</v>
      </c>
      <c r="H365" s="5"/>
      <c r="I365" s="5"/>
      <c r="J365" s="4">
        <f t="shared" si="89"/>
        <v>0.92920745184717402</v>
      </c>
      <c r="K365" s="5">
        <v>10</v>
      </c>
      <c r="L365" s="5" t="s">
        <v>410</v>
      </c>
      <c r="M365" s="5" t="s">
        <v>410</v>
      </c>
      <c r="N365" s="4" t="s">
        <v>410</v>
      </c>
      <c r="O365" s="73"/>
      <c r="P365" s="5" t="s">
        <v>410</v>
      </c>
      <c r="Q365" s="5" t="s">
        <v>410</v>
      </c>
      <c r="R365" s="4" t="s">
        <v>410</v>
      </c>
      <c r="S365" s="5"/>
      <c r="T365" s="31">
        <f t="shared" si="79"/>
        <v>0.8785946395014117</v>
      </c>
      <c r="U365" s="32">
        <v>1740</v>
      </c>
      <c r="V365" s="24">
        <f t="shared" si="80"/>
        <v>949.09090909090912</v>
      </c>
      <c r="W365" s="24">
        <f t="shared" si="81"/>
        <v>833.9</v>
      </c>
      <c r="X365" s="24">
        <f t="shared" si="82"/>
        <v>-115.19090909090914</v>
      </c>
      <c r="Y365" s="24"/>
      <c r="Z365" s="24">
        <v>126.3</v>
      </c>
      <c r="AA365" s="24">
        <v>156.9</v>
      </c>
      <c r="AB365" s="24">
        <v>175.8</v>
      </c>
      <c r="AC365" s="24">
        <v>132.6</v>
      </c>
      <c r="AD365" s="24"/>
      <c r="AE365" s="24">
        <v>115.7</v>
      </c>
      <c r="AF365" s="24"/>
      <c r="AG365" s="24">
        <f t="shared" si="83"/>
        <v>126.6</v>
      </c>
      <c r="AH365" s="65"/>
      <c r="AI365" s="40"/>
      <c r="AJ365" s="40"/>
      <c r="AK365" s="65"/>
      <c r="AL365" s="65"/>
      <c r="AM365" s="24">
        <f t="shared" si="84"/>
        <v>126.6</v>
      </c>
      <c r="AN365" s="24"/>
      <c r="AO365" s="24">
        <f t="shared" si="85"/>
        <v>126.6</v>
      </c>
      <c r="AP365" s="81"/>
      <c r="AQ365" s="38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186" s="2" customFormat="1" ht="17.100000000000001" customHeight="1">
      <c r="A366" s="33" t="s">
        <v>341</v>
      </c>
      <c r="B366" s="24">
        <v>258.60000000000002</v>
      </c>
      <c r="C366" s="24">
        <v>169.3</v>
      </c>
      <c r="D366" s="4">
        <f t="shared" si="78"/>
        <v>0.65467904098994589</v>
      </c>
      <c r="E366" s="10">
        <v>15</v>
      </c>
      <c r="F366" s="5">
        <v>1</v>
      </c>
      <c r="G366" s="5">
        <v>10</v>
      </c>
      <c r="H366" s="5"/>
      <c r="I366" s="5"/>
      <c r="J366" s="4">
        <f t="shared" si="89"/>
        <v>0.92920745184717402</v>
      </c>
      <c r="K366" s="5">
        <v>10</v>
      </c>
      <c r="L366" s="5" t="s">
        <v>410</v>
      </c>
      <c r="M366" s="5" t="s">
        <v>410</v>
      </c>
      <c r="N366" s="4" t="s">
        <v>410</v>
      </c>
      <c r="O366" s="73"/>
      <c r="P366" s="5" t="s">
        <v>410</v>
      </c>
      <c r="Q366" s="5" t="s">
        <v>410</v>
      </c>
      <c r="R366" s="4" t="s">
        <v>410</v>
      </c>
      <c r="S366" s="5"/>
      <c r="T366" s="31">
        <f t="shared" si="79"/>
        <v>0.83177886095202647</v>
      </c>
      <c r="U366" s="32">
        <v>1243</v>
      </c>
      <c r="V366" s="24">
        <f t="shared" si="80"/>
        <v>678</v>
      </c>
      <c r="W366" s="24">
        <f t="shared" si="81"/>
        <v>563.9</v>
      </c>
      <c r="X366" s="24">
        <f t="shared" si="82"/>
        <v>-114.10000000000002</v>
      </c>
      <c r="Y366" s="24"/>
      <c r="Z366" s="24">
        <v>128</v>
      </c>
      <c r="AA366" s="24">
        <v>81.400000000000006</v>
      </c>
      <c r="AB366" s="24">
        <v>98.2</v>
      </c>
      <c r="AC366" s="24">
        <v>114.3</v>
      </c>
      <c r="AD366" s="24"/>
      <c r="AE366" s="24">
        <v>94.7</v>
      </c>
      <c r="AF366" s="24"/>
      <c r="AG366" s="24">
        <f t="shared" si="83"/>
        <v>47.3</v>
      </c>
      <c r="AH366" s="65"/>
      <c r="AI366" s="40"/>
      <c r="AJ366" s="40"/>
      <c r="AK366" s="65"/>
      <c r="AL366" s="65"/>
      <c r="AM366" s="24">
        <f t="shared" si="84"/>
        <v>47.3</v>
      </c>
      <c r="AN366" s="24"/>
      <c r="AO366" s="24">
        <f t="shared" si="85"/>
        <v>47.3</v>
      </c>
      <c r="AP366" s="81"/>
      <c r="AQ366" s="38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186" s="2" customFormat="1" ht="17.100000000000001" customHeight="1">
      <c r="A367" s="33" t="s">
        <v>342</v>
      </c>
      <c r="B367" s="24">
        <v>4130.5</v>
      </c>
      <c r="C367" s="24">
        <v>4445.2</v>
      </c>
      <c r="D367" s="4">
        <f t="shared" si="78"/>
        <v>1.0761893233264737</v>
      </c>
      <c r="E367" s="10">
        <v>15</v>
      </c>
      <c r="F367" s="5">
        <v>1</v>
      </c>
      <c r="G367" s="5">
        <v>10</v>
      </c>
      <c r="H367" s="5"/>
      <c r="I367" s="5"/>
      <c r="J367" s="4">
        <f t="shared" si="89"/>
        <v>0.92920745184717402</v>
      </c>
      <c r="K367" s="5">
        <v>10</v>
      </c>
      <c r="L367" s="5" t="s">
        <v>410</v>
      </c>
      <c r="M367" s="5" t="s">
        <v>410</v>
      </c>
      <c r="N367" s="4" t="s">
        <v>410</v>
      </c>
      <c r="O367" s="73"/>
      <c r="P367" s="5" t="s">
        <v>410</v>
      </c>
      <c r="Q367" s="5" t="s">
        <v>410</v>
      </c>
      <c r="R367" s="4" t="s">
        <v>410</v>
      </c>
      <c r="S367" s="5"/>
      <c r="T367" s="31">
        <f t="shared" si="79"/>
        <v>1.0124261248105384</v>
      </c>
      <c r="U367" s="32">
        <v>1935</v>
      </c>
      <c r="V367" s="24">
        <f t="shared" si="80"/>
        <v>1055.4545454545455</v>
      </c>
      <c r="W367" s="24">
        <f t="shared" si="81"/>
        <v>1068.5999999999999</v>
      </c>
      <c r="X367" s="24">
        <f t="shared" si="82"/>
        <v>13.145454545454413</v>
      </c>
      <c r="Y367" s="24"/>
      <c r="Z367" s="24">
        <v>134.19999999999999</v>
      </c>
      <c r="AA367" s="24">
        <v>201.1</v>
      </c>
      <c r="AB367" s="24">
        <v>185.8</v>
      </c>
      <c r="AC367" s="24">
        <v>236.3</v>
      </c>
      <c r="AD367" s="24"/>
      <c r="AE367" s="24">
        <v>185.5</v>
      </c>
      <c r="AF367" s="24"/>
      <c r="AG367" s="24">
        <f t="shared" si="83"/>
        <v>125.7</v>
      </c>
      <c r="AH367" s="65"/>
      <c r="AI367" s="40"/>
      <c r="AJ367" s="40"/>
      <c r="AK367" s="65"/>
      <c r="AL367" s="65"/>
      <c r="AM367" s="24">
        <f t="shared" si="84"/>
        <v>125.7</v>
      </c>
      <c r="AN367" s="24"/>
      <c r="AO367" s="24">
        <f t="shared" si="85"/>
        <v>125.7</v>
      </c>
      <c r="AP367" s="81"/>
      <c r="AQ367" s="38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186" s="2" customFormat="1" ht="17.100000000000001" customHeight="1">
      <c r="A368" s="17" t="s">
        <v>343</v>
      </c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77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81"/>
      <c r="AQ368" s="38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s="2" customFormat="1" ht="16.7" customHeight="1">
      <c r="A369" s="13" t="s">
        <v>344</v>
      </c>
      <c r="B369" s="24">
        <v>769</v>
      </c>
      <c r="C369" s="24">
        <v>538.20000000000005</v>
      </c>
      <c r="D369" s="4">
        <f t="shared" si="78"/>
        <v>0.69986996098829657</v>
      </c>
      <c r="E369" s="10">
        <v>15</v>
      </c>
      <c r="F369" s="5">
        <v>1</v>
      </c>
      <c r="G369" s="5">
        <v>10</v>
      </c>
      <c r="H369" s="5"/>
      <c r="I369" s="5"/>
      <c r="J369" s="4">
        <f>J$56</f>
        <v>0.93116502266062384</v>
      </c>
      <c r="K369" s="5">
        <v>10</v>
      </c>
      <c r="L369" s="5" t="s">
        <v>410</v>
      </c>
      <c r="M369" s="5" t="s">
        <v>410</v>
      </c>
      <c r="N369" s="4" t="s">
        <v>410</v>
      </c>
      <c r="O369" s="73"/>
      <c r="P369" s="5" t="s">
        <v>410</v>
      </c>
      <c r="Q369" s="5" t="s">
        <v>410</v>
      </c>
      <c r="R369" s="4" t="s">
        <v>410</v>
      </c>
      <c r="S369" s="5"/>
      <c r="T369" s="31">
        <f t="shared" si="79"/>
        <v>0.85170570404087687</v>
      </c>
      <c r="U369" s="32">
        <v>2001</v>
      </c>
      <c r="V369" s="24">
        <f t="shared" si="80"/>
        <v>1091.4545454545455</v>
      </c>
      <c r="W369" s="24">
        <f t="shared" si="81"/>
        <v>929.6</v>
      </c>
      <c r="X369" s="24">
        <f t="shared" si="82"/>
        <v>-161.85454545454547</v>
      </c>
      <c r="Y369" s="24"/>
      <c r="Z369" s="24">
        <v>197.8</v>
      </c>
      <c r="AA369" s="24">
        <v>155.80000000000001</v>
      </c>
      <c r="AB369" s="24">
        <v>127.2</v>
      </c>
      <c r="AC369" s="24">
        <v>184.3</v>
      </c>
      <c r="AD369" s="24"/>
      <c r="AE369" s="24">
        <v>159.4</v>
      </c>
      <c r="AF369" s="24"/>
      <c r="AG369" s="24">
        <f t="shared" si="83"/>
        <v>105.1</v>
      </c>
      <c r="AH369" s="65"/>
      <c r="AI369" s="40"/>
      <c r="AJ369" s="40"/>
      <c r="AK369" s="65"/>
      <c r="AL369" s="65"/>
      <c r="AM369" s="24">
        <f t="shared" si="84"/>
        <v>105.1</v>
      </c>
      <c r="AN369" s="24"/>
      <c r="AO369" s="24">
        <f t="shared" si="85"/>
        <v>105.1</v>
      </c>
      <c r="AP369" s="81"/>
      <c r="AQ369" s="38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s="2" customFormat="1" ht="17.100000000000001" customHeight="1">
      <c r="A370" s="13" t="s">
        <v>345</v>
      </c>
      <c r="B370" s="24">
        <v>218.6</v>
      </c>
      <c r="C370" s="24">
        <v>384.5</v>
      </c>
      <c r="D370" s="4">
        <f t="shared" si="78"/>
        <v>1.2558920402561755</v>
      </c>
      <c r="E370" s="10">
        <v>15</v>
      </c>
      <c r="F370" s="5">
        <v>1</v>
      </c>
      <c r="G370" s="5">
        <v>10</v>
      </c>
      <c r="H370" s="5"/>
      <c r="I370" s="5"/>
      <c r="J370" s="4">
        <f>J$56</f>
        <v>0.93116502266062384</v>
      </c>
      <c r="K370" s="5">
        <v>10</v>
      </c>
      <c r="L370" s="5" t="s">
        <v>410</v>
      </c>
      <c r="M370" s="5" t="s">
        <v>410</v>
      </c>
      <c r="N370" s="4" t="s">
        <v>410</v>
      </c>
      <c r="O370" s="73"/>
      <c r="P370" s="5" t="s">
        <v>410</v>
      </c>
      <c r="Q370" s="5" t="s">
        <v>410</v>
      </c>
      <c r="R370" s="4" t="s">
        <v>410</v>
      </c>
      <c r="S370" s="5"/>
      <c r="T370" s="31">
        <f t="shared" si="79"/>
        <v>1.0900008808699677</v>
      </c>
      <c r="U370" s="32">
        <v>1874</v>
      </c>
      <c r="V370" s="24">
        <f t="shared" si="80"/>
        <v>1022.1818181818182</v>
      </c>
      <c r="W370" s="24">
        <f t="shared" si="81"/>
        <v>1114.2</v>
      </c>
      <c r="X370" s="24">
        <f t="shared" si="82"/>
        <v>92.018181818181802</v>
      </c>
      <c r="Y370" s="24"/>
      <c r="Z370" s="24">
        <v>191.9</v>
      </c>
      <c r="AA370" s="24">
        <v>130.9</v>
      </c>
      <c r="AB370" s="24">
        <v>102.4</v>
      </c>
      <c r="AC370" s="24">
        <v>254</v>
      </c>
      <c r="AD370" s="24"/>
      <c r="AE370" s="24">
        <v>143.9</v>
      </c>
      <c r="AF370" s="24"/>
      <c r="AG370" s="24">
        <f t="shared" si="83"/>
        <v>291.10000000000002</v>
      </c>
      <c r="AH370" s="65"/>
      <c r="AI370" s="40"/>
      <c r="AJ370" s="40"/>
      <c r="AK370" s="65"/>
      <c r="AL370" s="65"/>
      <c r="AM370" s="24">
        <f t="shared" si="84"/>
        <v>291.10000000000002</v>
      </c>
      <c r="AN370" s="24"/>
      <c r="AO370" s="24">
        <f t="shared" si="85"/>
        <v>291.10000000000002</v>
      </c>
      <c r="AP370" s="81"/>
      <c r="AQ370" s="38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s="2" customFormat="1" ht="17.100000000000001" customHeight="1">
      <c r="A371" s="33" t="s">
        <v>346</v>
      </c>
      <c r="B371" s="24">
        <v>8939.4</v>
      </c>
      <c r="C371" s="24">
        <v>10082.299999999999</v>
      </c>
      <c r="D371" s="4">
        <f t="shared" si="78"/>
        <v>1.127849743830682</v>
      </c>
      <c r="E371" s="10">
        <v>15</v>
      </c>
      <c r="F371" s="5">
        <v>1</v>
      </c>
      <c r="G371" s="5">
        <v>10</v>
      </c>
      <c r="H371" s="5"/>
      <c r="I371" s="5"/>
      <c r="J371" s="4">
        <f t="shared" ref="J371:J379" si="90">J$56</f>
        <v>0.93116502266062384</v>
      </c>
      <c r="K371" s="5">
        <v>10</v>
      </c>
      <c r="L371" s="5" t="s">
        <v>410</v>
      </c>
      <c r="M371" s="5" t="s">
        <v>410</v>
      </c>
      <c r="N371" s="4" t="s">
        <v>410</v>
      </c>
      <c r="O371" s="73"/>
      <c r="P371" s="5" t="s">
        <v>410</v>
      </c>
      <c r="Q371" s="5" t="s">
        <v>410</v>
      </c>
      <c r="R371" s="4" t="s">
        <v>410</v>
      </c>
      <c r="S371" s="5"/>
      <c r="T371" s="31">
        <f t="shared" si="79"/>
        <v>1.0351256109733278</v>
      </c>
      <c r="U371" s="32">
        <v>19</v>
      </c>
      <c r="V371" s="24">
        <f t="shared" si="80"/>
        <v>10.363636363636363</v>
      </c>
      <c r="W371" s="24">
        <f t="shared" si="81"/>
        <v>10.7</v>
      </c>
      <c r="X371" s="24">
        <f t="shared" si="82"/>
        <v>0.33636363636363598</v>
      </c>
      <c r="Y371" s="24"/>
      <c r="Z371" s="24">
        <v>1.8</v>
      </c>
      <c r="AA371" s="24">
        <v>1.7</v>
      </c>
      <c r="AB371" s="24">
        <v>1.3</v>
      </c>
      <c r="AC371" s="24">
        <v>2.2999999999999998</v>
      </c>
      <c r="AD371" s="24"/>
      <c r="AE371" s="24">
        <v>1</v>
      </c>
      <c r="AF371" s="24">
        <v>0.2</v>
      </c>
      <c r="AG371" s="24">
        <f t="shared" si="83"/>
        <v>2.4</v>
      </c>
      <c r="AH371" s="40"/>
      <c r="AI371" s="40"/>
      <c r="AJ371" s="40"/>
      <c r="AK371" s="65"/>
      <c r="AL371" s="65"/>
      <c r="AM371" s="24">
        <f t="shared" si="84"/>
        <v>2.4</v>
      </c>
      <c r="AN371" s="24"/>
      <c r="AO371" s="24">
        <f t="shared" si="85"/>
        <v>2.4</v>
      </c>
      <c r="AP371" s="81"/>
      <c r="AQ371" s="38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s="2" customFormat="1" ht="17.100000000000001" customHeight="1">
      <c r="A372" s="13" t="s">
        <v>347</v>
      </c>
      <c r="B372" s="24">
        <v>251.6</v>
      </c>
      <c r="C372" s="24">
        <v>202.3</v>
      </c>
      <c r="D372" s="4">
        <f t="shared" si="78"/>
        <v>0.80405405405405417</v>
      </c>
      <c r="E372" s="10">
        <v>15</v>
      </c>
      <c r="F372" s="5">
        <v>1</v>
      </c>
      <c r="G372" s="5">
        <v>10</v>
      </c>
      <c r="H372" s="5"/>
      <c r="I372" s="5"/>
      <c r="J372" s="4">
        <f t="shared" si="90"/>
        <v>0.93116502266062384</v>
      </c>
      <c r="K372" s="5">
        <v>10</v>
      </c>
      <c r="L372" s="5" t="s">
        <v>410</v>
      </c>
      <c r="M372" s="5" t="s">
        <v>410</v>
      </c>
      <c r="N372" s="4" t="s">
        <v>410</v>
      </c>
      <c r="O372" s="73"/>
      <c r="P372" s="5" t="s">
        <v>410</v>
      </c>
      <c r="Q372" s="5" t="s">
        <v>410</v>
      </c>
      <c r="R372" s="4" t="s">
        <v>410</v>
      </c>
      <c r="S372" s="5"/>
      <c r="T372" s="31">
        <f t="shared" si="79"/>
        <v>0.89635602964048722</v>
      </c>
      <c r="U372" s="32">
        <v>3136</v>
      </c>
      <c r="V372" s="24">
        <f t="shared" si="80"/>
        <v>1710.5454545454545</v>
      </c>
      <c r="W372" s="24">
        <f t="shared" si="81"/>
        <v>1533.3</v>
      </c>
      <c r="X372" s="24">
        <f t="shared" si="82"/>
        <v>-177.24545454545455</v>
      </c>
      <c r="Y372" s="24"/>
      <c r="Z372" s="24">
        <v>278.3</v>
      </c>
      <c r="AA372" s="24">
        <v>304.8</v>
      </c>
      <c r="AB372" s="24">
        <v>123.1</v>
      </c>
      <c r="AC372" s="24">
        <v>419.4</v>
      </c>
      <c r="AD372" s="24"/>
      <c r="AE372" s="24">
        <v>218.1</v>
      </c>
      <c r="AF372" s="24">
        <v>20.3</v>
      </c>
      <c r="AG372" s="24">
        <f t="shared" si="83"/>
        <v>169.3</v>
      </c>
      <c r="AH372" s="65"/>
      <c r="AI372" s="40"/>
      <c r="AJ372" s="40"/>
      <c r="AK372" s="65"/>
      <c r="AL372" s="65"/>
      <c r="AM372" s="24">
        <f t="shared" si="84"/>
        <v>169.3</v>
      </c>
      <c r="AN372" s="24"/>
      <c r="AO372" s="24">
        <f t="shared" si="85"/>
        <v>169.3</v>
      </c>
      <c r="AP372" s="81"/>
      <c r="AQ372" s="38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s="2" customFormat="1" ht="17.100000000000001" customHeight="1">
      <c r="A373" s="13" t="s">
        <v>348</v>
      </c>
      <c r="B373" s="24">
        <v>2185.9</v>
      </c>
      <c r="C373" s="24">
        <v>1666.9</v>
      </c>
      <c r="D373" s="4">
        <f t="shared" si="78"/>
        <v>0.76256919346722174</v>
      </c>
      <c r="E373" s="10">
        <v>15</v>
      </c>
      <c r="F373" s="5">
        <v>1</v>
      </c>
      <c r="G373" s="5">
        <v>10</v>
      </c>
      <c r="H373" s="5"/>
      <c r="I373" s="5"/>
      <c r="J373" s="4">
        <f t="shared" si="90"/>
        <v>0.93116502266062384</v>
      </c>
      <c r="K373" s="5">
        <v>10</v>
      </c>
      <c r="L373" s="5" t="s">
        <v>410</v>
      </c>
      <c r="M373" s="5" t="s">
        <v>410</v>
      </c>
      <c r="N373" s="4" t="s">
        <v>410</v>
      </c>
      <c r="O373" s="73"/>
      <c r="P373" s="5" t="s">
        <v>410</v>
      </c>
      <c r="Q373" s="5" t="s">
        <v>410</v>
      </c>
      <c r="R373" s="4" t="s">
        <v>410</v>
      </c>
      <c r="S373" s="5"/>
      <c r="T373" s="31">
        <f t="shared" si="79"/>
        <v>0.87857680367470192</v>
      </c>
      <c r="U373" s="32">
        <v>2358</v>
      </c>
      <c r="V373" s="24">
        <f t="shared" si="80"/>
        <v>1286.1818181818182</v>
      </c>
      <c r="W373" s="24">
        <f t="shared" si="81"/>
        <v>1130</v>
      </c>
      <c r="X373" s="24">
        <f t="shared" si="82"/>
        <v>-156.18181818181824</v>
      </c>
      <c r="Y373" s="24"/>
      <c r="Z373" s="24">
        <v>158.80000000000001</v>
      </c>
      <c r="AA373" s="24">
        <v>252.9</v>
      </c>
      <c r="AB373" s="24">
        <v>34.9</v>
      </c>
      <c r="AC373" s="24">
        <v>264.7</v>
      </c>
      <c r="AD373" s="24"/>
      <c r="AE373" s="24">
        <v>217.1</v>
      </c>
      <c r="AF373" s="24">
        <v>76</v>
      </c>
      <c r="AG373" s="24">
        <f t="shared" si="83"/>
        <v>125.6</v>
      </c>
      <c r="AH373" s="65"/>
      <c r="AI373" s="40"/>
      <c r="AJ373" s="40"/>
      <c r="AK373" s="65"/>
      <c r="AL373" s="65"/>
      <c r="AM373" s="24">
        <f t="shared" si="84"/>
        <v>125.6</v>
      </c>
      <c r="AN373" s="24"/>
      <c r="AO373" s="24">
        <f t="shared" si="85"/>
        <v>125.6</v>
      </c>
      <c r="AP373" s="81"/>
      <c r="AQ373" s="38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s="2" customFormat="1" ht="17.100000000000001" customHeight="1">
      <c r="A374" s="13" t="s">
        <v>349</v>
      </c>
      <c r="B374" s="24">
        <v>539.6</v>
      </c>
      <c r="C374" s="24">
        <v>207.9</v>
      </c>
      <c r="D374" s="4">
        <f t="shared" si="78"/>
        <v>0.38528539659006672</v>
      </c>
      <c r="E374" s="10">
        <v>15</v>
      </c>
      <c r="F374" s="5">
        <v>1</v>
      </c>
      <c r="G374" s="5">
        <v>10</v>
      </c>
      <c r="H374" s="5"/>
      <c r="I374" s="5"/>
      <c r="J374" s="4">
        <f t="shared" si="90"/>
        <v>0.93116502266062384</v>
      </c>
      <c r="K374" s="5">
        <v>10</v>
      </c>
      <c r="L374" s="5" t="s">
        <v>410</v>
      </c>
      <c r="M374" s="5" t="s">
        <v>410</v>
      </c>
      <c r="N374" s="4" t="s">
        <v>410</v>
      </c>
      <c r="O374" s="73"/>
      <c r="P374" s="5" t="s">
        <v>410</v>
      </c>
      <c r="Q374" s="5" t="s">
        <v>410</v>
      </c>
      <c r="R374" s="4" t="s">
        <v>410</v>
      </c>
      <c r="S374" s="5"/>
      <c r="T374" s="31">
        <f t="shared" si="79"/>
        <v>0.7168837478702067</v>
      </c>
      <c r="U374" s="32">
        <v>2761</v>
      </c>
      <c r="V374" s="24">
        <f t="shared" si="80"/>
        <v>1506</v>
      </c>
      <c r="W374" s="24">
        <f t="shared" si="81"/>
        <v>1079.5999999999999</v>
      </c>
      <c r="X374" s="24">
        <f t="shared" si="82"/>
        <v>-426.40000000000009</v>
      </c>
      <c r="Y374" s="24"/>
      <c r="Z374" s="24">
        <v>191.9</v>
      </c>
      <c r="AA374" s="24">
        <v>191.4</v>
      </c>
      <c r="AB374" s="24">
        <v>180</v>
      </c>
      <c r="AC374" s="24">
        <v>313.5</v>
      </c>
      <c r="AD374" s="24"/>
      <c r="AE374" s="24">
        <v>202.3</v>
      </c>
      <c r="AF374" s="24">
        <v>28.1</v>
      </c>
      <c r="AG374" s="24">
        <f t="shared" si="83"/>
        <v>-27.6</v>
      </c>
      <c r="AH374" s="65"/>
      <c r="AI374" s="40"/>
      <c r="AJ374" s="40"/>
      <c r="AK374" s="65"/>
      <c r="AL374" s="65"/>
      <c r="AM374" s="24">
        <f t="shared" si="84"/>
        <v>0</v>
      </c>
      <c r="AN374" s="24"/>
      <c r="AO374" s="24">
        <f t="shared" si="85"/>
        <v>0</v>
      </c>
      <c r="AP374" s="81"/>
      <c r="AQ374" s="38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s="2" customFormat="1" ht="17.100000000000001" customHeight="1">
      <c r="A375" s="13" t="s">
        <v>350</v>
      </c>
      <c r="B375" s="24">
        <v>364.8</v>
      </c>
      <c r="C375" s="24">
        <v>490.7</v>
      </c>
      <c r="D375" s="4">
        <f t="shared" si="78"/>
        <v>1.2145120614035088</v>
      </c>
      <c r="E375" s="10">
        <v>15</v>
      </c>
      <c r="F375" s="5">
        <v>1</v>
      </c>
      <c r="G375" s="5">
        <v>10</v>
      </c>
      <c r="H375" s="5"/>
      <c r="I375" s="5"/>
      <c r="J375" s="4">
        <f>J$56</f>
        <v>0.93116502266062384</v>
      </c>
      <c r="K375" s="5">
        <v>10</v>
      </c>
      <c r="L375" s="5" t="s">
        <v>410</v>
      </c>
      <c r="M375" s="5" t="s">
        <v>410</v>
      </c>
      <c r="N375" s="4" t="s">
        <v>410</v>
      </c>
      <c r="O375" s="73"/>
      <c r="P375" s="5" t="s">
        <v>410</v>
      </c>
      <c r="Q375" s="5" t="s">
        <v>410</v>
      </c>
      <c r="R375" s="4" t="s">
        <v>410</v>
      </c>
      <c r="S375" s="5"/>
      <c r="T375" s="31">
        <f t="shared" si="79"/>
        <v>1.0722666042188249</v>
      </c>
      <c r="U375" s="32">
        <v>1983</v>
      </c>
      <c r="V375" s="24">
        <f t="shared" si="80"/>
        <v>1081.6363636363637</v>
      </c>
      <c r="W375" s="24">
        <f t="shared" si="81"/>
        <v>1159.8</v>
      </c>
      <c r="X375" s="24">
        <f t="shared" si="82"/>
        <v>78.163636363636215</v>
      </c>
      <c r="Y375" s="24"/>
      <c r="Z375" s="24">
        <v>212.7</v>
      </c>
      <c r="AA375" s="24">
        <v>206.1</v>
      </c>
      <c r="AB375" s="24">
        <v>98.4</v>
      </c>
      <c r="AC375" s="24">
        <v>219.5</v>
      </c>
      <c r="AD375" s="24"/>
      <c r="AE375" s="24">
        <v>212.7</v>
      </c>
      <c r="AF375" s="24"/>
      <c r="AG375" s="24">
        <f t="shared" si="83"/>
        <v>210.4</v>
      </c>
      <c r="AH375" s="65"/>
      <c r="AI375" s="40"/>
      <c r="AJ375" s="40"/>
      <c r="AK375" s="65"/>
      <c r="AL375" s="65"/>
      <c r="AM375" s="24">
        <f t="shared" si="84"/>
        <v>210.4</v>
      </c>
      <c r="AN375" s="24"/>
      <c r="AO375" s="24">
        <f t="shared" si="85"/>
        <v>210.4</v>
      </c>
      <c r="AP375" s="81"/>
      <c r="AQ375" s="38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s="2" customFormat="1" ht="17.100000000000001" customHeight="1">
      <c r="A376" s="13" t="s">
        <v>351</v>
      </c>
      <c r="B376" s="24">
        <v>322.3</v>
      </c>
      <c r="C376" s="24">
        <v>278.7</v>
      </c>
      <c r="D376" s="4">
        <f t="shared" si="78"/>
        <v>0.86472230840831521</v>
      </c>
      <c r="E376" s="10">
        <v>15</v>
      </c>
      <c r="F376" s="5">
        <v>1</v>
      </c>
      <c r="G376" s="5">
        <v>10</v>
      </c>
      <c r="H376" s="5"/>
      <c r="I376" s="5"/>
      <c r="J376" s="4">
        <f t="shared" si="90"/>
        <v>0.93116502266062384</v>
      </c>
      <c r="K376" s="5">
        <v>10</v>
      </c>
      <c r="L376" s="5" t="s">
        <v>410</v>
      </c>
      <c r="M376" s="5" t="s">
        <v>410</v>
      </c>
      <c r="N376" s="4" t="s">
        <v>410</v>
      </c>
      <c r="O376" s="73"/>
      <c r="P376" s="5" t="s">
        <v>410</v>
      </c>
      <c r="Q376" s="5" t="s">
        <v>410</v>
      </c>
      <c r="R376" s="4" t="s">
        <v>410</v>
      </c>
      <c r="S376" s="5"/>
      <c r="T376" s="31">
        <f t="shared" si="79"/>
        <v>0.92235671007802766</v>
      </c>
      <c r="U376" s="32">
        <v>1590</v>
      </c>
      <c r="V376" s="24">
        <f t="shared" si="80"/>
        <v>867.27272727272725</v>
      </c>
      <c r="W376" s="24">
        <f t="shared" si="81"/>
        <v>799.9</v>
      </c>
      <c r="X376" s="24">
        <f t="shared" si="82"/>
        <v>-67.372727272727275</v>
      </c>
      <c r="Y376" s="24"/>
      <c r="Z376" s="24">
        <v>165</v>
      </c>
      <c r="AA376" s="24">
        <v>117</v>
      </c>
      <c r="AB376" s="24">
        <v>83.4</v>
      </c>
      <c r="AC376" s="24">
        <v>167.7</v>
      </c>
      <c r="AD376" s="24"/>
      <c r="AE376" s="24">
        <v>166</v>
      </c>
      <c r="AF376" s="24"/>
      <c r="AG376" s="24">
        <f t="shared" si="83"/>
        <v>100.8</v>
      </c>
      <c r="AH376" s="65"/>
      <c r="AI376" s="40"/>
      <c r="AJ376" s="40"/>
      <c r="AK376" s="65"/>
      <c r="AL376" s="65"/>
      <c r="AM376" s="24">
        <f t="shared" si="84"/>
        <v>100.8</v>
      </c>
      <c r="AN376" s="24"/>
      <c r="AO376" s="24">
        <f t="shared" si="85"/>
        <v>100.8</v>
      </c>
      <c r="AP376" s="81"/>
      <c r="AQ376" s="38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s="2" customFormat="1" ht="17.100000000000001" customHeight="1">
      <c r="A377" s="13" t="s">
        <v>352</v>
      </c>
      <c r="B377" s="24">
        <v>202.2</v>
      </c>
      <c r="C377" s="24">
        <v>189.3</v>
      </c>
      <c r="D377" s="4">
        <f t="shared" si="78"/>
        <v>0.93620178041543034</v>
      </c>
      <c r="E377" s="10">
        <v>15</v>
      </c>
      <c r="F377" s="5">
        <v>1</v>
      </c>
      <c r="G377" s="5">
        <v>10</v>
      </c>
      <c r="H377" s="5"/>
      <c r="I377" s="5"/>
      <c r="J377" s="4">
        <f t="shared" si="90"/>
        <v>0.93116502266062384</v>
      </c>
      <c r="K377" s="5">
        <v>10</v>
      </c>
      <c r="L377" s="5" t="s">
        <v>410</v>
      </c>
      <c r="M377" s="5" t="s">
        <v>410</v>
      </c>
      <c r="N377" s="4" t="s">
        <v>410</v>
      </c>
      <c r="O377" s="73"/>
      <c r="P377" s="5" t="s">
        <v>410</v>
      </c>
      <c r="Q377" s="5" t="s">
        <v>410</v>
      </c>
      <c r="R377" s="4" t="s">
        <v>410</v>
      </c>
      <c r="S377" s="5"/>
      <c r="T377" s="31">
        <f t="shared" si="79"/>
        <v>0.95299076950964834</v>
      </c>
      <c r="U377" s="32">
        <v>2411</v>
      </c>
      <c r="V377" s="24">
        <f t="shared" si="80"/>
        <v>1315.090909090909</v>
      </c>
      <c r="W377" s="24">
        <f t="shared" si="81"/>
        <v>1253.3</v>
      </c>
      <c r="X377" s="24">
        <f t="shared" si="82"/>
        <v>-61.790909090909054</v>
      </c>
      <c r="Y377" s="24"/>
      <c r="Z377" s="24">
        <v>258.60000000000002</v>
      </c>
      <c r="AA377" s="24">
        <v>161.5</v>
      </c>
      <c r="AB377" s="24">
        <v>198</v>
      </c>
      <c r="AC377" s="24">
        <v>288.7</v>
      </c>
      <c r="AD377" s="24"/>
      <c r="AE377" s="24">
        <v>198.9</v>
      </c>
      <c r="AF377" s="24">
        <v>3.4</v>
      </c>
      <c r="AG377" s="24">
        <f t="shared" si="83"/>
        <v>144.19999999999999</v>
      </c>
      <c r="AH377" s="65"/>
      <c r="AI377" s="40"/>
      <c r="AJ377" s="40"/>
      <c r="AK377" s="65"/>
      <c r="AL377" s="65"/>
      <c r="AM377" s="24">
        <f t="shared" si="84"/>
        <v>144.19999999999999</v>
      </c>
      <c r="AN377" s="24"/>
      <c r="AO377" s="24">
        <f t="shared" si="85"/>
        <v>144.19999999999999</v>
      </c>
      <c r="AP377" s="81"/>
      <c r="AQ377" s="38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s="2" customFormat="1" ht="17.100000000000001" customHeight="1">
      <c r="A378" s="13" t="s">
        <v>353</v>
      </c>
      <c r="B378" s="24">
        <v>199.1</v>
      </c>
      <c r="C378" s="24">
        <v>168</v>
      </c>
      <c r="D378" s="4">
        <f t="shared" si="78"/>
        <v>0.84379708689100952</v>
      </c>
      <c r="E378" s="10">
        <v>15</v>
      </c>
      <c r="F378" s="5">
        <v>1</v>
      </c>
      <c r="G378" s="5">
        <v>10</v>
      </c>
      <c r="H378" s="5"/>
      <c r="I378" s="5"/>
      <c r="J378" s="4">
        <f t="shared" si="90"/>
        <v>0.93116502266062384</v>
      </c>
      <c r="K378" s="5">
        <v>10</v>
      </c>
      <c r="L378" s="5" t="s">
        <v>410</v>
      </c>
      <c r="M378" s="5" t="s">
        <v>410</v>
      </c>
      <c r="N378" s="4" t="s">
        <v>410</v>
      </c>
      <c r="O378" s="73"/>
      <c r="P378" s="5" t="s">
        <v>410</v>
      </c>
      <c r="Q378" s="5" t="s">
        <v>410</v>
      </c>
      <c r="R378" s="4" t="s">
        <v>410</v>
      </c>
      <c r="S378" s="5"/>
      <c r="T378" s="31">
        <f t="shared" si="79"/>
        <v>0.91338875799918229</v>
      </c>
      <c r="U378" s="32">
        <v>1837</v>
      </c>
      <c r="V378" s="24">
        <f t="shared" si="80"/>
        <v>1002</v>
      </c>
      <c r="W378" s="24">
        <f t="shared" si="81"/>
        <v>915.2</v>
      </c>
      <c r="X378" s="24">
        <f t="shared" si="82"/>
        <v>-86.799999999999955</v>
      </c>
      <c r="Y378" s="24"/>
      <c r="Z378" s="24">
        <v>105.7</v>
      </c>
      <c r="AA378" s="24">
        <v>128.5</v>
      </c>
      <c r="AB378" s="24">
        <v>147.4</v>
      </c>
      <c r="AC378" s="24">
        <v>218.3</v>
      </c>
      <c r="AD378" s="24"/>
      <c r="AE378" s="24">
        <v>179.6</v>
      </c>
      <c r="AF378" s="24">
        <v>21.6</v>
      </c>
      <c r="AG378" s="24">
        <f t="shared" si="83"/>
        <v>114.1</v>
      </c>
      <c r="AH378" s="65"/>
      <c r="AI378" s="40"/>
      <c r="AJ378" s="40"/>
      <c r="AK378" s="65"/>
      <c r="AL378" s="65"/>
      <c r="AM378" s="24">
        <f t="shared" si="84"/>
        <v>114.1</v>
      </c>
      <c r="AN378" s="24"/>
      <c r="AO378" s="24">
        <f t="shared" si="85"/>
        <v>114.1</v>
      </c>
      <c r="AP378" s="81"/>
      <c r="AQ378" s="38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s="2" customFormat="1" ht="17.100000000000001" customHeight="1">
      <c r="A379" s="13" t="s">
        <v>354</v>
      </c>
      <c r="B379" s="24">
        <v>725.2</v>
      </c>
      <c r="C379" s="24">
        <v>652.79999999999995</v>
      </c>
      <c r="D379" s="4">
        <f t="shared" ref="D379:D380" si="91">IF(E379=0,0,IF(B379=0,1,IF(C379&lt;0,0,IF(C379/B379&gt;1.2,IF((C379/B379-1.2)*0.1+1.2&gt;1.3,1.3,(C379/B379-1.2)*0.1+1.2),C379/B379))))</f>
        <v>0.90016547159404292</v>
      </c>
      <c r="E379" s="10">
        <v>15</v>
      </c>
      <c r="F379" s="5">
        <v>1</v>
      </c>
      <c r="G379" s="5">
        <v>10</v>
      </c>
      <c r="H379" s="5"/>
      <c r="I379" s="5"/>
      <c r="J379" s="4">
        <f t="shared" si="90"/>
        <v>0.93116502266062384</v>
      </c>
      <c r="K379" s="5">
        <v>10</v>
      </c>
      <c r="L379" s="5" t="s">
        <v>410</v>
      </c>
      <c r="M379" s="5" t="s">
        <v>410</v>
      </c>
      <c r="N379" s="4" t="s">
        <v>410</v>
      </c>
      <c r="O379" s="73"/>
      <c r="P379" s="5" t="s">
        <v>410</v>
      </c>
      <c r="Q379" s="5" t="s">
        <v>410</v>
      </c>
      <c r="R379" s="4" t="s">
        <v>410</v>
      </c>
      <c r="S379" s="5"/>
      <c r="T379" s="31">
        <f>(D379*E379+F379*G379+J379*K379)/(E379+G379+K379)</f>
        <v>0.93754663715762521</v>
      </c>
      <c r="U379" s="32">
        <v>1771</v>
      </c>
      <c r="V379" s="24">
        <f t="shared" ref="V379:V380" si="92">U379/11*6</f>
        <v>966</v>
      </c>
      <c r="W379" s="24">
        <f t="shared" ref="W379" si="93">ROUND(T379*V379,1)</f>
        <v>905.7</v>
      </c>
      <c r="X379" s="24">
        <f t="shared" ref="X379" si="94">W379-V379</f>
        <v>-60.299999999999955</v>
      </c>
      <c r="Y379" s="24"/>
      <c r="Z379" s="24">
        <v>135.69999999999999</v>
      </c>
      <c r="AA379" s="24">
        <v>169.2</v>
      </c>
      <c r="AB379" s="24">
        <v>80.099999999999994</v>
      </c>
      <c r="AC379" s="24">
        <v>199</v>
      </c>
      <c r="AD379" s="24"/>
      <c r="AE379" s="24">
        <v>138.80000000000001</v>
      </c>
      <c r="AF379" s="24"/>
      <c r="AG379" s="24">
        <f t="shared" ref="AG379" si="95">ROUND(W379-SUM(Y379:AF379),1)</f>
        <v>182.9</v>
      </c>
      <c r="AH379" s="65"/>
      <c r="AI379" s="40"/>
      <c r="AJ379" s="40"/>
      <c r="AK379" s="65"/>
      <c r="AL379" s="65"/>
      <c r="AM379" s="24">
        <f t="shared" ref="AM379:AM380" si="96">IF(OR(AG379&lt;0,AH379="+",AI379="+",AJ379="+",AK379="+",AL379="+"),0,AG379)</f>
        <v>182.9</v>
      </c>
      <c r="AN379" s="24"/>
      <c r="AO379" s="24">
        <f t="shared" ref="AO379:AO380" si="97">ROUND(AM379-AN379,1)</f>
        <v>182.9</v>
      </c>
      <c r="AP379" s="81"/>
      <c r="AQ379" s="38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s="2" customFormat="1" ht="17.100000000000001" customHeight="1">
      <c r="A380" s="13" t="s">
        <v>355</v>
      </c>
      <c r="B380" s="24">
        <v>4828.3999999999996</v>
      </c>
      <c r="C380" s="24">
        <v>4200.7</v>
      </c>
      <c r="D380" s="4">
        <f t="shared" si="91"/>
        <v>0.86999834313644275</v>
      </c>
      <c r="E380" s="10">
        <v>15</v>
      </c>
      <c r="F380" s="5">
        <v>1</v>
      </c>
      <c r="G380" s="5">
        <v>10</v>
      </c>
      <c r="H380" s="5"/>
      <c r="I380" s="5"/>
      <c r="J380" s="4">
        <f>J$56</f>
        <v>0.93116502266062384</v>
      </c>
      <c r="K380" s="5">
        <v>10</v>
      </c>
      <c r="L380" s="5" t="s">
        <v>410</v>
      </c>
      <c r="M380" s="5" t="s">
        <v>410</v>
      </c>
      <c r="N380" s="4" t="s">
        <v>410</v>
      </c>
      <c r="O380" s="73"/>
      <c r="P380" s="5" t="s">
        <v>410</v>
      </c>
      <c r="Q380" s="5" t="s">
        <v>410</v>
      </c>
      <c r="R380" s="4" t="s">
        <v>410</v>
      </c>
      <c r="S380" s="5"/>
      <c r="T380" s="31">
        <f t="shared" ref="T380" si="98">(D380*E380+F380*G380+J380*K380)/(E380+G380+K380)</f>
        <v>0.92461786781865363</v>
      </c>
      <c r="U380" s="32">
        <v>1144</v>
      </c>
      <c r="V380" s="24">
        <f t="shared" si="92"/>
        <v>624</v>
      </c>
      <c r="W380" s="24">
        <f>ROUND(T380*V380,1)</f>
        <v>577</v>
      </c>
      <c r="X380" s="24">
        <f>W380-V380</f>
        <v>-47</v>
      </c>
      <c r="Y380" s="24"/>
      <c r="Z380" s="24">
        <v>91.5</v>
      </c>
      <c r="AA380" s="24">
        <v>109.9</v>
      </c>
      <c r="AB380" s="24">
        <v>38.700000000000003</v>
      </c>
      <c r="AC380" s="24">
        <v>145.69999999999999</v>
      </c>
      <c r="AD380" s="24"/>
      <c r="AE380" s="24">
        <v>81.599999999999994</v>
      </c>
      <c r="AF380" s="24">
        <v>34.200000000000003</v>
      </c>
      <c r="AG380" s="24">
        <f>ROUND(W380-SUM(Y380:AF380),1)</f>
        <v>75.400000000000006</v>
      </c>
      <c r="AH380" s="65"/>
      <c r="AI380" s="40"/>
      <c r="AJ380" s="40"/>
      <c r="AK380" s="65"/>
      <c r="AL380" s="65"/>
      <c r="AM380" s="24">
        <f t="shared" si="96"/>
        <v>75.400000000000006</v>
      </c>
      <c r="AN380" s="24"/>
      <c r="AO380" s="24">
        <f t="shared" si="97"/>
        <v>75.400000000000006</v>
      </c>
      <c r="AP380" s="81"/>
      <c r="AQ380" s="38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s="28" customFormat="1" ht="17.100000000000001" customHeight="1">
      <c r="A381" s="27" t="s">
        <v>358</v>
      </c>
      <c r="B381" s="29">
        <f>B8+B29</f>
        <v>15291829.4</v>
      </c>
      <c r="C381" s="29">
        <f>C8+C29</f>
        <v>14489574.699999997</v>
      </c>
      <c r="D381" s="30">
        <f>IF(C381/B381&gt;1.2,IF((C381/B381-1.2)*0.1+1.2&gt;1.3,1.3,(C381/B381-1.2)*0.1+1.2),C381/B381)</f>
        <v>0.9475370356930608</v>
      </c>
      <c r="E381" s="27"/>
      <c r="F381" s="27"/>
      <c r="G381" s="27"/>
      <c r="H381" s="29">
        <f>H8+H29</f>
        <v>847956</v>
      </c>
      <c r="I381" s="29">
        <f>I8+I29</f>
        <v>862125.3600000001</v>
      </c>
      <c r="J381" s="30">
        <f>IF(I381/H381&gt;1.2,IF((I381/H381-1.2)*0.1+1.2&gt;1.3,1.3,(I381/H381-1.2)*0.1+1.2),I381/H381)</f>
        <v>1.0167100179726307</v>
      </c>
      <c r="K381" s="27"/>
      <c r="L381" s="29"/>
      <c r="M381" s="29"/>
      <c r="N381" s="30"/>
      <c r="O381" s="78"/>
      <c r="P381" s="29"/>
      <c r="Q381" s="29"/>
      <c r="R381" s="30"/>
      <c r="S381" s="27"/>
      <c r="T381" s="27"/>
      <c r="U381" s="34">
        <f>SUM(U9:U380)-U19-U29-U57</f>
        <v>3257930</v>
      </c>
      <c r="V381" s="29">
        <f>SUM(V9:V380)-V19-V29-V57</f>
        <v>1777052.7272727285</v>
      </c>
      <c r="W381" s="29">
        <f>SUM(W9:W380)-W19-W29-W57</f>
        <v>1737337.6999999995</v>
      </c>
      <c r="X381" s="29">
        <f>SUM(X9:X380)-X19-X29-X57</f>
        <v>-39715.027272727297</v>
      </c>
      <c r="Y381" s="29">
        <f t="shared" ref="Y381:AF381" si="99">SUM(Y9:Y380)-Y19-Y29-Y57</f>
        <v>235</v>
      </c>
      <c r="Z381" s="29">
        <f t="shared" si="99"/>
        <v>278274.69999999984</v>
      </c>
      <c r="AA381" s="29">
        <f t="shared" si="99"/>
        <v>278581.70000000048</v>
      </c>
      <c r="AB381" s="29">
        <f t="shared" si="99"/>
        <v>282665.29999999993</v>
      </c>
      <c r="AC381" s="29">
        <f t="shared" si="99"/>
        <v>321664.90000000008</v>
      </c>
      <c r="AD381" s="29">
        <f t="shared" si="99"/>
        <v>7590</v>
      </c>
      <c r="AE381" s="29">
        <f t="shared" si="99"/>
        <v>280740.19999999995</v>
      </c>
      <c r="AF381" s="29">
        <f t="shared" si="99"/>
        <v>46167.80000000001</v>
      </c>
      <c r="AG381" s="29">
        <f>SUM(AG9:AG380)-AG19-AG29-AG57</f>
        <v>241418.09999999974</v>
      </c>
      <c r="AH381" s="41">
        <f>COUNTIF(AH9:AH380,"+")</f>
        <v>5</v>
      </c>
      <c r="AI381" s="41">
        <f>COUNTIF(AI9:AI380,"+")</f>
        <v>0</v>
      </c>
      <c r="AJ381" s="41">
        <f t="shared" ref="AJ381:AK381" si="100">COUNTIF(AJ9:AJ380,"+")</f>
        <v>0</v>
      </c>
      <c r="AK381" s="41">
        <f t="shared" si="100"/>
        <v>0</v>
      </c>
      <c r="AL381" s="41">
        <f>COUNTIF(AL9:AL380,"+")</f>
        <v>0</v>
      </c>
      <c r="AM381" s="29">
        <f>SUM(AM9:AM380)-AM19-AM29-AM57</f>
        <v>245525.19999999972</v>
      </c>
      <c r="AN381" s="29">
        <f>SUM(AN9:AN380)-AN19-AN29-AN57</f>
        <v>58.8</v>
      </c>
      <c r="AO381" s="29">
        <f>SUM(AO9:AO380)-AO19-AO29-AO57</f>
        <v>245466.39999999964</v>
      </c>
      <c r="AP381" s="81"/>
      <c r="AQ381" s="38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21" customHeight="1">
      <c r="W382" s="38"/>
    </row>
    <row r="383" spans="1:52" ht="15" customHeight="1">
      <c r="A383" s="66" t="s">
        <v>397</v>
      </c>
      <c r="B383" s="67"/>
      <c r="C383" s="98" t="s">
        <v>398</v>
      </c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</row>
    <row r="384" spans="1:52" ht="15.75">
      <c r="B384" s="68" t="s">
        <v>399</v>
      </c>
      <c r="C384" s="98" t="s">
        <v>400</v>
      </c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</row>
    <row r="386" ht="15" customHeight="1"/>
  </sheetData>
  <mergeCells count="33">
    <mergeCell ref="C383:O383"/>
    <mergeCell ref="C384:O384"/>
    <mergeCell ref="AB4:AB6"/>
    <mergeCell ref="AG3:AG6"/>
    <mergeCell ref="A3:A6"/>
    <mergeCell ref="P3:S5"/>
    <mergeCell ref="T3:T6"/>
    <mergeCell ref="AF3:AF6"/>
    <mergeCell ref="AM3:AM6"/>
    <mergeCell ref="AN3:AN6"/>
    <mergeCell ref="AO3:AO6"/>
    <mergeCell ref="AI4:AJ4"/>
    <mergeCell ref="AK4:AK5"/>
    <mergeCell ref="AL5:AL6"/>
    <mergeCell ref="AI6:AK6"/>
    <mergeCell ref="AH3:AL3"/>
    <mergeCell ref="AH4:AH6"/>
    <mergeCell ref="B1:V1"/>
    <mergeCell ref="AC4:AC6"/>
    <mergeCell ref="AD4:AD6"/>
    <mergeCell ref="AE4:AE6"/>
    <mergeCell ref="Y3:AE3"/>
    <mergeCell ref="B3:E5"/>
    <mergeCell ref="F3:G5"/>
    <mergeCell ref="H3:K5"/>
    <mergeCell ref="L3:O5"/>
    <mergeCell ref="U3:U6"/>
    <mergeCell ref="V3:V6"/>
    <mergeCell ref="W3:W6"/>
    <mergeCell ref="X3:X6"/>
    <mergeCell ref="Y4:Y6"/>
    <mergeCell ref="Z4:Z6"/>
    <mergeCell ref="AA4:AA6"/>
  </mergeCells>
  <printOptions horizontalCentered="1"/>
  <pageMargins left="0.11811023622047245" right="0.11811023622047245" top="0.15748031496062992" bottom="0.15748031496062992" header="0.15748031496062992" footer="0.15748031496062992"/>
  <pageSetup paperSize="8" scale="70" fitToHeight="0" pageOrder="overThenDown" orientation="landscape" r:id="rId1"/>
  <headerFooter differentFirst="1" alignWithMargins="0">
    <oddFooter>&amp;R&amp;P</oddFoot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9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R1"/>
    </sheetView>
  </sheetViews>
  <sheetFormatPr defaultColWidth="9.140625" defaultRowHeight="12.75"/>
  <cols>
    <col min="1" max="1" width="39.140625" style="43" customWidth="1"/>
    <col min="2" max="3" width="10.7109375" style="43" customWidth="1"/>
    <col min="4" max="4" width="11.28515625" style="43" customWidth="1"/>
    <col min="5" max="5" width="16.140625" style="43" customWidth="1"/>
    <col min="6" max="6" width="11.140625" style="43" customWidth="1"/>
    <col min="7" max="7" width="11.7109375" style="43" customWidth="1"/>
    <col min="8" max="8" width="16.140625" style="43" customWidth="1"/>
    <col min="9" max="9" width="11.140625" style="43" customWidth="1"/>
    <col min="10" max="10" width="11.7109375" style="43" customWidth="1"/>
    <col min="11" max="11" width="16.140625" style="43" customWidth="1"/>
    <col min="12" max="12" width="11.140625" style="43" customWidth="1"/>
    <col min="13" max="13" width="11.7109375" style="43" customWidth="1"/>
    <col min="14" max="14" width="16.140625" style="43" customWidth="1"/>
    <col min="15" max="15" width="11.140625" style="43" customWidth="1"/>
    <col min="16" max="16" width="11.7109375" style="43" customWidth="1"/>
    <col min="17" max="17" width="16.140625" style="43" customWidth="1"/>
    <col min="18" max="18" width="8.28515625" style="43" customWidth="1"/>
    <col min="19" max="19" width="63.7109375" style="43" customWidth="1"/>
    <col min="20" max="16384" width="9.140625" style="43"/>
  </cols>
  <sheetData>
    <row r="1" spans="1:18" ht="15.75">
      <c r="A1" s="104" t="s">
        <v>411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5.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7" t="s">
        <v>382</v>
      </c>
    </row>
    <row r="3" spans="1:18" ht="192" customHeight="1">
      <c r="A3" s="105" t="s">
        <v>14</v>
      </c>
      <c r="B3" s="106" t="s">
        <v>383</v>
      </c>
      <c r="C3" s="107" t="s">
        <v>384</v>
      </c>
      <c r="D3" s="108"/>
      <c r="E3" s="109"/>
      <c r="F3" s="110" t="s">
        <v>375</v>
      </c>
      <c r="G3" s="110"/>
      <c r="H3" s="110"/>
      <c r="I3" s="111" t="s">
        <v>385</v>
      </c>
      <c r="J3" s="112"/>
      <c r="K3" s="112"/>
      <c r="L3" s="111" t="s">
        <v>386</v>
      </c>
      <c r="M3" s="112"/>
      <c r="N3" s="112"/>
      <c r="O3" s="111" t="s">
        <v>387</v>
      </c>
      <c r="P3" s="112"/>
      <c r="Q3" s="113"/>
      <c r="R3" s="103" t="s">
        <v>388</v>
      </c>
    </row>
    <row r="4" spans="1:18" ht="32.1" customHeight="1">
      <c r="A4" s="105"/>
      <c r="B4" s="106"/>
      <c r="C4" s="44" t="s">
        <v>389</v>
      </c>
      <c r="D4" s="44" t="s">
        <v>390</v>
      </c>
      <c r="E4" s="86" t="s">
        <v>432</v>
      </c>
      <c r="F4" s="44" t="s">
        <v>389</v>
      </c>
      <c r="G4" s="44" t="s">
        <v>390</v>
      </c>
      <c r="H4" s="86" t="s">
        <v>433</v>
      </c>
      <c r="I4" s="44" t="s">
        <v>389</v>
      </c>
      <c r="J4" s="44" t="s">
        <v>390</v>
      </c>
      <c r="K4" s="45" t="s">
        <v>434</v>
      </c>
      <c r="L4" s="44" t="s">
        <v>389</v>
      </c>
      <c r="M4" s="44" t="s">
        <v>390</v>
      </c>
      <c r="N4" s="45" t="s">
        <v>435</v>
      </c>
      <c r="O4" s="44" t="s">
        <v>389</v>
      </c>
      <c r="P4" s="44" t="s">
        <v>390</v>
      </c>
      <c r="Q4" s="45" t="s">
        <v>436</v>
      </c>
      <c r="R4" s="103"/>
    </row>
    <row r="5" spans="1:18">
      <c r="A5" s="22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  <c r="M5" s="46">
        <v>13</v>
      </c>
      <c r="N5" s="46">
        <v>14</v>
      </c>
      <c r="O5" s="46">
        <v>15</v>
      </c>
      <c r="P5" s="46">
        <v>16</v>
      </c>
      <c r="Q5" s="46">
        <v>17</v>
      </c>
      <c r="R5" s="46">
        <v>18</v>
      </c>
    </row>
    <row r="6" spans="1:18" ht="15" customHeight="1">
      <c r="A6" s="47" t="s">
        <v>391</v>
      </c>
      <c r="B6" s="48">
        <f>SUM(B7:B16)</f>
        <v>-16598.2818181818</v>
      </c>
      <c r="C6" s="48"/>
      <c r="D6" s="48"/>
      <c r="E6" s="48">
        <f>SUM(E7:E16)</f>
        <v>-22965.651322735459</v>
      </c>
      <c r="F6" s="48"/>
      <c r="G6" s="48"/>
      <c r="H6" s="48">
        <f>SUM(H7:H16)</f>
        <v>0</v>
      </c>
      <c r="I6" s="48"/>
      <c r="J6" s="48"/>
      <c r="K6" s="48">
        <f>SUM(K7:K16)</f>
        <v>6367.3695045536533</v>
      </c>
      <c r="L6" s="48"/>
      <c r="M6" s="48"/>
      <c r="N6" s="48">
        <f>SUM(N7:N16)</f>
        <v>0</v>
      </c>
      <c r="O6" s="48"/>
      <c r="P6" s="48"/>
      <c r="Q6" s="48">
        <f>SUM(Q7:Q16)</f>
        <v>0</v>
      </c>
      <c r="R6" s="48"/>
    </row>
    <row r="7" spans="1:18" ht="15" customHeight="1">
      <c r="A7" s="49" t="s">
        <v>4</v>
      </c>
      <c r="B7" s="50">
        <f>'Расчет субсидий'!X9</f>
        <v>-2670.1000000000058</v>
      </c>
      <c r="C7" s="51">
        <f>'Расчет субсидий'!D9-1</f>
        <v>-5.8720452716024552E-2</v>
      </c>
      <c r="D7" s="51">
        <f>C7*'Расчет субсидий'!E9</f>
        <v>-1.174409054320491</v>
      </c>
      <c r="E7" s="52">
        <f t="shared" ref="E7:E16" si="0">$B7*D7/$R7</f>
        <v>-3793.5996299551157</v>
      </c>
      <c r="F7" s="51">
        <f>'Расчет субсидий'!F9-1</f>
        <v>0</v>
      </c>
      <c r="G7" s="51">
        <f>F7*'Расчет субсидий'!G9</f>
        <v>0</v>
      </c>
      <c r="H7" s="52">
        <f t="shared" ref="H7:H16" si="1">$B7*G7/$R7</f>
        <v>0</v>
      </c>
      <c r="I7" s="51">
        <f>'Расчет субсидий'!J9-1</f>
        <v>2.3187267444291226E-2</v>
      </c>
      <c r="J7" s="51">
        <f>I7*'Расчет субсидий'!K9</f>
        <v>0.34780901166436839</v>
      </c>
      <c r="K7" s="52">
        <f t="shared" ref="K7:K16" si="2">$B7*J7/$R7</f>
        <v>1123.4996299551101</v>
      </c>
      <c r="L7" s="51" t="s">
        <v>410</v>
      </c>
      <c r="M7" s="51" t="s">
        <v>410</v>
      </c>
      <c r="N7" s="83" t="s">
        <v>410</v>
      </c>
      <c r="O7" s="51" t="s">
        <v>410</v>
      </c>
      <c r="P7" s="51" t="s">
        <v>410</v>
      </c>
      <c r="Q7" s="83" t="s">
        <v>410</v>
      </c>
      <c r="R7" s="53">
        <f>D7+G7+J7</f>
        <v>-0.82660004265612264</v>
      </c>
    </row>
    <row r="8" spans="1:18" ht="15" customHeight="1">
      <c r="A8" s="49" t="s">
        <v>5</v>
      </c>
      <c r="B8" s="50">
        <f>'Расчет субсидий'!X10</f>
        <v>-5833.7545454545179</v>
      </c>
      <c r="C8" s="51">
        <f>'Расчет субсидий'!D10-1</f>
        <v>-5.0828217459589431E-2</v>
      </c>
      <c r="D8" s="51">
        <f>C8*'Расчет субсидий'!E10</f>
        <v>-1.0165643491917886</v>
      </c>
      <c r="E8" s="52">
        <f t="shared" si="0"/>
        <v>-7904.2360658071557</v>
      </c>
      <c r="F8" s="51">
        <f>'Расчет субсидий'!F10-1</f>
        <v>0</v>
      </c>
      <c r="G8" s="51">
        <f>F8*'Расчет субсидий'!G10</f>
        <v>0</v>
      </c>
      <c r="H8" s="52">
        <f t="shared" si="1"/>
        <v>0</v>
      </c>
      <c r="I8" s="51">
        <f>'Расчет субсидий'!J10-1</f>
        <v>1.7752318138674505E-2</v>
      </c>
      <c r="J8" s="51">
        <f>I8*'Расчет субсидий'!K10</f>
        <v>0.26628477208011758</v>
      </c>
      <c r="K8" s="52">
        <f t="shared" si="2"/>
        <v>2070.4815203526373</v>
      </c>
      <c r="L8" s="51" t="s">
        <v>410</v>
      </c>
      <c r="M8" s="51" t="s">
        <v>410</v>
      </c>
      <c r="N8" s="83" t="s">
        <v>410</v>
      </c>
      <c r="O8" s="51" t="s">
        <v>410</v>
      </c>
      <c r="P8" s="51" t="s">
        <v>410</v>
      </c>
      <c r="Q8" s="83" t="s">
        <v>410</v>
      </c>
      <c r="R8" s="53">
        <f t="shared" ref="R8:R54" si="3">D8+G8+J8</f>
        <v>-0.75027957711167104</v>
      </c>
    </row>
    <row r="9" spans="1:18" ht="15" customHeight="1">
      <c r="A9" s="49" t="s">
        <v>6</v>
      </c>
      <c r="B9" s="50">
        <f>'Расчет субсидий'!X11</f>
        <v>-3200.9818181818264</v>
      </c>
      <c r="C9" s="51">
        <f>'Расчет субсидий'!D11-1</f>
        <v>-7.122303038056621E-2</v>
      </c>
      <c r="D9" s="51">
        <f>C9*'Расчет субсидий'!E11</f>
        <v>-1.4244606076113242</v>
      </c>
      <c r="E9" s="52">
        <f t="shared" si="0"/>
        <v>-2605.4376411492799</v>
      </c>
      <c r="F9" s="51">
        <f>'Расчет субсидий'!F11-1</f>
        <v>0</v>
      </c>
      <c r="G9" s="51">
        <f>F9*'Расчет субсидий'!G11</f>
        <v>0</v>
      </c>
      <c r="H9" s="52">
        <f t="shared" si="1"/>
        <v>0</v>
      </c>
      <c r="I9" s="51">
        <f>'Расчет субсидий'!J11-1</f>
        <v>-2.1706634025111748E-2</v>
      </c>
      <c r="J9" s="51">
        <f>I9*'Расчет субсидий'!K11</f>
        <v>-0.32559951037667623</v>
      </c>
      <c r="K9" s="52">
        <f t="shared" si="2"/>
        <v>-595.54417703254683</v>
      </c>
      <c r="L9" s="51" t="s">
        <v>410</v>
      </c>
      <c r="M9" s="51" t="s">
        <v>410</v>
      </c>
      <c r="N9" s="83" t="s">
        <v>410</v>
      </c>
      <c r="O9" s="51" t="s">
        <v>410</v>
      </c>
      <c r="P9" s="51" t="s">
        <v>410</v>
      </c>
      <c r="Q9" s="83" t="s">
        <v>410</v>
      </c>
      <c r="R9" s="53">
        <f t="shared" si="3"/>
        <v>-1.7500601179880004</v>
      </c>
    </row>
    <row r="10" spans="1:18" ht="15" customHeight="1">
      <c r="A10" s="49" t="s">
        <v>7</v>
      </c>
      <c r="B10" s="50">
        <f>'Расчет субсидий'!X12</f>
        <v>661.75454545454704</v>
      </c>
      <c r="C10" s="51">
        <f>'Расчет субсидий'!D12-1</f>
        <v>4.5482221486460306E-2</v>
      </c>
      <c r="D10" s="51">
        <f>C10*'Расчет субсидий'!E12</f>
        <v>0.90964442972920612</v>
      </c>
      <c r="E10" s="52">
        <f t="shared" si="0"/>
        <v>714.81320295189801</v>
      </c>
      <c r="F10" s="51">
        <f>'Расчет субсидий'!F12-1</f>
        <v>0</v>
      </c>
      <c r="G10" s="51">
        <f>F10*'Расчет субсидий'!G12</f>
        <v>0</v>
      </c>
      <c r="H10" s="52">
        <f t="shared" si="1"/>
        <v>0</v>
      </c>
      <c r="I10" s="51">
        <f>'Расчет субсидий'!J12-1</f>
        <v>-4.5013636235836652E-3</v>
      </c>
      <c r="J10" s="51">
        <f>I10*'Расчет субсидий'!K12</f>
        <v>-6.7520454353754977E-2</v>
      </c>
      <c r="K10" s="52">
        <f t="shared" si="2"/>
        <v>-53.058657497350893</v>
      </c>
      <c r="L10" s="51" t="s">
        <v>410</v>
      </c>
      <c r="M10" s="51" t="s">
        <v>410</v>
      </c>
      <c r="N10" s="83" t="s">
        <v>410</v>
      </c>
      <c r="O10" s="51" t="s">
        <v>410</v>
      </c>
      <c r="P10" s="51" t="s">
        <v>410</v>
      </c>
      <c r="Q10" s="83" t="s">
        <v>410</v>
      </c>
      <c r="R10" s="53">
        <f t="shared" si="3"/>
        <v>0.84212397537545114</v>
      </c>
    </row>
    <row r="11" spans="1:18" ht="15" customHeight="1">
      <c r="A11" s="49" t="s">
        <v>8</v>
      </c>
      <c r="B11" s="50">
        <f>'Расчет субсидий'!X13</f>
        <v>-2442.0272727272823</v>
      </c>
      <c r="C11" s="51">
        <f>'Расчет субсидий'!D13-1</f>
        <v>-0.12776709443142786</v>
      </c>
      <c r="D11" s="51">
        <f>C11*'Расчет субсидий'!E13</f>
        <v>-2.5553418886285573</v>
      </c>
      <c r="E11" s="52">
        <f t="shared" si="0"/>
        <v>-3853.0710858057537</v>
      </c>
      <c r="F11" s="51">
        <f>'Расчет субсидий'!F13-1</f>
        <v>0</v>
      </c>
      <c r="G11" s="51">
        <f>F11*'Расчет субсидий'!G13</f>
        <v>0</v>
      </c>
      <c r="H11" s="52">
        <f t="shared" si="1"/>
        <v>0</v>
      </c>
      <c r="I11" s="51">
        <f>'Расчет субсидий'!J13-1</f>
        <v>6.2386587771203095E-2</v>
      </c>
      <c r="J11" s="51">
        <f>I11*'Расчет субсидий'!K13</f>
        <v>0.93579881656804642</v>
      </c>
      <c r="K11" s="52">
        <f t="shared" si="2"/>
        <v>1411.0438130784714</v>
      </c>
      <c r="L11" s="51" t="s">
        <v>410</v>
      </c>
      <c r="M11" s="51" t="s">
        <v>410</v>
      </c>
      <c r="N11" s="83" t="s">
        <v>410</v>
      </c>
      <c r="O11" s="51" t="s">
        <v>410</v>
      </c>
      <c r="P11" s="51" t="s">
        <v>410</v>
      </c>
      <c r="Q11" s="83" t="s">
        <v>410</v>
      </c>
      <c r="R11" s="53">
        <f t="shared" si="3"/>
        <v>-1.6195430720605108</v>
      </c>
    </row>
    <row r="12" spans="1:18" ht="15" customHeight="1">
      <c r="A12" s="49" t="s">
        <v>9</v>
      </c>
      <c r="B12" s="50">
        <f>'Расчет субсидий'!X14</f>
        <v>-667.60909090909263</v>
      </c>
      <c r="C12" s="51">
        <f>'Расчет субсидий'!D14-1</f>
        <v>-5.4051853677262063E-2</v>
      </c>
      <c r="D12" s="51">
        <f>C12*'Расчет субсидий'!E14</f>
        <v>-1.0810370735452413</v>
      </c>
      <c r="E12" s="52">
        <f t="shared" si="0"/>
        <v>-580.19751562135866</v>
      </c>
      <c r="F12" s="51">
        <f>'Расчет субсидий'!F14-1</f>
        <v>0</v>
      </c>
      <c r="G12" s="51">
        <f>F12*'Расчет субсидий'!G14</f>
        <v>0</v>
      </c>
      <c r="H12" s="52">
        <f t="shared" si="1"/>
        <v>0</v>
      </c>
      <c r="I12" s="51">
        <f>'Расчет субсидий'!J14-1</f>
        <v>-1.0857814336075133E-2</v>
      </c>
      <c r="J12" s="51">
        <f>I12*'Расчет субсидий'!K14</f>
        <v>-0.162867215041127</v>
      </c>
      <c r="K12" s="52">
        <f t="shared" si="2"/>
        <v>-87.411575287733982</v>
      </c>
      <c r="L12" s="51" t="s">
        <v>410</v>
      </c>
      <c r="M12" s="51" t="s">
        <v>410</v>
      </c>
      <c r="N12" s="83" t="s">
        <v>410</v>
      </c>
      <c r="O12" s="51" t="s">
        <v>410</v>
      </c>
      <c r="P12" s="51" t="s">
        <v>410</v>
      </c>
      <c r="Q12" s="83" t="s">
        <v>410</v>
      </c>
      <c r="R12" s="53">
        <f t="shared" si="3"/>
        <v>-1.2439042885863683</v>
      </c>
    </row>
    <row r="13" spans="1:18" ht="15" customHeight="1">
      <c r="A13" s="49" t="s">
        <v>10</v>
      </c>
      <c r="B13" s="50">
        <f>'Расчет субсидий'!X15</f>
        <v>683.42727272727643</v>
      </c>
      <c r="C13" s="51">
        <f>'Расчет субсидий'!D15-1</f>
        <v>1.2112068628847172E-2</v>
      </c>
      <c r="D13" s="51">
        <f>C13*'Расчет субсидий'!E15</f>
        <v>0.24224137257694345</v>
      </c>
      <c r="E13" s="52">
        <f t="shared" si="0"/>
        <v>318.77120961000708</v>
      </c>
      <c r="F13" s="51">
        <f>'Расчет субсидий'!F15-1</f>
        <v>0</v>
      </c>
      <c r="G13" s="51">
        <f>F13*'Расчет субсидий'!G15</f>
        <v>0</v>
      </c>
      <c r="H13" s="52">
        <f t="shared" si="1"/>
        <v>0</v>
      </c>
      <c r="I13" s="51">
        <f>'Расчет субсидий'!J15-1</f>
        <v>1.8474019941784769E-2</v>
      </c>
      <c r="J13" s="51">
        <f>I13*'Расчет субсидий'!K15</f>
        <v>0.27711029912677154</v>
      </c>
      <c r="K13" s="52">
        <f t="shared" si="2"/>
        <v>364.65606311726935</v>
      </c>
      <c r="L13" s="51" t="s">
        <v>410</v>
      </c>
      <c r="M13" s="51" t="s">
        <v>410</v>
      </c>
      <c r="N13" s="83" t="s">
        <v>410</v>
      </c>
      <c r="O13" s="51" t="s">
        <v>410</v>
      </c>
      <c r="P13" s="51" t="s">
        <v>410</v>
      </c>
      <c r="Q13" s="83" t="s">
        <v>410</v>
      </c>
      <c r="R13" s="53">
        <f t="shared" si="3"/>
        <v>0.51935167170371499</v>
      </c>
    </row>
    <row r="14" spans="1:18" ht="15" customHeight="1">
      <c r="A14" s="49" t="s">
        <v>11</v>
      </c>
      <c r="B14" s="50">
        <f>'Расчет субсидий'!X16</f>
        <v>767.11818181818671</v>
      </c>
      <c r="C14" s="51">
        <f>'Расчет субсидий'!D16-1</f>
        <v>2.4233509713652568E-2</v>
      </c>
      <c r="D14" s="51">
        <f>C14*'Расчет субсидий'!E16</f>
        <v>0.48467019427305136</v>
      </c>
      <c r="E14" s="52">
        <f t="shared" si="0"/>
        <v>420.73033730920167</v>
      </c>
      <c r="F14" s="51">
        <f>'Расчет субсидий'!F16-1</f>
        <v>0</v>
      </c>
      <c r="G14" s="51">
        <f>F14*'Расчет субсидий'!G16</f>
        <v>0</v>
      </c>
      <c r="H14" s="52">
        <f t="shared" si="1"/>
        <v>0</v>
      </c>
      <c r="I14" s="51">
        <f>'Расчет субсидий'!J16-1</f>
        <v>2.6601974234565784E-2</v>
      </c>
      <c r="J14" s="51">
        <f>I14*'Расчет субсидий'!K16</f>
        <v>0.39902961351848676</v>
      </c>
      <c r="K14" s="52">
        <f t="shared" si="2"/>
        <v>346.38784450898504</v>
      </c>
      <c r="L14" s="51" t="s">
        <v>410</v>
      </c>
      <c r="M14" s="51" t="s">
        <v>410</v>
      </c>
      <c r="N14" s="83" t="s">
        <v>410</v>
      </c>
      <c r="O14" s="51" t="s">
        <v>410</v>
      </c>
      <c r="P14" s="51" t="s">
        <v>410</v>
      </c>
      <c r="Q14" s="83" t="s">
        <v>410</v>
      </c>
      <c r="R14" s="53">
        <f t="shared" si="3"/>
        <v>0.88369980779153812</v>
      </c>
    </row>
    <row r="15" spans="1:18" ht="15" customHeight="1">
      <c r="A15" s="49" t="s">
        <v>12</v>
      </c>
      <c r="B15" s="50">
        <f>'Расчет субсидий'!X17</f>
        <v>-2802.0636363636295</v>
      </c>
      <c r="C15" s="51">
        <f>'Расчет субсидий'!D17-1</f>
        <v>-0.13523959510471018</v>
      </c>
      <c r="D15" s="51">
        <f>C15*'Расчет субсидий'!E17</f>
        <v>-2.7047919020942035</v>
      </c>
      <c r="E15" s="52">
        <f t="shared" si="0"/>
        <v>-3369.3087363555701</v>
      </c>
      <c r="F15" s="51">
        <f>'Расчет субсидий'!F17-1</f>
        <v>0</v>
      </c>
      <c r="G15" s="51">
        <f>F15*'Расчет субсидий'!G17</f>
        <v>0</v>
      </c>
      <c r="H15" s="52">
        <f t="shared" si="1"/>
        <v>0</v>
      </c>
      <c r="I15" s="51">
        <f>'Расчет субсидий'!J17-1</f>
        <v>3.0357957136342817E-2</v>
      </c>
      <c r="J15" s="51">
        <f>I15*'Расчет субсидий'!K17</f>
        <v>0.45536935704514225</v>
      </c>
      <c r="K15" s="52">
        <f t="shared" si="2"/>
        <v>567.24509999194026</v>
      </c>
      <c r="L15" s="51" t="s">
        <v>410</v>
      </c>
      <c r="M15" s="51" t="s">
        <v>410</v>
      </c>
      <c r="N15" s="83" t="s">
        <v>410</v>
      </c>
      <c r="O15" s="51" t="s">
        <v>410</v>
      </c>
      <c r="P15" s="51" t="s">
        <v>410</v>
      </c>
      <c r="Q15" s="83" t="s">
        <v>410</v>
      </c>
      <c r="R15" s="53">
        <f t="shared" si="3"/>
        <v>-2.249422545049061</v>
      </c>
    </row>
    <row r="16" spans="1:18" ht="15" customHeight="1">
      <c r="A16" s="49" t="s">
        <v>13</v>
      </c>
      <c r="B16" s="50">
        <f>'Расчет субсидий'!X18</f>
        <v>-1094.0454545454559</v>
      </c>
      <c r="C16" s="51">
        <f>'Расчет субсидий'!D18-1</f>
        <v>-0.17178070315530103</v>
      </c>
      <c r="D16" s="51">
        <f>C16*'Расчет субсидий'!E18</f>
        <v>-3.4356140631060206</v>
      </c>
      <c r="E16" s="52">
        <f t="shared" si="0"/>
        <v>-2314.1153979123283</v>
      </c>
      <c r="F16" s="51">
        <f>'Расчет субсидий'!F18-1</f>
        <v>0</v>
      </c>
      <c r="G16" s="51">
        <f>F16*'Расчет субсидий'!G18</f>
        <v>0</v>
      </c>
      <c r="H16" s="52">
        <f t="shared" si="1"/>
        <v>0</v>
      </c>
      <c r="I16" s="51">
        <f>'Расчет субсидий'!J18-1</f>
        <v>0.12075714285714279</v>
      </c>
      <c r="J16" s="51">
        <f>I16*'Расчет субсидий'!K18</f>
        <v>1.8113571428571418</v>
      </c>
      <c r="K16" s="52">
        <f t="shared" si="2"/>
        <v>1220.0699433668724</v>
      </c>
      <c r="L16" s="51" t="s">
        <v>410</v>
      </c>
      <c r="M16" s="51" t="s">
        <v>410</v>
      </c>
      <c r="N16" s="83" t="s">
        <v>410</v>
      </c>
      <c r="O16" s="51" t="s">
        <v>410</v>
      </c>
      <c r="P16" s="51" t="s">
        <v>410</v>
      </c>
      <c r="Q16" s="83" t="s">
        <v>410</v>
      </c>
      <c r="R16" s="53">
        <f t="shared" si="3"/>
        <v>-1.6242569202488788</v>
      </c>
    </row>
    <row r="17" spans="1:18" ht="15" customHeight="1">
      <c r="A17" s="47" t="s">
        <v>362</v>
      </c>
      <c r="B17" s="48">
        <f>SUM(B18:B26)</f>
        <v>-39.309090909090855</v>
      </c>
      <c r="C17" s="48"/>
      <c r="D17" s="48"/>
      <c r="E17" s="48">
        <f>SUM(E18:E26)</f>
        <v>-43.770222703098796</v>
      </c>
      <c r="F17" s="48"/>
      <c r="G17" s="48"/>
      <c r="H17" s="48">
        <f>SUM(H18:H26)</f>
        <v>0</v>
      </c>
      <c r="I17" s="48"/>
      <c r="J17" s="48"/>
      <c r="K17" s="48">
        <f>SUM(K18:K26)</f>
        <v>4.4611317940079376</v>
      </c>
      <c r="L17" s="48"/>
      <c r="M17" s="48"/>
      <c r="N17" s="48">
        <f>SUM(N18:N26)</f>
        <v>0</v>
      </c>
      <c r="O17" s="48"/>
      <c r="P17" s="48"/>
      <c r="Q17" s="48">
        <f>SUM(Q18:Q26)</f>
        <v>0</v>
      </c>
      <c r="R17" s="48"/>
    </row>
    <row r="18" spans="1:18" ht="15" customHeight="1">
      <c r="A18" s="54" t="s">
        <v>363</v>
      </c>
      <c r="B18" s="50">
        <f>'Расчет субсидий'!X20</f>
        <v>0</v>
      </c>
      <c r="C18" s="51">
        <f>'Расчет субсидий'!D20-1</f>
        <v>-0.25728591389979372</v>
      </c>
      <c r="D18" s="51">
        <f>C18*'Расчет субсидий'!E20</f>
        <v>-5.1457182779958739</v>
      </c>
      <c r="E18" s="52">
        <f t="shared" ref="E18:E26" si="4">$B18*D18/$R18</f>
        <v>0</v>
      </c>
      <c r="F18" s="51">
        <f>'Расчет субсидий'!F20-1</f>
        <v>0</v>
      </c>
      <c r="G18" s="51">
        <f>F18*'Расчет субсидий'!G20</f>
        <v>0</v>
      </c>
      <c r="H18" s="52">
        <f t="shared" ref="H18:H26" si="5">$B18*G18/$R18</f>
        <v>0</v>
      </c>
      <c r="I18" s="51">
        <f>'Расчет субсидий'!J20-1</f>
        <v>2.3187267444291226E-2</v>
      </c>
      <c r="J18" s="51">
        <f>I18*'Расчет субсидий'!K20</f>
        <v>0.34780901166436839</v>
      </c>
      <c r="K18" s="52">
        <f t="shared" ref="K18:K26" si="6">$B18*J18/$R18</f>
        <v>0</v>
      </c>
      <c r="L18" s="51" t="s">
        <v>410</v>
      </c>
      <c r="M18" s="51" t="s">
        <v>410</v>
      </c>
      <c r="N18" s="83" t="s">
        <v>410</v>
      </c>
      <c r="O18" s="51" t="s">
        <v>410</v>
      </c>
      <c r="P18" s="51" t="s">
        <v>410</v>
      </c>
      <c r="Q18" s="83" t="s">
        <v>410</v>
      </c>
      <c r="R18" s="53">
        <f t="shared" si="3"/>
        <v>-4.7979092663315051</v>
      </c>
    </row>
    <row r="19" spans="1:18" ht="15" customHeight="1">
      <c r="A19" s="54" t="s">
        <v>364</v>
      </c>
      <c r="B19" s="50">
        <f>'Расчет субсидий'!X21</f>
        <v>0</v>
      </c>
      <c r="C19" s="51">
        <f>'Расчет субсидий'!D21-1</f>
        <v>-0.19823165996711123</v>
      </c>
      <c r="D19" s="51">
        <f>C19*'Расчет субсидий'!E21</f>
        <v>-3.9646331993422246</v>
      </c>
      <c r="E19" s="52">
        <f t="shared" si="4"/>
        <v>0</v>
      </c>
      <c r="F19" s="51">
        <f>'Расчет субсидий'!F21-1</f>
        <v>0</v>
      </c>
      <c r="G19" s="51">
        <f>F19*'Расчет субсидий'!G21</f>
        <v>0</v>
      </c>
      <c r="H19" s="52">
        <f t="shared" si="5"/>
        <v>0</v>
      </c>
      <c r="I19" s="51">
        <f>'Расчет субсидий'!J21-1</f>
        <v>2.3187267444291226E-2</v>
      </c>
      <c r="J19" s="51">
        <f>I19*'Расчет субсидий'!K21</f>
        <v>0.34780901166436839</v>
      </c>
      <c r="K19" s="52">
        <f t="shared" si="6"/>
        <v>0</v>
      </c>
      <c r="L19" s="51" t="s">
        <v>410</v>
      </c>
      <c r="M19" s="51" t="s">
        <v>410</v>
      </c>
      <c r="N19" s="83" t="s">
        <v>410</v>
      </c>
      <c r="O19" s="51" t="s">
        <v>410</v>
      </c>
      <c r="P19" s="51" t="s">
        <v>410</v>
      </c>
      <c r="Q19" s="83" t="s">
        <v>410</v>
      </c>
      <c r="R19" s="53">
        <f t="shared" si="3"/>
        <v>-3.6168241876778562</v>
      </c>
    </row>
    <row r="20" spans="1:18" ht="15" customHeight="1">
      <c r="A20" s="54" t="s">
        <v>365</v>
      </c>
      <c r="B20" s="50">
        <f>'Расчет субсидий'!X22</f>
        <v>0</v>
      </c>
      <c r="C20" s="51">
        <f>'Расчет субсидий'!D22-1</f>
        <v>6.4335614988356493E-2</v>
      </c>
      <c r="D20" s="51">
        <f>C20*'Расчет субсидий'!E22</f>
        <v>1.2867122997671299</v>
      </c>
      <c r="E20" s="52">
        <f t="shared" si="4"/>
        <v>0</v>
      </c>
      <c r="F20" s="51">
        <f>'Расчет субсидий'!F22-1</f>
        <v>0</v>
      </c>
      <c r="G20" s="51">
        <f>F20*'Расчет субсидий'!G22</f>
        <v>0</v>
      </c>
      <c r="H20" s="52">
        <f t="shared" si="5"/>
        <v>0</v>
      </c>
      <c r="I20" s="51">
        <f>'Расчет субсидий'!J22-1</f>
        <v>2.3187267444291226E-2</v>
      </c>
      <c r="J20" s="51">
        <f>I20*'Расчет субсидий'!K22</f>
        <v>0.34780901166436839</v>
      </c>
      <c r="K20" s="52">
        <f t="shared" si="6"/>
        <v>0</v>
      </c>
      <c r="L20" s="51" t="s">
        <v>410</v>
      </c>
      <c r="M20" s="51" t="s">
        <v>410</v>
      </c>
      <c r="N20" s="83" t="s">
        <v>410</v>
      </c>
      <c r="O20" s="51" t="s">
        <v>410</v>
      </c>
      <c r="P20" s="51" t="s">
        <v>410</v>
      </c>
      <c r="Q20" s="83" t="s">
        <v>410</v>
      </c>
      <c r="R20" s="53">
        <f t="shared" si="3"/>
        <v>1.6345213114314983</v>
      </c>
    </row>
    <row r="21" spans="1:18" ht="15" customHeight="1">
      <c r="A21" s="54" t="s">
        <v>366</v>
      </c>
      <c r="B21" s="50">
        <f>'Расчет субсидий'!X23</f>
        <v>0</v>
      </c>
      <c r="C21" s="51">
        <f>'Расчет субсидий'!D23-1</f>
        <v>-6.2751995806789695E-2</v>
      </c>
      <c r="D21" s="51">
        <f>C21*'Расчет субсидий'!E23</f>
        <v>-1.2550399161357939</v>
      </c>
      <c r="E21" s="52">
        <f t="shared" si="4"/>
        <v>0</v>
      </c>
      <c r="F21" s="51">
        <f>'Расчет субсидий'!F23-1</f>
        <v>0</v>
      </c>
      <c r="G21" s="51">
        <f>F21*'Расчет субсидий'!G23</f>
        <v>0</v>
      </c>
      <c r="H21" s="52">
        <f t="shared" si="5"/>
        <v>0</v>
      </c>
      <c r="I21" s="51">
        <f>'Расчет субсидий'!J23-1</f>
        <v>2.3187267444291226E-2</v>
      </c>
      <c r="J21" s="51">
        <f>I21*'Расчет субсидий'!K23</f>
        <v>0.34780901166436839</v>
      </c>
      <c r="K21" s="52">
        <f t="shared" si="6"/>
        <v>0</v>
      </c>
      <c r="L21" s="51" t="s">
        <v>410</v>
      </c>
      <c r="M21" s="51" t="s">
        <v>410</v>
      </c>
      <c r="N21" s="83" t="s">
        <v>410</v>
      </c>
      <c r="O21" s="51" t="s">
        <v>410</v>
      </c>
      <c r="P21" s="51" t="s">
        <v>410</v>
      </c>
      <c r="Q21" s="83" t="s">
        <v>410</v>
      </c>
      <c r="R21" s="53">
        <f t="shared" si="3"/>
        <v>-0.90723090447142551</v>
      </c>
    </row>
    <row r="22" spans="1:18" ht="15" customHeight="1">
      <c r="A22" s="54" t="s">
        <v>367</v>
      </c>
      <c r="B22" s="50">
        <f>'Расчет субсидий'!X24</f>
        <v>0</v>
      </c>
      <c r="C22" s="51">
        <f>'Расчет субсидий'!D24-1</f>
        <v>0.20680230073629446</v>
      </c>
      <c r="D22" s="51">
        <f>C22*'Расчет субсидий'!E24</f>
        <v>4.1360460147258893</v>
      </c>
      <c r="E22" s="52">
        <f t="shared" si="4"/>
        <v>0</v>
      </c>
      <c r="F22" s="51">
        <f>'Расчет субсидий'!F24-1</f>
        <v>0</v>
      </c>
      <c r="G22" s="51">
        <f>F22*'Расчет субсидий'!G24</f>
        <v>0</v>
      </c>
      <c r="H22" s="52">
        <f t="shared" si="5"/>
        <v>0</v>
      </c>
      <c r="I22" s="51">
        <f>'Расчет субсидий'!J24-1</f>
        <v>2.3187267444291226E-2</v>
      </c>
      <c r="J22" s="51">
        <f>I22*'Расчет субсидий'!K24</f>
        <v>0.34780901166436839</v>
      </c>
      <c r="K22" s="52">
        <f t="shared" si="6"/>
        <v>0</v>
      </c>
      <c r="L22" s="51" t="s">
        <v>410</v>
      </c>
      <c r="M22" s="51" t="s">
        <v>410</v>
      </c>
      <c r="N22" s="83" t="s">
        <v>410</v>
      </c>
      <c r="O22" s="51" t="s">
        <v>410</v>
      </c>
      <c r="P22" s="51" t="s">
        <v>410</v>
      </c>
      <c r="Q22" s="83" t="s">
        <v>410</v>
      </c>
      <c r="R22" s="53">
        <f t="shared" si="3"/>
        <v>4.4838550263902572</v>
      </c>
    </row>
    <row r="23" spans="1:18" ht="15" customHeight="1">
      <c r="A23" s="54" t="s">
        <v>368</v>
      </c>
      <c r="B23" s="50">
        <f>'Расчет субсидий'!X25</f>
        <v>0</v>
      </c>
      <c r="C23" s="51">
        <f>'Расчет субсидий'!D25-1</f>
        <v>-0.16077061639221668</v>
      </c>
      <c r="D23" s="51">
        <f>C23*'Расчет субсидий'!E25</f>
        <v>-3.2154123278443336</v>
      </c>
      <c r="E23" s="52">
        <f t="shared" si="4"/>
        <v>0</v>
      </c>
      <c r="F23" s="51">
        <f>'Расчет субсидий'!F25-1</f>
        <v>0</v>
      </c>
      <c r="G23" s="51">
        <f>F23*'Расчет субсидий'!G25</f>
        <v>0</v>
      </c>
      <c r="H23" s="52">
        <f t="shared" si="5"/>
        <v>0</v>
      </c>
      <c r="I23" s="51">
        <f>'Расчет субсидий'!J25-1</f>
        <v>2.3187267444291226E-2</v>
      </c>
      <c r="J23" s="51">
        <f>I23*'Расчет субсидий'!K25</f>
        <v>0.34780901166436839</v>
      </c>
      <c r="K23" s="52">
        <f t="shared" si="6"/>
        <v>0</v>
      </c>
      <c r="L23" s="51" t="s">
        <v>410</v>
      </c>
      <c r="M23" s="51" t="s">
        <v>410</v>
      </c>
      <c r="N23" s="83" t="s">
        <v>410</v>
      </c>
      <c r="O23" s="51" t="s">
        <v>410</v>
      </c>
      <c r="P23" s="51" t="s">
        <v>410</v>
      </c>
      <c r="Q23" s="83" t="s">
        <v>410</v>
      </c>
      <c r="R23" s="53">
        <f t="shared" si="3"/>
        <v>-2.8676033161799652</v>
      </c>
    </row>
    <row r="24" spans="1:18" ht="15" customHeight="1">
      <c r="A24" s="54" t="s">
        <v>369</v>
      </c>
      <c r="B24" s="50">
        <f>'Расчет субсидий'!X26</f>
        <v>0</v>
      </c>
      <c r="C24" s="51">
        <f>'Расчет субсидий'!D26-1</f>
        <v>0.22811525096224261</v>
      </c>
      <c r="D24" s="51">
        <f>C24*'Расчет субсидий'!E26</f>
        <v>4.5623050192448522</v>
      </c>
      <c r="E24" s="52">
        <f t="shared" si="4"/>
        <v>0</v>
      </c>
      <c r="F24" s="51">
        <f>'Расчет субсидий'!F26-1</f>
        <v>0</v>
      </c>
      <c r="G24" s="51">
        <f>F24*'Расчет субсидий'!G26</f>
        <v>0</v>
      </c>
      <c r="H24" s="52">
        <f t="shared" si="5"/>
        <v>0</v>
      </c>
      <c r="I24" s="51">
        <f>'Расчет субсидий'!J26-1</f>
        <v>2.3187267444291226E-2</v>
      </c>
      <c r="J24" s="51">
        <f>I24*'Расчет субсидий'!K26</f>
        <v>0.34780901166436839</v>
      </c>
      <c r="K24" s="52">
        <f t="shared" si="6"/>
        <v>0</v>
      </c>
      <c r="L24" s="51" t="s">
        <v>410</v>
      </c>
      <c r="M24" s="51" t="s">
        <v>410</v>
      </c>
      <c r="N24" s="83" t="s">
        <v>410</v>
      </c>
      <c r="O24" s="51" t="s">
        <v>410</v>
      </c>
      <c r="P24" s="51" t="s">
        <v>410</v>
      </c>
      <c r="Q24" s="83" t="s">
        <v>410</v>
      </c>
      <c r="R24" s="53">
        <f t="shared" si="3"/>
        <v>4.9101140309092202</v>
      </c>
    </row>
    <row r="25" spans="1:18" ht="15" customHeight="1">
      <c r="A25" s="54" t="s">
        <v>371</v>
      </c>
      <c r="B25" s="50">
        <f>'Расчет субсидий'!X27</f>
        <v>0</v>
      </c>
      <c r="C25" s="51">
        <f>'Расчет субсидий'!D27-1</f>
        <v>0.24836000349227327</v>
      </c>
      <c r="D25" s="51">
        <f>C25*'Расчет субсидий'!E27</f>
        <v>4.9672000698454655</v>
      </c>
      <c r="E25" s="52">
        <f t="shared" si="4"/>
        <v>0</v>
      </c>
      <c r="F25" s="51">
        <f>'Расчет субсидий'!F27-1</f>
        <v>0</v>
      </c>
      <c r="G25" s="51">
        <f>F25*'Расчет субсидий'!G27</f>
        <v>0</v>
      </c>
      <c r="H25" s="52">
        <f t="shared" si="5"/>
        <v>0</v>
      </c>
      <c r="I25" s="51">
        <f>'Расчет субсидий'!J27-1</f>
        <v>2.3187267444291226E-2</v>
      </c>
      <c r="J25" s="51">
        <f>I25*'Расчет субсидий'!K27</f>
        <v>0.34780901166436839</v>
      </c>
      <c r="K25" s="52">
        <f t="shared" si="6"/>
        <v>0</v>
      </c>
      <c r="L25" s="51" t="s">
        <v>410</v>
      </c>
      <c r="M25" s="51" t="s">
        <v>410</v>
      </c>
      <c r="N25" s="83" t="s">
        <v>410</v>
      </c>
      <c r="O25" s="51" t="s">
        <v>410</v>
      </c>
      <c r="P25" s="51" t="s">
        <v>410</v>
      </c>
      <c r="Q25" s="83" t="s">
        <v>410</v>
      </c>
      <c r="R25" s="53">
        <f t="shared" si="3"/>
        <v>5.3150090815098334</v>
      </c>
    </row>
    <row r="26" spans="1:18" ht="15" customHeight="1">
      <c r="A26" s="54" t="s">
        <v>370</v>
      </c>
      <c r="B26" s="50">
        <f>'Расчет субсидий'!X28</f>
        <v>-39.309090909090855</v>
      </c>
      <c r="C26" s="51">
        <f>'Расчет субсидий'!D28-1</f>
        <v>-0.17062573581822993</v>
      </c>
      <c r="D26" s="51">
        <f>C26*'Расчет субсидий'!E28</f>
        <v>-3.4125147163645986</v>
      </c>
      <c r="E26" s="52">
        <f t="shared" si="4"/>
        <v>-43.770222703098796</v>
      </c>
      <c r="F26" s="51">
        <f>'Расчет субсидий'!F28-1</f>
        <v>0</v>
      </c>
      <c r="G26" s="51">
        <f>F26*'Расчет субсидий'!G28</f>
        <v>0</v>
      </c>
      <c r="H26" s="52">
        <f t="shared" si="5"/>
        <v>0</v>
      </c>
      <c r="I26" s="51">
        <f>'Расчет субсидий'!J28-1</f>
        <v>2.3187267444291226E-2</v>
      </c>
      <c r="J26" s="51">
        <f>I26*'Расчет субсидий'!K28</f>
        <v>0.34780901166436839</v>
      </c>
      <c r="K26" s="52">
        <f t="shared" si="6"/>
        <v>4.4611317940079376</v>
      </c>
      <c r="L26" s="51" t="s">
        <v>410</v>
      </c>
      <c r="M26" s="51" t="s">
        <v>410</v>
      </c>
      <c r="N26" s="83" t="s">
        <v>410</v>
      </c>
      <c r="O26" s="51" t="s">
        <v>410</v>
      </c>
      <c r="P26" s="51" t="s">
        <v>410</v>
      </c>
      <c r="Q26" s="83" t="s">
        <v>410</v>
      </c>
      <c r="R26" s="53">
        <f t="shared" si="3"/>
        <v>-3.0647057047002302</v>
      </c>
    </row>
    <row r="27" spans="1:18" ht="15" customHeight="1">
      <c r="A27" s="55" t="s">
        <v>16</v>
      </c>
      <c r="B27" s="48">
        <f>SUM(B28:B54)</f>
        <v>-6397.1909090909176</v>
      </c>
      <c r="C27" s="48"/>
      <c r="D27" s="48"/>
      <c r="E27" s="48">
        <f>SUM(E28:E54)</f>
        <v>-4851.5378093068794</v>
      </c>
      <c r="F27" s="48"/>
      <c r="G27" s="48"/>
      <c r="H27" s="48">
        <f>SUM(H28:H54)</f>
        <v>0</v>
      </c>
      <c r="I27" s="48"/>
      <c r="J27" s="48"/>
      <c r="K27" s="48">
        <f>SUM(K28:K54)</f>
        <v>-1545.6530997840389</v>
      </c>
      <c r="L27" s="48"/>
      <c r="M27" s="48"/>
      <c r="N27" s="48">
        <f>SUM(N28:N54)</f>
        <v>0</v>
      </c>
      <c r="O27" s="48"/>
      <c r="P27" s="48"/>
      <c r="Q27" s="48">
        <f>SUM(Q28:Q54)</f>
        <v>0</v>
      </c>
      <c r="R27" s="48"/>
    </row>
    <row r="28" spans="1:18" ht="15" customHeight="1">
      <c r="A28" s="54" t="s">
        <v>0</v>
      </c>
      <c r="B28" s="50">
        <f>'Расчет субсидий'!X30</f>
        <v>753.2545454545434</v>
      </c>
      <c r="C28" s="51">
        <f>'Расчет субсидий'!D30-1</f>
        <v>9.360389065906416E-2</v>
      </c>
      <c r="D28" s="51">
        <f>C28*'Расчет субсидий'!E30</f>
        <v>1.4040583598859624</v>
      </c>
      <c r="E28" s="52">
        <f t="shared" ref="E28:E54" si="7">$B28*D28/$R28</f>
        <v>712.21314723181604</v>
      </c>
      <c r="F28" s="51">
        <f>'Расчет субсидий'!F30-1</f>
        <v>0</v>
      </c>
      <c r="G28" s="51">
        <f>F28*'Расчет субсидий'!G30</f>
        <v>0</v>
      </c>
      <c r="H28" s="52">
        <f t="shared" ref="H28:H54" si="8">$B28*G28/$R28</f>
        <v>0</v>
      </c>
      <c r="I28" s="51">
        <f>'Расчет субсидий'!J30-1</f>
        <v>8.0909090909091486E-3</v>
      </c>
      <c r="J28" s="51">
        <f>I28*'Расчет субсидий'!K30</f>
        <v>8.0909090909091486E-2</v>
      </c>
      <c r="K28" s="52">
        <f t="shared" ref="K28:K54" si="9">$B28*J28/$R28</f>
        <v>41.041398222727317</v>
      </c>
      <c r="L28" s="51" t="s">
        <v>410</v>
      </c>
      <c r="M28" s="51" t="s">
        <v>410</v>
      </c>
      <c r="N28" s="83" t="s">
        <v>410</v>
      </c>
      <c r="O28" s="51" t="s">
        <v>410</v>
      </c>
      <c r="P28" s="51" t="s">
        <v>410</v>
      </c>
      <c r="Q28" s="83" t="s">
        <v>410</v>
      </c>
      <c r="R28" s="53">
        <f t="shared" si="3"/>
        <v>1.4849674507950539</v>
      </c>
    </row>
    <row r="29" spans="1:18" ht="15" customHeight="1">
      <c r="A29" s="54" t="s">
        <v>17</v>
      </c>
      <c r="B29" s="50">
        <f>'Расчет субсидий'!X31</f>
        <v>-631.05454545454268</v>
      </c>
      <c r="C29" s="51">
        <f>'Расчет субсидий'!D31-1</f>
        <v>-9.1263944203372249E-2</v>
      </c>
      <c r="D29" s="51">
        <f>C29*'Расчет субсидий'!E31</f>
        <v>-1.3689591630505837</v>
      </c>
      <c r="E29" s="52">
        <f t="shared" si="7"/>
        <v>-819.95967827779725</v>
      </c>
      <c r="F29" s="51">
        <f>'Расчет субсидий'!F31-1</f>
        <v>0</v>
      </c>
      <c r="G29" s="51">
        <f>F29*'Расчет субсидий'!G31</f>
        <v>0</v>
      </c>
      <c r="H29" s="52">
        <f t="shared" si="8"/>
        <v>0</v>
      </c>
      <c r="I29" s="51">
        <f>'Расчет субсидий'!J31-1</f>
        <v>3.1538552367457839E-2</v>
      </c>
      <c r="J29" s="51">
        <f>I29*'Расчет субсидий'!K31</f>
        <v>0.31538552367457839</v>
      </c>
      <c r="K29" s="52">
        <f t="shared" si="9"/>
        <v>188.90513282325455</v>
      </c>
      <c r="L29" s="51" t="s">
        <v>410</v>
      </c>
      <c r="M29" s="51" t="s">
        <v>410</v>
      </c>
      <c r="N29" s="83" t="s">
        <v>410</v>
      </c>
      <c r="O29" s="51" t="s">
        <v>410</v>
      </c>
      <c r="P29" s="51" t="s">
        <v>410</v>
      </c>
      <c r="Q29" s="83" t="s">
        <v>410</v>
      </c>
      <c r="R29" s="53">
        <f t="shared" si="3"/>
        <v>-1.0535736393760053</v>
      </c>
    </row>
    <row r="30" spans="1:18" ht="15" customHeight="1">
      <c r="A30" s="54" t="s">
        <v>18</v>
      </c>
      <c r="B30" s="50">
        <f>'Расчет субсидий'!X32</f>
        <v>-940.38181818182056</v>
      </c>
      <c r="C30" s="51">
        <f>'Расчет субсидий'!D32-1</f>
        <v>-0.11559472134547089</v>
      </c>
      <c r="D30" s="51">
        <f>C30*'Расчет субсидий'!E32</f>
        <v>-1.7339208201820633</v>
      </c>
      <c r="E30" s="52">
        <f t="shared" si="7"/>
        <v>-882.00595012402482</v>
      </c>
      <c r="F30" s="51">
        <f>'Расчет субсидий'!F32-1</f>
        <v>0</v>
      </c>
      <c r="G30" s="51">
        <f>F30*'Расчет субсидий'!G32</f>
        <v>0</v>
      </c>
      <c r="H30" s="52">
        <f t="shared" si="8"/>
        <v>0</v>
      </c>
      <c r="I30" s="51">
        <f>'Расчет субсидий'!J32-1</f>
        <v>-1.147601476014759E-2</v>
      </c>
      <c r="J30" s="51">
        <f>I30*'Расчет субсидий'!K32</f>
        <v>-0.1147601476014759</v>
      </c>
      <c r="K30" s="52">
        <f t="shared" si="9"/>
        <v>-58.375868057795735</v>
      </c>
      <c r="L30" s="51" t="s">
        <v>410</v>
      </c>
      <c r="M30" s="51" t="s">
        <v>410</v>
      </c>
      <c r="N30" s="83" t="s">
        <v>410</v>
      </c>
      <c r="O30" s="51" t="s">
        <v>410</v>
      </c>
      <c r="P30" s="51" t="s">
        <v>410</v>
      </c>
      <c r="Q30" s="83" t="s">
        <v>410</v>
      </c>
      <c r="R30" s="53">
        <f t="shared" si="3"/>
        <v>-1.8486809677835392</v>
      </c>
    </row>
    <row r="31" spans="1:18" ht="15" customHeight="1">
      <c r="A31" s="54" t="s">
        <v>19</v>
      </c>
      <c r="B31" s="50">
        <f>'Расчет субсидий'!X33</f>
        <v>201.56363636363676</v>
      </c>
      <c r="C31" s="51">
        <f>'Расчет субсидий'!D33-1</f>
        <v>7.5418611615383213E-2</v>
      </c>
      <c r="D31" s="51">
        <f>C31*'Расчет субсидий'!E33</f>
        <v>1.1312791742307482</v>
      </c>
      <c r="E31" s="52">
        <f t="shared" si="7"/>
        <v>526.45050587483377</v>
      </c>
      <c r="F31" s="51">
        <f>'Расчет субсидий'!F33-1</f>
        <v>0</v>
      </c>
      <c r="G31" s="51">
        <f>F31*'Расчет субсидий'!G33</f>
        <v>0</v>
      </c>
      <c r="H31" s="52">
        <f t="shared" si="8"/>
        <v>0</v>
      </c>
      <c r="I31" s="51">
        <f>'Расчет субсидий'!J33-1</f>
        <v>-6.981430264717492E-2</v>
      </c>
      <c r="J31" s="51">
        <f>I31*'Расчет субсидий'!K33</f>
        <v>-0.6981430264717492</v>
      </c>
      <c r="K31" s="52">
        <f t="shared" si="9"/>
        <v>-324.88686951119706</v>
      </c>
      <c r="L31" s="51" t="s">
        <v>410</v>
      </c>
      <c r="M31" s="51" t="s">
        <v>410</v>
      </c>
      <c r="N31" s="83" t="s">
        <v>410</v>
      </c>
      <c r="O31" s="51" t="s">
        <v>410</v>
      </c>
      <c r="P31" s="51" t="s">
        <v>410</v>
      </c>
      <c r="Q31" s="83" t="s">
        <v>410</v>
      </c>
      <c r="R31" s="53">
        <f t="shared" si="3"/>
        <v>0.433136147758999</v>
      </c>
    </row>
    <row r="32" spans="1:18" ht="15" customHeight="1">
      <c r="A32" s="54" t="s">
        <v>20</v>
      </c>
      <c r="B32" s="50">
        <f>'Расчет субсидий'!X34</f>
        <v>645.14545454545441</v>
      </c>
      <c r="C32" s="51">
        <f>'Расчет субсидий'!D34-1</f>
        <v>8.7015823774090562E-2</v>
      </c>
      <c r="D32" s="51">
        <f>C32*'Расчет субсидий'!E34</f>
        <v>1.3052373566113584</v>
      </c>
      <c r="E32" s="52">
        <f t="shared" si="7"/>
        <v>853.11101041033419</v>
      </c>
      <c r="F32" s="51">
        <f>'Расчет субсидий'!F34-1</f>
        <v>0</v>
      </c>
      <c r="G32" s="51">
        <f>F32*'Расчет субсидий'!G34</f>
        <v>0</v>
      </c>
      <c r="H32" s="52">
        <f t="shared" si="8"/>
        <v>0</v>
      </c>
      <c r="I32" s="51">
        <f>'Расчет субсидий'!J34-1</f>
        <v>-3.1818181818181746E-2</v>
      </c>
      <c r="J32" s="51">
        <f>I32*'Расчет субсидий'!K34</f>
        <v>-0.31818181818181746</v>
      </c>
      <c r="K32" s="52">
        <f t="shared" si="9"/>
        <v>-207.96555586487986</v>
      </c>
      <c r="L32" s="51" t="s">
        <v>410</v>
      </c>
      <c r="M32" s="51" t="s">
        <v>410</v>
      </c>
      <c r="N32" s="83" t="s">
        <v>410</v>
      </c>
      <c r="O32" s="51" t="s">
        <v>410</v>
      </c>
      <c r="P32" s="51" t="s">
        <v>410</v>
      </c>
      <c r="Q32" s="83" t="s">
        <v>410</v>
      </c>
      <c r="R32" s="53">
        <f t="shared" si="3"/>
        <v>0.98705553842954097</v>
      </c>
    </row>
    <row r="33" spans="1:18" ht="15" customHeight="1">
      <c r="A33" s="54" t="s">
        <v>21</v>
      </c>
      <c r="B33" s="50">
        <f>'Расчет субсидий'!X35</f>
        <v>1197.5999999999985</v>
      </c>
      <c r="C33" s="51">
        <f>'Расчет субсидий'!D35-1</f>
        <v>0.10198307655701622</v>
      </c>
      <c r="D33" s="51">
        <f>C33*'Расчет субсидий'!E35</f>
        <v>1.5297461483552433</v>
      </c>
      <c r="E33" s="52">
        <f t="shared" si="7"/>
        <v>1040.5698505818953</v>
      </c>
      <c r="F33" s="51">
        <f>'Расчет субсидий'!F35-1</f>
        <v>0</v>
      </c>
      <c r="G33" s="51">
        <f>F33*'Расчет субсидий'!G35</f>
        <v>0</v>
      </c>
      <c r="H33" s="52">
        <f t="shared" si="8"/>
        <v>0</v>
      </c>
      <c r="I33" s="51">
        <f>'Расчет субсидий'!J35-1</f>
        <v>2.3085068831627309E-2</v>
      </c>
      <c r="J33" s="51">
        <f>I33*'Расчет субсидий'!K35</f>
        <v>0.23085068831627309</v>
      </c>
      <c r="K33" s="52">
        <f t="shared" si="9"/>
        <v>157.03014941810335</v>
      </c>
      <c r="L33" s="51" t="s">
        <v>410</v>
      </c>
      <c r="M33" s="51" t="s">
        <v>410</v>
      </c>
      <c r="N33" s="83" t="s">
        <v>410</v>
      </c>
      <c r="O33" s="51" t="s">
        <v>410</v>
      </c>
      <c r="P33" s="51" t="s">
        <v>410</v>
      </c>
      <c r="Q33" s="83" t="s">
        <v>410</v>
      </c>
      <c r="R33" s="53">
        <f t="shared" si="3"/>
        <v>1.7605968366715163</v>
      </c>
    </row>
    <row r="34" spans="1:18" ht="15" customHeight="1">
      <c r="A34" s="54" t="s">
        <v>22</v>
      </c>
      <c r="B34" s="50">
        <f>'Расчет субсидий'!X36</f>
        <v>149.52727272727134</v>
      </c>
      <c r="C34" s="51">
        <f>'Расчет субсидий'!D36-1</f>
        <v>-3.4858038370881084E-2</v>
      </c>
      <c r="D34" s="51">
        <f>C34*'Расчет субсидий'!E36</f>
        <v>-0.52287057556321626</v>
      </c>
      <c r="E34" s="52">
        <f t="shared" si="7"/>
        <v>-243.35682924752874</v>
      </c>
      <c r="F34" s="51">
        <f>'Расчет субсидий'!F36-1</f>
        <v>0</v>
      </c>
      <c r="G34" s="51">
        <f>F34*'Расчет субсидий'!G36</f>
        <v>0</v>
      </c>
      <c r="H34" s="52">
        <f t="shared" si="8"/>
        <v>0</v>
      </c>
      <c r="I34" s="51">
        <f>'Расчет субсидий'!J36-1</f>
        <v>8.4414124380397748E-2</v>
      </c>
      <c r="J34" s="51">
        <f>I34*'Расчет субсидий'!K36</f>
        <v>0.84414124380397748</v>
      </c>
      <c r="K34" s="52">
        <f t="shared" si="9"/>
        <v>392.88410197480005</v>
      </c>
      <c r="L34" s="51" t="s">
        <v>410</v>
      </c>
      <c r="M34" s="51" t="s">
        <v>410</v>
      </c>
      <c r="N34" s="83" t="s">
        <v>410</v>
      </c>
      <c r="O34" s="51" t="s">
        <v>410</v>
      </c>
      <c r="P34" s="51" t="s">
        <v>410</v>
      </c>
      <c r="Q34" s="83" t="s">
        <v>410</v>
      </c>
      <c r="R34" s="53">
        <f t="shared" si="3"/>
        <v>0.32127066824076123</v>
      </c>
    </row>
    <row r="35" spans="1:18" ht="15" customHeight="1">
      <c r="A35" s="54" t="s">
        <v>23</v>
      </c>
      <c r="B35" s="50">
        <f>'Расчет субсидий'!X37</f>
        <v>356.11818181818126</v>
      </c>
      <c r="C35" s="51">
        <f>'Расчет субсидий'!D37-1</f>
        <v>9.7488338105717443E-2</v>
      </c>
      <c r="D35" s="51">
        <f>C35*'Расчет субсидий'!E37</f>
        <v>1.4623250715857616</v>
      </c>
      <c r="E35" s="52">
        <f t="shared" si="7"/>
        <v>426.77601373412494</v>
      </c>
      <c r="F35" s="51">
        <f>'Расчет субсидий'!F37-1</f>
        <v>0</v>
      </c>
      <c r="G35" s="51">
        <f>F35*'Расчет субсидий'!G37</f>
        <v>0</v>
      </c>
      <c r="H35" s="52">
        <f t="shared" si="8"/>
        <v>0</v>
      </c>
      <c r="I35" s="51">
        <f>'Расчет субсидий'!J37-1</f>
        <v>-2.4210526315789349E-2</v>
      </c>
      <c r="J35" s="51">
        <f>I35*'Расчет субсидий'!K37</f>
        <v>-0.24210526315789349</v>
      </c>
      <c r="K35" s="52">
        <f t="shared" si="9"/>
        <v>-70.657831915943703</v>
      </c>
      <c r="L35" s="51" t="s">
        <v>410</v>
      </c>
      <c r="M35" s="51" t="s">
        <v>410</v>
      </c>
      <c r="N35" s="83" t="s">
        <v>410</v>
      </c>
      <c r="O35" s="51" t="s">
        <v>410</v>
      </c>
      <c r="P35" s="51" t="s">
        <v>410</v>
      </c>
      <c r="Q35" s="83" t="s">
        <v>410</v>
      </c>
      <c r="R35" s="53">
        <f t="shared" si="3"/>
        <v>1.2202198084278681</v>
      </c>
    </row>
    <row r="36" spans="1:18" ht="15" customHeight="1">
      <c r="A36" s="54" t="s">
        <v>24</v>
      </c>
      <c r="B36" s="50">
        <f>'Расчет субсидий'!X38</f>
        <v>88.309090909093356</v>
      </c>
      <c r="C36" s="51">
        <f>'Расчет субсидий'!D38-1</f>
        <v>-7.8968989383054744E-4</v>
      </c>
      <c r="D36" s="51">
        <f>C36*'Расчет субсидий'!E38</f>
        <v>-1.1845348407458212E-2</v>
      </c>
      <c r="E36" s="52">
        <f t="shared" si="7"/>
        <v>-8.226696979825018</v>
      </c>
      <c r="F36" s="51">
        <f>'Расчет субсидий'!F38-1</f>
        <v>0</v>
      </c>
      <c r="G36" s="51">
        <f>F36*'Расчет субсидий'!G38</f>
        <v>0</v>
      </c>
      <c r="H36" s="52">
        <f t="shared" si="8"/>
        <v>0</v>
      </c>
      <c r="I36" s="51">
        <f>'Расчет субсидий'!J38-1</f>
        <v>1.3899868247694291E-2</v>
      </c>
      <c r="J36" s="51">
        <f>I36*'Расчет субсидий'!K38</f>
        <v>0.13899868247694291</v>
      </c>
      <c r="K36" s="52">
        <f t="shared" si="9"/>
        <v>96.535787888918378</v>
      </c>
      <c r="L36" s="51" t="s">
        <v>410</v>
      </c>
      <c r="M36" s="51" t="s">
        <v>410</v>
      </c>
      <c r="N36" s="83" t="s">
        <v>410</v>
      </c>
      <c r="O36" s="51" t="s">
        <v>410</v>
      </c>
      <c r="P36" s="51" t="s">
        <v>410</v>
      </c>
      <c r="Q36" s="83" t="s">
        <v>410</v>
      </c>
      <c r="R36" s="53">
        <f t="shared" si="3"/>
        <v>0.1271533340694847</v>
      </c>
    </row>
    <row r="37" spans="1:18" ht="15" customHeight="1">
      <c r="A37" s="54" t="s">
        <v>25</v>
      </c>
      <c r="B37" s="50">
        <f>'Расчет субсидий'!X39</f>
        <v>-1393.7000000000007</v>
      </c>
      <c r="C37" s="51">
        <f>'Расчет субсидий'!D39-1</f>
        <v>-5.7078824806527262E-2</v>
      </c>
      <c r="D37" s="51">
        <f>C37*'Расчет субсидий'!E39</f>
        <v>-0.85618237209790893</v>
      </c>
      <c r="E37" s="52">
        <f t="shared" si="7"/>
        <v>-580.32856821711778</v>
      </c>
      <c r="F37" s="51">
        <f>'Расчет субсидий'!F39-1</f>
        <v>0</v>
      </c>
      <c r="G37" s="51">
        <f>F37*'Расчет субсидий'!G39</f>
        <v>0</v>
      </c>
      <c r="H37" s="52">
        <f t="shared" si="8"/>
        <v>0</v>
      </c>
      <c r="I37" s="51">
        <f>'Расчет субсидий'!J39-1</f>
        <v>-0.12</v>
      </c>
      <c r="J37" s="51">
        <f>I37*'Расчет субсидий'!K39</f>
        <v>-1.2</v>
      </c>
      <c r="K37" s="52">
        <f t="shared" si="9"/>
        <v>-813.37143178288306</v>
      </c>
      <c r="L37" s="51" t="s">
        <v>410</v>
      </c>
      <c r="M37" s="51" t="s">
        <v>410</v>
      </c>
      <c r="N37" s="83" t="s">
        <v>410</v>
      </c>
      <c r="O37" s="51" t="s">
        <v>410</v>
      </c>
      <c r="P37" s="51" t="s">
        <v>410</v>
      </c>
      <c r="Q37" s="83" t="s">
        <v>410</v>
      </c>
      <c r="R37" s="53">
        <f t="shared" si="3"/>
        <v>-2.0561823720979087</v>
      </c>
    </row>
    <row r="38" spans="1:18" ht="15" customHeight="1">
      <c r="A38" s="54" t="s">
        <v>26</v>
      </c>
      <c r="B38" s="50">
        <f>'Расчет субсидий'!X40</f>
        <v>39.427272727272793</v>
      </c>
      <c r="C38" s="51">
        <f>'Расчет субсидий'!D40-1</f>
        <v>-2.1187979386156353E-2</v>
      </c>
      <c r="D38" s="51">
        <f>C38*'Расчет субсидий'!E40</f>
        <v>-0.31781969079234529</v>
      </c>
      <c r="E38" s="52">
        <f t="shared" si="7"/>
        <v>-37.133873430032281</v>
      </c>
      <c r="F38" s="51">
        <f>'Расчет субсидий'!F40-1</f>
        <v>0</v>
      </c>
      <c r="G38" s="51">
        <f>F38*'Расчет субсидий'!G40</f>
        <v>0</v>
      </c>
      <c r="H38" s="52">
        <f t="shared" si="8"/>
        <v>0</v>
      </c>
      <c r="I38" s="51">
        <f>'Расчет субсидий'!J40-1</f>
        <v>6.5526802218114577E-2</v>
      </c>
      <c r="J38" s="51">
        <f>I38*'Расчет субсидий'!K40</f>
        <v>0.65526802218114577</v>
      </c>
      <c r="K38" s="52">
        <f t="shared" si="9"/>
        <v>76.561146157305075</v>
      </c>
      <c r="L38" s="51" t="s">
        <v>410</v>
      </c>
      <c r="M38" s="51" t="s">
        <v>410</v>
      </c>
      <c r="N38" s="83" t="s">
        <v>410</v>
      </c>
      <c r="O38" s="51" t="s">
        <v>410</v>
      </c>
      <c r="P38" s="51" t="s">
        <v>410</v>
      </c>
      <c r="Q38" s="83" t="s">
        <v>410</v>
      </c>
      <c r="R38" s="53">
        <f t="shared" si="3"/>
        <v>0.33744833138880048</v>
      </c>
    </row>
    <row r="39" spans="1:18" ht="15" customHeight="1">
      <c r="A39" s="54" t="s">
        <v>27</v>
      </c>
      <c r="B39" s="50">
        <f>'Расчет субсидий'!X41</f>
        <v>-375.60000000000036</v>
      </c>
      <c r="C39" s="51">
        <f>'Расчет субсидий'!D41-1</f>
        <v>-7.2064899322146991E-2</v>
      </c>
      <c r="D39" s="51">
        <f>C39*'Расчет субсидий'!E41</f>
        <v>-1.0809734898322048</v>
      </c>
      <c r="E39" s="52">
        <f t="shared" si="7"/>
        <v>-328.38574818009357</v>
      </c>
      <c r="F39" s="51">
        <f>'Расчет субсидий'!F41-1</f>
        <v>0</v>
      </c>
      <c r="G39" s="51">
        <f>F39*'Расчет субсидий'!G41</f>
        <v>0</v>
      </c>
      <c r="H39" s="52">
        <f t="shared" si="8"/>
        <v>0</v>
      </c>
      <c r="I39" s="51">
        <f>'Расчет субсидий'!J41-1</f>
        <v>-1.554189085318991E-2</v>
      </c>
      <c r="J39" s="51">
        <f>I39*'Расчет субсидий'!K41</f>
        <v>-0.1554189085318991</v>
      </c>
      <c r="K39" s="52">
        <f t="shared" si="9"/>
        <v>-47.214251819906828</v>
      </c>
      <c r="L39" s="51" t="s">
        <v>410</v>
      </c>
      <c r="M39" s="51" t="s">
        <v>410</v>
      </c>
      <c r="N39" s="83" t="s">
        <v>410</v>
      </c>
      <c r="O39" s="51" t="s">
        <v>410</v>
      </c>
      <c r="P39" s="51" t="s">
        <v>410</v>
      </c>
      <c r="Q39" s="83" t="s">
        <v>410</v>
      </c>
      <c r="R39" s="53">
        <f t="shared" si="3"/>
        <v>-1.2363923983641039</v>
      </c>
    </row>
    <row r="40" spans="1:18" ht="15" customHeight="1">
      <c r="A40" s="54" t="s">
        <v>28</v>
      </c>
      <c r="B40" s="50">
        <f>'Расчет субсидий'!X42</f>
        <v>-379.67272727272757</v>
      </c>
      <c r="C40" s="51">
        <f>'Расчет субсидий'!D42-1</f>
        <v>-8.9181866849048386E-2</v>
      </c>
      <c r="D40" s="51">
        <f>C40*'Расчет субсидий'!E42</f>
        <v>-1.3377280027357257</v>
      </c>
      <c r="E40" s="52">
        <f t="shared" si="7"/>
        <v>-373.91992217691177</v>
      </c>
      <c r="F40" s="51">
        <f>'Расчет субсидий'!F42-1</f>
        <v>0</v>
      </c>
      <c r="G40" s="51">
        <f>F40*'Расчет субсидий'!G42</f>
        <v>0</v>
      </c>
      <c r="H40" s="52">
        <f t="shared" si="8"/>
        <v>0</v>
      </c>
      <c r="I40" s="51">
        <f>'Расчет субсидий'!J42-1</f>
        <v>-2.0581113801453332E-3</v>
      </c>
      <c r="J40" s="51">
        <f>I40*'Расчет субсидий'!K42</f>
        <v>-2.0581113801453332E-2</v>
      </c>
      <c r="K40" s="52">
        <f t="shared" si="9"/>
        <v>-5.7528050958158143</v>
      </c>
      <c r="L40" s="51" t="s">
        <v>410</v>
      </c>
      <c r="M40" s="51" t="s">
        <v>410</v>
      </c>
      <c r="N40" s="83" t="s">
        <v>410</v>
      </c>
      <c r="O40" s="51" t="s">
        <v>410</v>
      </c>
      <c r="P40" s="51" t="s">
        <v>410</v>
      </c>
      <c r="Q40" s="83" t="s">
        <v>410</v>
      </c>
      <c r="R40" s="53">
        <f t="shared" si="3"/>
        <v>-1.358309116537179</v>
      </c>
    </row>
    <row r="41" spans="1:18" ht="15" customHeight="1">
      <c r="A41" s="54" t="s">
        <v>29</v>
      </c>
      <c r="B41" s="50">
        <f>'Расчет субсидий'!X43</f>
        <v>131.05454545454268</v>
      </c>
      <c r="C41" s="51">
        <f>'Расчет субсидий'!D43-1</f>
        <v>2.7048192331012855E-2</v>
      </c>
      <c r="D41" s="51">
        <f>C41*'Расчет субсидий'!E43</f>
        <v>0.40572288496519282</v>
      </c>
      <c r="E41" s="52">
        <f t="shared" si="7"/>
        <v>262.43988987365321</v>
      </c>
      <c r="F41" s="51">
        <f>'Расчет субсидий'!F43-1</f>
        <v>0</v>
      </c>
      <c r="G41" s="51">
        <f>F41*'Расчет субсидий'!G43</f>
        <v>0</v>
      </c>
      <c r="H41" s="52">
        <f t="shared" si="8"/>
        <v>0</v>
      </c>
      <c r="I41" s="51">
        <f>'Расчет субсидий'!J43-1</f>
        <v>-2.0311714429361416E-2</v>
      </c>
      <c r="J41" s="51">
        <f>I41*'Расчет субсидий'!K43</f>
        <v>-0.20311714429361416</v>
      </c>
      <c r="K41" s="52">
        <f t="shared" si="9"/>
        <v>-131.38534441911057</v>
      </c>
      <c r="L41" s="51" t="s">
        <v>410</v>
      </c>
      <c r="M41" s="51" t="s">
        <v>410</v>
      </c>
      <c r="N41" s="83" t="s">
        <v>410</v>
      </c>
      <c r="O41" s="51" t="s">
        <v>410</v>
      </c>
      <c r="P41" s="51" t="s">
        <v>410</v>
      </c>
      <c r="Q41" s="83" t="s">
        <v>410</v>
      </c>
      <c r="R41" s="53">
        <f t="shared" si="3"/>
        <v>0.20260574067157866</v>
      </c>
    </row>
    <row r="42" spans="1:18" ht="15" customHeight="1">
      <c r="A42" s="54" t="s">
        <v>30</v>
      </c>
      <c r="B42" s="50">
        <f>'Расчет субсидий'!X44</f>
        <v>-160.92727272727279</v>
      </c>
      <c r="C42" s="51">
        <f>'Расчет субсидий'!D44-1</f>
        <v>3.8827640591900803E-2</v>
      </c>
      <c r="D42" s="51">
        <f>C42*'Расчет субсидий'!E44</f>
        <v>0.58241460887851204</v>
      </c>
      <c r="E42" s="52">
        <f t="shared" si="7"/>
        <v>277.97042674459158</v>
      </c>
      <c r="F42" s="51">
        <f>'Расчет субсидий'!F44-1</f>
        <v>0</v>
      </c>
      <c r="G42" s="51">
        <f>F42*'Расчет субсидий'!G44</f>
        <v>0</v>
      </c>
      <c r="H42" s="52">
        <f t="shared" si="8"/>
        <v>0</v>
      </c>
      <c r="I42" s="51">
        <f>'Расчет субсидий'!J44-1</f>
        <v>-9.1959578207381432E-2</v>
      </c>
      <c r="J42" s="51">
        <f>I42*'Расчет субсидий'!K44</f>
        <v>-0.91959578207381432</v>
      </c>
      <c r="K42" s="52">
        <f t="shared" si="9"/>
        <v>-438.89769947186437</v>
      </c>
      <c r="L42" s="51" t="s">
        <v>410</v>
      </c>
      <c r="M42" s="51" t="s">
        <v>410</v>
      </c>
      <c r="N42" s="83" t="s">
        <v>410</v>
      </c>
      <c r="O42" s="51" t="s">
        <v>410</v>
      </c>
      <c r="P42" s="51" t="s">
        <v>410</v>
      </c>
      <c r="Q42" s="83" t="s">
        <v>410</v>
      </c>
      <c r="R42" s="53">
        <f t="shared" si="3"/>
        <v>-0.33718117319530228</v>
      </c>
    </row>
    <row r="43" spans="1:18" ht="15" customHeight="1">
      <c r="A43" s="54" t="s">
        <v>1</v>
      </c>
      <c r="B43" s="50">
        <f>'Расчет субсидий'!X45</f>
        <v>-1024.9727272727287</v>
      </c>
      <c r="C43" s="51">
        <f>'Расчет субсидий'!D45-1</f>
        <v>-0.12044082041786175</v>
      </c>
      <c r="D43" s="51">
        <f>C43*'Расчет субсидий'!E45</f>
        <v>-1.8066123062679262</v>
      </c>
      <c r="E43" s="52">
        <f t="shared" si="7"/>
        <v>-1202.8001140901019</v>
      </c>
      <c r="F43" s="51">
        <f>'Расчет субсидий'!F45-1</f>
        <v>0</v>
      </c>
      <c r="G43" s="51">
        <f>F43*'Расчет субсидий'!G45</f>
        <v>0</v>
      </c>
      <c r="H43" s="52">
        <f t="shared" si="8"/>
        <v>0</v>
      </c>
      <c r="I43" s="51">
        <f>'Расчет субсидий'!J45-1</f>
        <v>2.6709770114942577E-2</v>
      </c>
      <c r="J43" s="51">
        <f>I43*'Расчет субсидий'!K45</f>
        <v>0.26709770114942577</v>
      </c>
      <c r="K43" s="52">
        <f t="shared" si="9"/>
        <v>177.82738681737322</v>
      </c>
      <c r="L43" s="51" t="s">
        <v>410</v>
      </c>
      <c r="M43" s="51" t="s">
        <v>410</v>
      </c>
      <c r="N43" s="83" t="s">
        <v>410</v>
      </c>
      <c r="O43" s="51" t="s">
        <v>410</v>
      </c>
      <c r="P43" s="51" t="s">
        <v>410</v>
      </c>
      <c r="Q43" s="83" t="s">
        <v>410</v>
      </c>
      <c r="R43" s="53">
        <f t="shared" si="3"/>
        <v>-1.5395146051185005</v>
      </c>
    </row>
    <row r="44" spans="1:18" ht="15" customHeight="1">
      <c r="A44" s="54" t="s">
        <v>31</v>
      </c>
      <c r="B44" s="50">
        <f>'Расчет субсидий'!X46</f>
        <v>-1009.9000000000015</v>
      </c>
      <c r="C44" s="51">
        <f>'Расчет субсидий'!D46-1</f>
        <v>-0.1011567546377673</v>
      </c>
      <c r="D44" s="51">
        <f>C44*'Расчет субсидий'!E46</f>
        <v>-1.5173513195665094</v>
      </c>
      <c r="E44" s="52">
        <f t="shared" si="7"/>
        <v>-911.49568927941652</v>
      </c>
      <c r="F44" s="51">
        <f>'Расчет субсидий'!F46-1</f>
        <v>0</v>
      </c>
      <c r="G44" s="51">
        <f>F44*'Расчет субсидий'!G46</f>
        <v>0</v>
      </c>
      <c r="H44" s="52">
        <f t="shared" si="8"/>
        <v>0</v>
      </c>
      <c r="I44" s="51">
        <f>'Расчет субсидий'!J46-1</f>
        <v>-1.6381197681905935E-2</v>
      </c>
      <c r="J44" s="51">
        <f>I44*'Расчет субсидий'!K46</f>
        <v>-0.16381197681905935</v>
      </c>
      <c r="K44" s="52">
        <f t="shared" si="9"/>
        <v>-98.404310720584903</v>
      </c>
      <c r="L44" s="51" t="s">
        <v>410</v>
      </c>
      <c r="M44" s="51" t="s">
        <v>410</v>
      </c>
      <c r="N44" s="83" t="s">
        <v>410</v>
      </c>
      <c r="O44" s="51" t="s">
        <v>410</v>
      </c>
      <c r="P44" s="51" t="s">
        <v>410</v>
      </c>
      <c r="Q44" s="83" t="s">
        <v>410</v>
      </c>
      <c r="R44" s="53">
        <f t="shared" si="3"/>
        <v>-1.6811632963855687</v>
      </c>
    </row>
    <row r="45" spans="1:18" ht="15" customHeight="1">
      <c r="A45" s="54" t="s">
        <v>32</v>
      </c>
      <c r="B45" s="50">
        <f>'Расчет субсидий'!X47</f>
        <v>1128.4636363636364</v>
      </c>
      <c r="C45" s="51">
        <f>'Расчет субсидий'!D47-1</f>
        <v>0.21181740660839954</v>
      </c>
      <c r="D45" s="51">
        <f>C45*'Расчет субсидий'!E47</f>
        <v>3.1772610991259933</v>
      </c>
      <c r="E45" s="52">
        <f t="shared" si="7"/>
        <v>1350.8869657062228</v>
      </c>
      <c r="F45" s="51">
        <f>'Расчет субсидий'!F47-1</f>
        <v>0</v>
      </c>
      <c r="G45" s="51">
        <f>F45*'Расчет субсидий'!G47</f>
        <v>0</v>
      </c>
      <c r="H45" s="52">
        <f t="shared" si="8"/>
        <v>0</v>
      </c>
      <c r="I45" s="51">
        <f>'Расчет субсидий'!J47-1</f>
        <v>-5.2313554708764198E-2</v>
      </c>
      <c r="J45" s="51">
        <f>I45*'Расчет субсидий'!K47</f>
        <v>-0.52313554708764198</v>
      </c>
      <c r="K45" s="52">
        <f t="shared" si="9"/>
        <v>-222.42332934258661</v>
      </c>
      <c r="L45" s="51" t="s">
        <v>410</v>
      </c>
      <c r="M45" s="51" t="s">
        <v>410</v>
      </c>
      <c r="N45" s="83" t="s">
        <v>410</v>
      </c>
      <c r="O45" s="51" t="s">
        <v>410</v>
      </c>
      <c r="P45" s="51" t="s">
        <v>410</v>
      </c>
      <c r="Q45" s="83" t="s">
        <v>410</v>
      </c>
      <c r="R45" s="53">
        <f t="shared" si="3"/>
        <v>2.6541255520383515</v>
      </c>
    </row>
    <row r="46" spans="1:18" ht="15" customHeight="1">
      <c r="A46" s="54" t="s">
        <v>33</v>
      </c>
      <c r="B46" s="50">
        <f>'Расчет субсидий'!X48</f>
        <v>255.82727272727061</v>
      </c>
      <c r="C46" s="51">
        <f>'Расчет субсидий'!D48-1</f>
        <v>2.7612904189157961E-2</v>
      </c>
      <c r="D46" s="51">
        <f>C46*'Расчет субсидий'!E48</f>
        <v>0.41419356283736941</v>
      </c>
      <c r="E46" s="52">
        <f t="shared" si="7"/>
        <v>333.25140090496365</v>
      </c>
      <c r="F46" s="51">
        <f>'Расчет субсидий'!F48-1</f>
        <v>0</v>
      </c>
      <c r="G46" s="51">
        <f>F46*'Расчет субсидий'!G48</f>
        <v>0</v>
      </c>
      <c r="H46" s="52">
        <f t="shared" si="8"/>
        <v>0</v>
      </c>
      <c r="I46" s="51">
        <f>'Расчет субсидий'!J48-1</f>
        <v>-9.6229379418696359E-3</v>
      </c>
      <c r="J46" s="51">
        <f>I46*'Расчет субсидий'!K48</f>
        <v>-9.6229379418696359E-2</v>
      </c>
      <c r="K46" s="52">
        <f t="shared" si="9"/>
        <v>-77.424128177693021</v>
      </c>
      <c r="L46" s="51" t="s">
        <v>410</v>
      </c>
      <c r="M46" s="51" t="s">
        <v>410</v>
      </c>
      <c r="N46" s="83" t="s">
        <v>410</v>
      </c>
      <c r="O46" s="51" t="s">
        <v>410</v>
      </c>
      <c r="P46" s="51" t="s">
        <v>410</v>
      </c>
      <c r="Q46" s="83" t="s">
        <v>410</v>
      </c>
      <c r="R46" s="53">
        <f t="shared" si="3"/>
        <v>0.31796418341867305</v>
      </c>
    </row>
    <row r="47" spans="1:18" ht="15" customHeight="1">
      <c r="A47" s="54" t="s">
        <v>34</v>
      </c>
      <c r="B47" s="50">
        <f>'Расчет субсидий'!X49</f>
        <v>-148.36363636363603</v>
      </c>
      <c r="C47" s="51">
        <f>'Расчет субсидий'!D49-1</f>
        <v>-5.8698133752660642E-2</v>
      </c>
      <c r="D47" s="51">
        <f>C47*'Расчет субсидий'!E49</f>
        <v>-0.88047200628990963</v>
      </c>
      <c r="E47" s="52">
        <f t="shared" si="7"/>
        <v>-558.53179300937381</v>
      </c>
      <c r="F47" s="51">
        <f>'Расчет субсидий'!F49-1</f>
        <v>0</v>
      </c>
      <c r="G47" s="51">
        <f>F47*'Расчет субсидий'!G49</f>
        <v>0</v>
      </c>
      <c r="H47" s="52">
        <f t="shared" si="8"/>
        <v>0</v>
      </c>
      <c r="I47" s="51">
        <f>'Расчет субсидий'!J49-1</f>
        <v>6.4659090909090944E-2</v>
      </c>
      <c r="J47" s="51">
        <f>I47*'Расчет субсидий'!K49</f>
        <v>0.64659090909090944</v>
      </c>
      <c r="K47" s="52">
        <f t="shared" si="9"/>
        <v>410.16815664573778</v>
      </c>
      <c r="L47" s="51" t="s">
        <v>410</v>
      </c>
      <c r="M47" s="51" t="s">
        <v>410</v>
      </c>
      <c r="N47" s="83" t="s">
        <v>410</v>
      </c>
      <c r="O47" s="51" t="s">
        <v>410</v>
      </c>
      <c r="P47" s="51" t="s">
        <v>410</v>
      </c>
      <c r="Q47" s="83" t="s">
        <v>410</v>
      </c>
      <c r="R47" s="53">
        <f t="shared" si="3"/>
        <v>-0.23388109719900019</v>
      </c>
    </row>
    <row r="48" spans="1:18" ht="15" customHeight="1">
      <c r="A48" s="54" t="s">
        <v>35</v>
      </c>
      <c r="B48" s="50">
        <f>'Расчет субсидий'!X50</f>
        <v>383.29090909090883</v>
      </c>
      <c r="C48" s="51">
        <f>'Расчет субсидий'!D50-1</f>
        <v>3.5732712914784637E-2</v>
      </c>
      <c r="D48" s="51">
        <f>C48*'Расчет субсидий'!E50</f>
        <v>0.53599069372176955</v>
      </c>
      <c r="E48" s="52">
        <f t="shared" si="7"/>
        <v>293.74786576469836</v>
      </c>
      <c r="F48" s="51">
        <f>'Расчет субсидий'!F50-1</f>
        <v>0</v>
      </c>
      <c r="G48" s="51">
        <f>F48*'Расчет субсидий'!G50</f>
        <v>0</v>
      </c>
      <c r="H48" s="52">
        <f t="shared" si="8"/>
        <v>0</v>
      </c>
      <c r="I48" s="51">
        <f>'Расчет субсидий'!J50-1</f>
        <v>1.633858267716537E-2</v>
      </c>
      <c r="J48" s="51">
        <f>I48*'Расчет субсидий'!K50</f>
        <v>0.1633858267716537</v>
      </c>
      <c r="K48" s="52">
        <f t="shared" si="9"/>
        <v>89.543043326210437</v>
      </c>
      <c r="L48" s="51" t="s">
        <v>410</v>
      </c>
      <c r="M48" s="51" t="s">
        <v>410</v>
      </c>
      <c r="N48" s="83" t="s">
        <v>410</v>
      </c>
      <c r="O48" s="51" t="s">
        <v>410</v>
      </c>
      <c r="P48" s="51" t="s">
        <v>410</v>
      </c>
      <c r="Q48" s="83" t="s">
        <v>410</v>
      </c>
      <c r="R48" s="53">
        <f t="shared" si="3"/>
        <v>0.69937652049342325</v>
      </c>
    </row>
    <row r="49" spans="1:18" ht="15" customHeight="1">
      <c r="A49" s="54" t="s">
        <v>36</v>
      </c>
      <c r="B49" s="50">
        <f>'Расчет субсидий'!X51</f>
        <v>-3536.4090909090883</v>
      </c>
      <c r="C49" s="51">
        <f>'Расчет субсидий'!D51-1</f>
        <v>-0.1879182784449227</v>
      </c>
      <c r="D49" s="51">
        <f>C49*'Расчет субсидий'!E51</f>
        <v>-2.8187741766738403</v>
      </c>
      <c r="E49" s="52">
        <f t="shared" si="7"/>
        <v>-3308.0251827378302</v>
      </c>
      <c r="F49" s="51">
        <f>'Расчет субсидий'!F51-1</f>
        <v>0</v>
      </c>
      <c r="G49" s="51">
        <f>F49*'Расчет субсидий'!G51</f>
        <v>0</v>
      </c>
      <c r="H49" s="52">
        <f t="shared" si="8"/>
        <v>0</v>
      </c>
      <c r="I49" s="51">
        <f>'Расчет субсидий'!J51-1</f>
        <v>-1.9460633675956296E-2</v>
      </c>
      <c r="J49" s="51">
        <f>I49*'Расчет субсидий'!K51</f>
        <v>-0.19460633675956296</v>
      </c>
      <c r="K49" s="52">
        <f t="shared" si="9"/>
        <v>-228.38390817125841</v>
      </c>
      <c r="L49" s="51" t="s">
        <v>410</v>
      </c>
      <c r="M49" s="51" t="s">
        <v>410</v>
      </c>
      <c r="N49" s="83" t="s">
        <v>410</v>
      </c>
      <c r="O49" s="51" t="s">
        <v>410</v>
      </c>
      <c r="P49" s="51" t="s">
        <v>410</v>
      </c>
      <c r="Q49" s="83" t="s">
        <v>410</v>
      </c>
      <c r="R49" s="53">
        <f t="shared" si="3"/>
        <v>-3.0133805134334031</v>
      </c>
    </row>
    <row r="50" spans="1:18" ht="15" customHeight="1">
      <c r="A50" s="54" t="s">
        <v>37</v>
      </c>
      <c r="B50" s="50">
        <f>'Расчет субсидий'!X52</f>
        <v>281.93636363636324</v>
      </c>
      <c r="C50" s="51">
        <f>'Расчет субсидий'!D52-1</f>
        <v>4.2489930923279573E-3</v>
      </c>
      <c r="D50" s="51">
        <f>C50*'Расчет субсидий'!E52</f>
        <v>6.3734896384919359E-2</v>
      </c>
      <c r="E50" s="52">
        <f t="shared" si="7"/>
        <v>35.415301290258562</v>
      </c>
      <c r="F50" s="51">
        <f>'Расчет субсидий'!F52-1</f>
        <v>0</v>
      </c>
      <c r="G50" s="51">
        <f>F50*'Расчет субсидий'!G52</f>
        <v>0</v>
      </c>
      <c r="H50" s="52">
        <f t="shared" si="8"/>
        <v>0</v>
      </c>
      <c r="I50" s="51">
        <f>'Расчет субсидий'!J52-1</f>
        <v>4.4364988558352358E-2</v>
      </c>
      <c r="J50" s="51">
        <f>I50*'Расчет субсидий'!K52</f>
        <v>0.44364988558352358</v>
      </c>
      <c r="K50" s="52">
        <f t="shared" si="9"/>
        <v>246.52106234610469</v>
      </c>
      <c r="L50" s="51" t="s">
        <v>410</v>
      </c>
      <c r="M50" s="51" t="s">
        <v>410</v>
      </c>
      <c r="N50" s="83" t="s">
        <v>410</v>
      </c>
      <c r="O50" s="51" t="s">
        <v>410</v>
      </c>
      <c r="P50" s="51" t="s">
        <v>410</v>
      </c>
      <c r="Q50" s="83" t="s">
        <v>410</v>
      </c>
      <c r="R50" s="53">
        <f t="shared" si="3"/>
        <v>0.50738478196844294</v>
      </c>
    </row>
    <row r="51" spans="1:18" ht="15" customHeight="1">
      <c r="A51" s="54" t="s">
        <v>2</v>
      </c>
      <c r="B51" s="50">
        <f>'Расчет субсидий'!X53</f>
        <v>-1016.4545454545441</v>
      </c>
      <c r="C51" s="51">
        <f>'Расчет субсидий'!D53-1</f>
        <v>-9.7200753071740031E-2</v>
      </c>
      <c r="D51" s="51">
        <f>C51*'Расчет субсидий'!E53</f>
        <v>-1.4580112960761005</v>
      </c>
      <c r="E51" s="52">
        <f t="shared" si="7"/>
        <v>-747.5694622311986</v>
      </c>
      <c r="F51" s="51">
        <f>'Расчет субсидий'!F53-1</f>
        <v>0</v>
      </c>
      <c r="G51" s="51">
        <f>F51*'Расчет субсидий'!G53</f>
        <v>0</v>
      </c>
      <c r="H51" s="52">
        <f t="shared" si="8"/>
        <v>0</v>
      </c>
      <c r="I51" s="51">
        <f>'Расчет субсидий'!J53-1</f>
        <v>-5.2441613588110392E-2</v>
      </c>
      <c r="J51" s="51">
        <f>I51*'Расчет субсидий'!K53</f>
        <v>-0.52441613588110392</v>
      </c>
      <c r="K51" s="52">
        <f t="shared" si="9"/>
        <v>-268.88508322334542</v>
      </c>
      <c r="L51" s="51" t="s">
        <v>410</v>
      </c>
      <c r="M51" s="51" t="s">
        <v>410</v>
      </c>
      <c r="N51" s="83" t="s">
        <v>410</v>
      </c>
      <c r="O51" s="51" t="s">
        <v>410</v>
      </c>
      <c r="P51" s="51" t="s">
        <v>410</v>
      </c>
      <c r="Q51" s="83" t="s">
        <v>410</v>
      </c>
      <c r="R51" s="53">
        <f t="shared" si="3"/>
        <v>-1.9824274319572044</v>
      </c>
    </row>
    <row r="52" spans="1:18" ht="15" customHeight="1">
      <c r="A52" s="54" t="s">
        <v>38</v>
      </c>
      <c r="B52" s="50">
        <f>'Расчет субсидий'!X54</f>
        <v>-791.55454545454268</v>
      </c>
      <c r="C52" s="51">
        <f>'Расчет субсидий'!D54-1</f>
        <v>-0.14420396857989137</v>
      </c>
      <c r="D52" s="51">
        <f>C52*'Расчет субсидий'!E54</f>
        <v>-2.1630595286983705</v>
      </c>
      <c r="E52" s="52">
        <f t="shared" si="7"/>
        <v>-1195.4138099695924</v>
      </c>
      <c r="F52" s="51">
        <f>'Расчет субсидий'!F54-1</f>
        <v>0</v>
      </c>
      <c r="G52" s="51">
        <f>F52*'Расчет субсидий'!G54</f>
        <v>0</v>
      </c>
      <c r="H52" s="52">
        <f t="shared" si="8"/>
        <v>0</v>
      </c>
      <c r="I52" s="51">
        <f>'Расчет субсидий'!J54-1</f>
        <v>7.3076923076923039E-2</v>
      </c>
      <c r="J52" s="51">
        <f>I52*'Расчет субсидий'!K54</f>
        <v>0.73076923076923039</v>
      </c>
      <c r="K52" s="52">
        <f t="shared" si="9"/>
        <v>403.85926451504969</v>
      </c>
      <c r="L52" s="51" t="s">
        <v>410</v>
      </c>
      <c r="M52" s="51" t="s">
        <v>410</v>
      </c>
      <c r="N52" s="83" t="s">
        <v>410</v>
      </c>
      <c r="O52" s="51" t="s">
        <v>410</v>
      </c>
      <c r="P52" s="51" t="s">
        <v>410</v>
      </c>
      <c r="Q52" s="83" t="s">
        <v>410</v>
      </c>
      <c r="R52" s="53">
        <f t="shared" si="3"/>
        <v>-1.4322902979291401</v>
      </c>
    </row>
    <row r="53" spans="1:18" ht="15" customHeight="1">
      <c r="A53" s="54" t="s">
        <v>3</v>
      </c>
      <c r="B53" s="50">
        <f>'Расчет субсидий'!X55</f>
        <v>292.82727272727061</v>
      </c>
      <c r="C53" s="51">
        <f>'Расчет субсидий'!D55-1</f>
        <v>8.5048252280679693E-2</v>
      </c>
      <c r="D53" s="51">
        <f>C53*'Расчет субсидий'!E55</f>
        <v>1.2757237842101954</v>
      </c>
      <c r="E53" s="52">
        <f t="shared" si="7"/>
        <v>657.92150966123279</v>
      </c>
      <c r="F53" s="51">
        <f>'Расчет субсидий'!F55-1</f>
        <v>0</v>
      </c>
      <c r="G53" s="51">
        <f>F53*'Расчет субсидий'!G55</f>
        <v>0</v>
      </c>
      <c r="H53" s="52">
        <f t="shared" si="8"/>
        <v>0</v>
      </c>
      <c r="I53" s="51">
        <f>'Расчет субсидий'!J55-1</f>
        <v>-7.0792548152825985E-2</v>
      </c>
      <c r="J53" s="51">
        <f>I53*'Расчет субсидий'!K55</f>
        <v>-0.70792548152825985</v>
      </c>
      <c r="K53" s="52">
        <f t="shared" si="9"/>
        <v>-365.09423693396218</v>
      </c>
      <c r="L53" s="51" t="s">
        <v>410</v>
      </c>
      <c r="M53" s="51" t="s">
        <v>410</v>
      </c>
      <c r="N53" s="83" t="s">
        <v>410</v>
      </c>
      <c r="O53" s="51" t="s">
        <v>410</v>
      </c>
      <c r="P53" s="51" t="s">
        <v>410</v>
      </c>
      <c r="Q53" s="83" t="s">
        <v>410</v>
      </c>
      <c r="R53" s="53">
        <f t="shared" si="3"/>
        <v>0.56779830268193554</v>
      </c>
    </row>
    <row r="54" spans="1:18" ht="15" customHeight="1">
      <c r="A54" s="54" t="s">
        <v>39</v>
      </c>
      <c r="B54" s="50">
        <f>'Расчет субсидий'!X56</f>
        <v>-892.54545454545587</v>
      </c>
      <c r="C54" s="51">
        <f>'Расчет субсидий'!D56-1</f>
        <v>-4.1740048069966229E-2</v>
      </c>
      <c r="D54" s="51">
        <f>C54*'Расчет субсидий'!E56</f>
        <v>-0.62610072104949344</v>
      </c>
      <c r="E54" s="52">
        <f t="shared" si="7"/>
        <v>-425.13837913465994</v>
      </c>
      <c r="F54" s="51">
        <f>'Расчет субсидий'!F56-1</f>
        <v>0</v>
      </c>
      <c r="G54" s="51">
        <f>F54*'Расчет субсидий'!G56</f>
        <v>0</v>
      </c>
      <c r="H54" s="52">
        <f t="shared" si="8"/>
        <v>0</v>
      </c>
      <c r="I54" s="51">
        <f>'Расчет субсидий'!J56-1</f>
        <v>-6.8834977339376158E-2</v>
      </c>
      <c r="J54" s="51">
        <f>I54*'Расчет субсидий'!K56</f>
        <v>-0.68834977339376158</v>
      </c>
      <c r="K54" s="52">
        <f t="shared" si="9"/>
        <v>-467.40707541079587</v>
      </c>
      <c r="L54" s="51" t="s">
        <v>410</v>
      </c>
      <c r="M54" s="51" t="s">
        <v>410</v>
      </c>
      <c r="N54" s="83" t="s">
        <v>410</v>
      </c>
      <c r="O54" s="51" t="s">
        <v>410</v>
      </c>
      <c r="P54" s="51" t="s">
        <v>410</v>
      </c>
      <c r="Q54" s="83" t="s">
        <v>410</v>
      </c>
      <c r="R54" s="53">
        <f t="shared" si="3"/>
        <v>-1.3144504944432551</v>
      </c>
    </row>
    <row r="55" spans="1:18" ht="15" customHeight="1">
      <c r="A55" s="56" t="s">
        <v>40</v>
      </c>
      <c r="B55" s="48">
        <f>SUM(B57:B378)</f>
        <v>-16680.245454545464</v>
      </c>
      <c r="C55" s="48"/>
      <c r="D55" s="48"/>
      <c r="E55" s="48">
        <f>SUM(E57:E378)</f>
        <v>-16505.667447433869</v>
      </c>
      <c r="F55" s="48"/>
      <c r="G55" s="48"/>
      <c r="H55" s="48">
        <f>SUM(H57:H378)</f>
        <v>0</v>
      </c>
      <c r="I55" s="48"/>
      <c r="J55" s="48"/>
      <c r="K55" s="48">
        <f>SUM(K57:K378)</f>
        <v>-174.57800711158495</v>
      </c>
      <c r="L55" s="48"/>
      <c r="M55" s="48"/>
      <c r="N55" s="48">
        <f>SUM(N57:N378)</f>
        <v>0</v>
      </c>
      <c r="O55" s="48"/>
      <c r="P55" s="48"/>
      <c r="Q55" s="48">
        <f>SUM(Q57:Q378)</f>
        <v>0</v>
      </c>
      <c r="R55" s="48"/>
    </row>
    <row r="56" spans="1:18" ht="15" customHeight="1">
      <c r="A56" s="57" t="s">
        <v>41</v>
      </c>
      <c r="B56" s="58"/>
      <c r="C56" s="5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5" customHeight="1">
      <c r="A57" s="61" t="s">
        <v>42</v>
      </c>
      <c r="B57" s="50">
        <f>'Расчет субсидий'!X59</f>
        <v>-81.75454545454545</v>
      </c>
      <c r="C57" s="51">
        <f>'Расчет субсидий'!D59-1</f>
        <v>-0.20804921434924406</v>
      </c>
      <c r="D57" s="51">
        <f>C57*'Расчет субсидий'!E59</f>
        <v>-3.1207382152386609</v>
      </c>
      <c r="E57" s="52">
        <f>$B57*D57/$R57</f>
        <v>-83.930551302200499</v>
      </c>
      <c r="F57" s="51">
        <f>'Расчет субсидий'!F59-1</f>
        <v>0</v>
      </c>
      <c r="G57" s="51">
        <f>F57*'Расчет субсидий'!G59</f>
        <v>0</v>
      </c>
      <c r="H57" s="52">
        <f>$B57*G57/$R57</f>
        <v>0</v>
      </c>
      <c r="I57" s="51">
        <f>'Расчет субсидий'!J59-1</f>
        <v>8.0909090909091486E-3</v>
      </c>
      <c r="J57" s="51">
        <f>I57*'Расчет субсидий'!K59</f>
        <v>8.0909090909091486E-2</v>
      </c>
      <c r="K57" s="52">
        <f>$B57*J57/$R57</f>
        <v>2.1760058476550488</v>
      </c>
      <c r="L57" s="51" t="s">
        <v>410</v>
      </c>
      <c r="M57" s="51" t="s">
        <v>410</v>
      </c>
      <c r="N57" s="83" t="s">
        <v>410</v>
      </c>
      <c r="O57" s="51" t="s">
        <v>410</v>
      </c>
      <c r="P57" s="51" t="s">
        <v>410</v>
      </c>
      <c r="Q57" s="83" t="s">
        <v>410</v>
      </c>
      <c r="R57" s="53">
        <f t="shared" ref="R57:R120" si="10">D57+G57+J57</f>
        <v>-3.0398291243295694</v>
      </c>
    </row>
    <row r="58" spans="1:18" ht="15" customHeight="1">
      <c r="A58" s="61" t="s">
        <v>43</v>
      </c>
      <c r="B58" s="50">
        <f>'Расчет субсидий'!X60</f>
        <v>-109.22727272727275</v>
      </c>
      <c r="C58" s="51">
        <f>'Расчет субсидий'!D60-1</f>
        <v>-0.23813269921868019</v>
      </c>
      <c r="D58" s="51">
        <f>C58*'Расчет субсидий'!E60</f>
        <v>-3.5719904882802029</v>
      </c>
      <c r="E58" s="52">
        <f>$B58*D58/$R58</f>
        <v>-111.75871738092589</v>
      </c>
      <c r="F58" s="51">
        <f>'Расчет субсидий'!F60-1</f>
        <v>0</v>
      </c>
      <c r="G58" s="51">
        <f>F58*'Расчет субсидий'!G60</f>
        <v>0</v>
      </c>
      <c r="H58" s="52">
        <f>$B58*G58/$R58</f>
        <v>0</v>
      </c>
      <c r="I58" s="51">
        <f>'Расчет субсидий'!J60-1</f>
        <v>8.0909090909091486E-3</v>
      </c>
      <c r="J58" s="51">
        <f>I58*'Расчет субсидий'!K60</f>
        <v>8.0909090909091486E-2</v>
      </c>
      <c r="K58" s="52">
        <f>$B58*J58/$R58</f>
        <v>2.5314446536531419</v>
      </c>
      <c r="L58" s="51" t="s">
        <v>410</v>
      </c>
      <c r="M58" s="51" t="s">
        <v>410</v>
      </c>
      <c r="N58" s="83" t="s">
        <v>410</v>
      </c>
      <c r="O58" s="51" t="s">
        <v>410</v>
      </c>
      <c r="P58" s="51" t="s">
        <v>410</v>
      </c>
      <c r="Q58" s="83" t="s">
        <v>410</v>
      </c>
      <c r="R58" s="53">
        <f t="shared" si="10"/>
        <v>-3.4910813973711114</v>
      </c>
    </row>
    <row r="59" spans="1:18" ht="15" customHeight="1">
      <c r="A59" s="61" t="s">
        <v>44</v>
      </c>
      <c r="B59" s="50">
        <f>'Расчет субсидий'!X61</f>
        <v>-86.336363636363785</v>
      </c>
      <c r="C59" s="51">
        <f>'Расчет субсидий'!D61-1</f>
        <v>-0.20722222222222231</v>
      </c>
      <c r="D59" s="51">
        <f>C59*'Расчет субсидий'!E61</f>
        <v>-3.1083333333333347</v>
      </c>
      <c r="E59" s="52">
        <f>$B59*D59/$R59</f>
        <v>-88.643736549722405</v>
      </c>
      <c r="F59" s="51">
        <f>'Расчет субсидий'!F61-1</f>
        <v>0</v>
      </c>
      <c r="G59" s="51">
        <f>F59*'Расчет субсидий'!G61</f>
        <v>0</v>
      </c>
      <c r="H59" s="52">
        <f>$B59*G59/$R59</f>
        <v>0</v>
      </c>
      <c r="I59" s="51">
        <f>'Расчет субсидий'!J61-1</f>
        <v>8.0909090909091486E-3</v>
      </c>
      <c r="J59" s="51">
        <f>I59*'Расчет субсидий'!K61</f>
        <v>8.0909090909091486E-2</v>
      </c>
      <c r="K59" s="52">
        <f>$B59*J59/$R59</f>
        <v>2.3073729133586194</v>
      </c>
      <c r="L59" s="51" t="s">
        <v>410</v>
      </c>
      <c r="M59" s="51" t="s">
        <v>410</v>
      </c>
      <c r="N59" s="83" t="s">
        <v>410</v>
      </c>
      <c r="O59" s="51" t="s">
        <v>410</v>
      </c>
      <c r="P59" s="51" t="s">
        <v>410</v>
      </c>
      <c r="Q59" s="83" t="s">
        <v>410</v>
      </c>
      <c r="R59" s="53">
        <f t="shared" si="10"/>
        <v>-3.0274242424242432</v>
      </c>
    </row>
    <row r="60" spans="1:18" ht="15" customHeight="1">
      <c r="A60" s="61" t="s">
        <v>45</v>
      </c>
      <c r="B60" s="50">
        <f>'Расчет субсидий'!X62</f>
        <v>57.545454545454504</v>
      </c>
      <c r="C60" s="51">
        <f>'Расчет субсидий'!D62-1</f>
        <v>0.22813838927712227</v>
      </c>
      <c r="D60" s="51">
        <f>C60*'Расчет субсидий'!E62</f>
        <v>3.4220758391568342</v>
      </c>
      <c r="E60" s="52">
        <f>$B60*D60/$R60</f>
        <v>56.216316537105847</v>
      </c>
      <c r="F60" s="51">
        <f>'Расчет субсидий'!F62-1</f>
        <v>0</v>
      </c>
      <c r="G60" s="51">
        <f>F60*'Расчет субсидий'!G62</f>
        <v>0</v>
      </c>
      <c r="H60" s="52">
        <f>$B60*G60/$R60</f>
        <v>0</v>
      </c>
      <c r="I60" s="51">
        <f>'Расчет субсидий'!J62-1</f>
        <v>8.0909090909091486E-3</v>
      </c>
      <c r="J60" s="51">
        <f>I60*'Расчет субсидий'!K62</f>
        <v>8.0909090909091486E-2</v>
      </c>
      <c r="K60" s="52">
        <f>$B60*J60/$R60</f>
        <v>1.329138008348653</v>
      </c>
      <c r="L60" s="51" t="s">
        <v>410</v>
      </c>
      <c r="M60" s="51" t="s">
        <v>410</v>
      </c>
      <c r="N60" s="83" t="s">
        <v>410</v>
      </c>
      <c r="O60" s="51" t="s">
        <v>410</v>
      </c>
      <c r="P60" s="51" t="s">
        <v>410</v>
      </c>
      <c r="Q60" s="83" t="s">
        <v>410</v>
      </c>
      <c r="R60" s="53">
        <f t="shared" si="10"/>
        <v>3.5029849300659257</v>
      </c>
    </row>
    <row r="61" spans="1:18" ht="15" customHeight="1">
      <c r="A61" s="61" t="s">
        <v>46</v>
      </c>
      <c r="B61" s="50">
        <f>'Расчет субсидий'!X63</f>
        <v>28.554545454545405</v>
      </c>
      <c r="C61" s="51">
        <f>'Расчет субсидий'!D63-1</f>
        <v>4.4021164021164072E-2</v>
      </c>
      <c r="D61" s="51">
        <f>C61*'Расчет субсидий'!E63</f>
        <v>0.66031746031746108</v>
      </c>
      <c r="E61" s="52">
        <f>$B61*D61/$R61</f>
        <v>25.437654525278813</v>
      </c>
      <c r="F61" s="51">
        <f>'Расчет субсидий'!F63-1</f>
        <v>0</v>
      </c>
      <c r="G61" s="51">
        <f>F61*'Расчет субсидий'!G63</f>
        <v>0</v>
      </c>
      <c r="H61" s="52">
        <f>$B61*G61/$R61</f>
        <v>0</v>
      </c>
      <c r="I61" s="51">
        <f>'Расчет субсидий'!J63-1</f>
        <v>8.0909090909091486E-3</v>
      </c>
      <c r="J61" s="51">
        <f>I61*'Расчет субсидий'!K63</f>
        <v>8.0909090909091486E-2</v>
      </c>
      <c r="K61" s="52">
        <f>$B61*J61/$R61</f>
        <v>3.1168909292665905</v>
      </c>
      <c r="L61" s="51" t="s">
        <v>410</v>
      </c>
      <c r="M61" s="51" t="s">
        <v>410</v>
      </c>
      <c r="N61" s="83" t="s">
        <v>410</v>
      </c>
      <c r="O61" s="51" t="s">
        <v>410</v>
      </c>
      <c r="P61" s="51" t="s">
        <v>410</v>
      </c>
      <c r="Q61" s="83" t="s">
        <v>410</v>
      </c>
      <c r="R61" s="53">
        <f t="shared" si="10"/>
        <v>0.74122655122655257</v>
      </c>
    </row>
    <row r="62" spans="1:18" ht="15" customHeight="1">
      <c r="A62" s="57" t="s">
        <v>47</v>
      </c>
      <c r="B62" s="58"/>
      <c r="C62" s="59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ht="15" customHeight="1">
      <c r="A63" s="61" t="s">
        <v>48</v>
      </c>
      <c r="B63" s="50">
        <f>'Расчет субсидий'!X65</f>
        <v>-4.0909090909090899</v>
      </c>
      <c r="C63" s="51">
        <f>'Расчет субсидий'!D65-1</f>
        <v>-0.33093874052688566</v>
      </c>
      <c r="D63" s="51">
        <f>C63*'Расчет субсидий'!E65</f>
        <v>-4.9640811079032847</v>
      </c>
      <c r="E63" s="52">
        <f t="shared" ref="E63:E74" si="11">$B63*D63/$R63</f>
        <v>-4.3684522172688087</v>
      </c>
      <c r="F63" s="51">
        <f>'Расчет субсидий'!F65-1</f>
        <v>0</v>
      </c>
      <c r="G63" s="51">
        <f>F63*'Расчет субсидий'!G65</f>
        <v>0</v>
      </c>
      <c r="H63" s="52">
        <f t="shared" ref="H63:H74" si="12">$B63*G63/$R63</f>
        <v>0</v>
      </c>
      <c r="I63" s="51">
        <f>'Расчет субсидий'!J65-1</f>
        <v>3.1538552367457839E-2</v>
      </c>
      <c r="J63" s="51">
        <f>I63*'Расчет субсидий'!K65</f>
        <v>0.31538552367457839</v>
      </c>
      <c r="K63" s="52">
        <f t="shared" ref="K63:K74" si="13">$B63*J63/$R63</f>
        <v>0.27754312635971928</v>
      </c>
      <c r="L63" s="51" t="s">
        <v>410</v>
      </c>
      <c r="M63" s="51" t="s">
        <v>410</v>
      </c>
      <c r="N63" s="83" t="s">
        <v>410</v>
      </c>
      <c r="O63" s="51" t="s">
        <v>410</v>
      </c>
      <c r="P63" s="51" t="s">
        <v>410</v>
      </c>
      <c r="Q63" s="83" t="s">
        <v>410</v>
      </c>
      <c r="R63" s="53">
        <f t="shared" si="10"/>
        <v>-4.6486955842287063</v>
      </c>
    </row>
    <row r="64" spans="1:18" ht="15" customHeight="1">
      <c r="A64" s="61" t="s">
        <v>49</v>
      </c>
      <c r="B64" s="50">
        <f>'Расчет субсидий'!X66</f>
        <v>65.481818181818085</v>
      </c>
      <c r="C64" s="51">
        <f>'Расчет субсидий'!D66-1</f>
        <v>0.2949425287356322</v>
      </c>
      <c r="D64" s="51">
        <f>C64*'Расчет субсидий'!E66</f>
        <v>4.4241379310344833</v>
      </c>
      <c r="E64" s="52">
        <f t="shared" si="11"/>
        <v>61.1244143804049</v>
      </c>
      <c r="F64" s="51">
        <f>'Расчет субсидий'!F66-1</f>
        <v>0</v>
      </c>
      <c r="G64" s="51">
        <f>F64*'Расчет субсидий'!G66</f>
        <v>0</v>
      </c>
      <c r="H64" s="52">
        <f t="shared" si="12"/>
        <v>0</v>
      </c>
      <c r="I64" s="51">
        <f>'Расчет субсидий'!J66-1</f>
        <v>3.1538552367457839E-2</v>
      </c>
      <c r="J64" s="51">
        <f>I64*'Расчет субсидий'!K66</f>
        <v>0.31538552367457839</v>
      </c>
      <c r="K64" s="52">
        <f t="shared" si="13"/>
        <v>4.3574038014131871</v>
      </c>
      <c r="L64" s="51" t="s">
        <v>410</v>
      </c>
      <c r="M64" s="51" t="s">
        <v>410</v>
      </c>
      <c r="N64" s="83" t="s">
        <v>410</v>
      </c>
      <c r="O64" s="51" t="s">
        <v>410</v>
      </c>
      <c r="P64" s="51" t="s">
        <v>410</v>
      </c>
      <c r="Q64" s="83" t="s">
        <v>410</v>
      </c>
      <c r="R64" s="53">
        <f t="shared" si="10"/>
        <v>4.7395234547090617</v>
      </c>
    </row>
    <row r="65" spans="1:18" ht="15" customHeight="1">
      <c r="A65" s="61" t="s">
        <v>50</v>
      </c>
      <c r="B65" s="50">
        <f>'Расчет субсидий'!X67</f>
        <v>3.2454545454545354</v>
      </c>
      <c r="C65" s="51">
        <f>'Расчет субсидий'!D67-1</f>
        <v>5.4277216874070611E-2</v>
      </c>
      <c r="D65" s="51">
        <f>C65*'Расчет субсидий'!E67</f>
        <v>0.81415825311105916</v>
      </c>
      <c r="E65" s="52">
        <f t="shared" si="11"/>
        <v>2.3392750751085445</v>
      </c>
      <c r="F65" s="51">
        <f>'Расчет субсидий'!F67-1</f>
        <v>0</v>
      </c>
      <c r="G65" s="51">
        <f>F65*'Расчет субсидий'!G67</f>
        <v>0</v>
      </c>
      <c r="H65" s="52">
        <f t="shared" si="12"/>
        <v>0</v>
      </c>
      <c r="I65" s="51">
        <f>'Расчет субсидий'!J67-1</f>
        <v>3.1538552367457839E-2</v>
      </c>
      <c r="J65" s="51">
        <f>I65*'Расчет субсидий'!K67</f>
        <v>0.31538552367457839</v>
      </c>
      <c r="K65" s="52">
        <f t="shared" si="13"/>
        <v>0.906179470345991</v>
      </c>
      <c r="L65" s="51" t="s">
        <v>410</v>
      </c>
      <c r="M65" s="51" t="s">
        <v>410</v>
      </c>
      <c r="N65" s="83" t="s">
        <v>410</v>
      </c>
      <c r="O65" s="51" t="s">
        <v>410</v>
      </c>
      <c r="P65" s="51" t="s">
        <v>410</v>
      </c>
      <c r="Q65" s="83" t="s">
        <v>410</v>
      </c>
      <c r="R65" s="53">
        <f t="shared" si="10"/>
        <v>1.1295437767856376</v>
      </c>
    </row>
    <row r="66" spans="1:18" ht="15" customHeight="1">
      <c r="A66" s="61" t="s">
        <v>51</v>
      </c>
      <c r="B66" s="50">
        <f>'Расчет субсидий'!X68</f>
        <v>-61.590909090909122</v>
      </c>
      <c r="C66" s="51">
        <f>'Расчет субсидий'!D68-1</f>
        <v>-0.20946895195279558</v>
      </c>
      <c r="D66" s="51">
        <f>C66*'Расчет субсидий'!E68</f>
        <v>-3.1420342792919338</v>
      </c>
      <c r="E66" s="52">
        <f t="shared" si="11"/>
        <v>-68.462962464582432</v>
      </c>
      <c r="F66" s="51">
        <f>'Расчет субсидий'!F68-1</f>
        <v>0</v>
      </c>
      <c r="G66" s="51">
        <f>F66*'Расчет субсидий'!G68</f>
        <v>0</v>
      </c>
      <c r="H66" s="52">
        <f t="shared" si="12"/>
        <v>0</v>
      </c>
      <c r="I66" s="51">
        <f>'Расчет субсидий'!J68-1</f>
        <v>3.1538552367457839E-2</v>
      </c>
      <c r="J66" s="51">
        <f>I66*'Расчет субсидий'!K68</f>
        <v>0.31538552367457839</v>
      </c>
      <c r="K66" s="52">
        <f t="shared" si="13"/>
        <v>6.8720533736733147</v>
      </c>
      <c r="L66" s="51" t="s">
        <v>410</v>
      </c>
      <c r="M66" s="51" t="s">
        <v>410</v>
      </c>
      <c r="N66" s="83" t="s">
        <v>410</v>
      </c>
      <c r="O66" s="51" t="s">
        <v>410</v>
      </c>
      <c r="P66" s="51" t="s">
        <v>410</v>
      </c>
      <c r="Q66" s="83" t="s">
        <v>410</v>
      </c>
      <c r="R66" s="53">
        <f t="shared" si="10"/>
        <v>-2.8266487556173554</v>
      </c>
    </row>
    <row r="67" spans="1:18" ht="15" customHeight="1">
      <c r="A67" s="61" t="s">
        <v>52</v>
      </c>
      <c r="B67" s="50">
        <f>'Расчет субсидий'!X69</f>
        <v>-111.5272727272727</v>
      </c>
      <c r="C67" s="51">
        <f>'Расчет субсидий'!D69-1</f>
        <v>-0.31323259426634653</v>
      </c>
      <c r="D67" s="51">
        <f>C67*'Расчет субсидий'!E69</f>
        <v>-4.698488913995198</v>
      </c>
      <c r="E67" s="52">
        <f t="shared" si="11"/>
        <v>-119.55220031414295</v>
      </c>
      <c r="F67" s="51">
        <f>'Расчет субсидий'!F69-1</f>
        <v>0</v>
      </c>
      <c r="G67" s="51">
        <f>F67*'Расчет субсидий'!G69</f>
        <v>0</v>
      </c>
      <c r="H67" s="52">
        <f t="shared" si="12"/>
        <v>0</v>
      </c>
      <c r="I67" s="51">
        <f>'Расчет субсидий'!J69-1</f>
        <v>3.1538552367457839E-2</v>
      </c>
      <c r="J67" s="51">
        <f>I67*'Расчет субсидий'!K69</f>
        <v>0.31538552367457839</v>
      </c>
      <c r="K67" s="52">
        <f t="shared" si="13"/>
        <v>8.024927586870243</v>
      </c>
      <c r="L67" s="51" t="s">
        <v>410</v>
      </c>
      <c r="M67" s="51" t="s">
        <v>410</v>
      </c>
      <c r="N67" s="83" t="s">
        <v>410</v>
      </c>
      <c r="O67" s="51" t="s">
        <v>410</v>
      </c>
      <c r="P67" s="51" t="s">
        <v>410</v>
      </c>
      <c r="Q67" s="83" t="s">
        <v>410</v>
      </c>
      <c r="R67" s="53">
        <f t="shared" si="10"/>
        <v>-4.3831033903206196</v>
      </c>
    </row>
    <row r="68" spans="1:18" ht="15" customHeight="1">
      <c r="A68" s="61" t="s">
        <v>53</v>
      </c>
      <c r="B68" s="50">
        <f>'Расчет субсидий'!X70</f>
        <v>-190.89999999999998</v>
      </c>
      <c r="C68" s="51">
        <f>'Расчет субсидий'!D70-1</f>
        <v>-0.77104874446085669</v>
      </c>
      <c r="D68" s="51">
        <f>C68*'Расчет субсидий'!E70</f>
        <v>-11.565731166912851</v>
      </c>
      <c r="E68" s="52">
        <f t="shared" si="11"/>
        <v>-196.25157748736927</v>
      </c>
      <c r="F68" s="51">
        <f>'Расчет субсидий'!F70-1</f>
        <v>0</v>
      </c>
      <c r="G68" s="51">
        <f>F68*'Расчет субсидий'!G70</f>
        <v>0</v>
      </c>
      <c r="H68" s="52">
        <f t="shared" si="12"/>
        <v>0</v>
      </c>
      <c r="I68" s="51">
        <f>'Расчет субсидий'!J70-1</f>
        <v>3.1538552367457839E-2</v>
      </c>
      <c r="J68" s="51">
        <f>I68*'Расчет субсидий'!K70</f>
        <v>0.31538552367457839</v>
      </c>
      <c r="K68" s="52">
        <f t="shared" si="13"/>
        <v>5.3515774873692807</v>
      </c>
      <c r="L68" s="51" t="s">
        <v>410</v>
      </c>
      <c r="M68" s="51" t="s">
        <v>410</v>
      </c>
      <c r="N68" s="83" t="s">
        <v>410</v>
      </c>
      <c r="O68" s="51" t="s">
        <v>410</v>
      </c>
      <c r="P68" s="51" t="s">
        <v>410</v>
      </c>
      <c r="Q68" s="83" t="s">
        <v>410</v>
      </c>
      <c r="R68" s="53">
        <f t="shared" si="10"/>
        <v>-11.250345643238273</v>
      </c>
    </row>
    <row r="69" spans="1:18" ht="15" customHeight="1">
      <c r="A69" s="61" t="s">
        <v>54</v>
      </c>
      <c r="B69" s="50">
        <f>'Расчет субсидий'!X71</f>
        <v>-23.618181818181711</v>
      </c>
      <c r="C69" s="51">
        <f>'Расчет субсидий'!D71-1</f>
        <v>-9.1450216450216448E-2</v>
      </c>
      <c r="D69" s="51">
        <f>C69*'Расчет субсидий'!E71</f>
        <v>-1.3717532467532467</v>
      </c>
      <c r="E69" s="52">
        <f t="shared" si="11"/>
        <v>-30.669545162813105</v>
      </c>
      <c r="F69" s="51">
        <f>'Расчет субсидий'!F71-1</f>
        <v>0</v>
      </c>
      <c r="G69" s="51">
        <f>F69*'Расчет субсидий'!G71</f>
        <v>0</v>
      </c>
      <c r="H69" s="52">
        <f t="shared" si="12"/>
        <v>0</v>
      </c>
      <c r="I69" s="51">
        <f>'Расчет субсидий'!J71-1</f>
        <v>3.1538552367457839E-2</v>
      </c>
      <c r="J69" s="51">
        <f>I69*'Расчет субсидий'!K71</f>
        <v>0.31538552367457839</v>
      </c>
      <c r="K69" s="52">
        <f t="shared" si="13"/>
        <v>7.0513633446313904</v>
      </c>
      <c r="L69" s="51" t="s">
        <v>410</v>
      </c>
      <c r="M69" s="51" t="s">
        <v>410</v>
      </c>
      <c r="N69" s="83" t="s">
        <v>410</v>
      </c>
      <c r="O69" s="51" t="s">
        <v>410</v>
      </c>
      <c r="P69" s="51" t="s">
        <v>410</v>
      </c>
      <c r="Q69" s="83" t="s">
        <v>410</v>
      </c>
      <c r="R69" s="53">
        <f t="shared" si="10"/>
        <v>-1.0563677230786683</v>
      </c>
    </row>
    <row r="70" spans="1:18" ht="15" customHeight="1">
      <c r="A70" s="61" t="s">
        <v>55</v>
      </c>
      <c r="B70" s="50">
        <f>'Расчет субсидий'!X72</f>
        <v>-2.8999999999999986</v>
      </c>
      <c r="C70" s="51">
        <f>'Расчет субсидий'!D72-1</f>
        <v>-0.1825125494054668</v>
      </c>
      <c r="D70" s="51">
        <f>C70*'Расчет субсидий'!E72</f>
        <v>-2.7376882410820018</v>
      </c>
      <c r="E70" s="52">
        <f t="shared" si="11"/>
        <v>-3.2775820470676695</v>
      </c>
      <c r="F70" s="51">
        <f>'Расчет субсидий'!F72-1</f>
        <v>0</v>
      </c>
      <c r="G70" s="51">
        <f>F70*'Расчет субсидий'!G72</f>
        <v>0</v>
      </c>
      <c r="H70" s="52">
        <f t="shared" si="12"/>
        <v>0</v>
      </c>
      <c r="I70" s="51">
        <f>'Расчет субсидий'!J72-1</f>
        <v>3.1538552367457839E-2</v>
      </c>
      <c r="J70" s="51">
        <f>I70*'Расчет субсидий'!K72</f>
        <v>0.31538552367457839</v>
      </c>
      <c r="K70" s="52">
        <f t="shared" si="13"/>
        <v>0.3775820470676709</v>
      </c>
      <c r="L70" s="51" t="s">
        <v>410</v>
      </c>
      <c r="M70" s="51" t="s">
        <v>410</v>
      </c>
      <c r="N70" s="83" t="s">
        <v>410</v>
      </c>
      <c r="O70" s="51" t="s">
        <v>410</v>
      </c>
      <c r="P70" s="51" t="s">
        <v>410</v>
      </c>
      <c r="Q70" s="83" t="s">
        <v>410</v>
      </c>
      <c r="R70" s="53">
        <f t="shared" si="10"/>
        <v>-2.4223027174074234</v>
      </c>
    </row>
    <row r="71" spans="1:18" ht="15" customHeight="1">
      <c r="A71" s="61" t="s">
        <v>56</v>
      </c>
      <c r="B71" s="50">
        <f>'Расчет субсидий'!X73</f>
        <v>-23.627272727272725</v>
      </c>
      <c r="C71" s="51">
        <f>'Расчет субсидий'!D73-1</f>
        <v>-0.13990174672489075</v>
      </c>
      <c r="D71" s="51">
        <f>C71*'Расчет субсидий'!E73</f>
        <v>-2.0985262008733612</v>
      </c>
      <c r="E71" s="52">
        <f t="shared" si="11"/>
        <v>-27.806247430378711</v>
      </c>
      <c r="F71" s="51">
        <f>'Расчет субсидий'!F73-1</f>
        <v>0</v>
      </c>
      <c r="G71" s="51">
        <f>F71*'Расчет субсидий'!G73</f>
        <v>0</v>
      </c>
      <c r="H71" s="52">
        <f t="shared" si="12"/>
        <v>0</v>
      </c>
      <c r="I71" s="51">
        <f>'Расчет субсидий'!J73-1</f>
        <v>3.1538552367457839E-2</v>
      </c>
      <c r="J71" s="51">
        <f>I71*'Расчет субсидий'!K73</f>
        <v>0.31538552367457839</v>
      </c>
      <c r="K71" s="52">
        <f t="shared" si="13"/>
        <v>4.1789747031059878</v>
      </c>
      <c r="L71" s="51" t="s">
        <v>410</v>
      </c>
      <c r="M71" s="51" t="s">
        <v>410</v>
      </c>
      <c r="N71" s="83" t="s">
        <v>410</v>
      </c>
      <c r="O71" s="51" t="s">
        <v>410</v>
      </c>
      <c r="P71" s="51" t="s">
        <v>410</v>
      </c>
      <c r="Q71" s="83" t="s">
        <v>410</v>
      </c>
      <c r="R71" s="53">
        <f t="shared" si="10"/>
        <v>-1.7831406771987828</v>
      </c>
    </row>
    <row r="72" spans="1:18" ht="15" customHeight="1">
      <c r="A72" s="61" t="s">
        <v>57</v>
      </c>
      <c r="B72" s="50">
        <f>'Расчет субсидий'!X74</f>
        <v>-37.472727272727241</v>
      </c>
      <c r="C72" s="51">
        <f>'Расчет субсидий'!D74-1</f>
        <v>-0.18541996830427898</v>
      </c>
      <c r="D72" s="51">
        <f>C72*'Расчет субсидий'!E74</f>
        <v>-2.7812995245641847</v>
      </c>
      <c r="E72" s="52">
        <f t="shared" si="11"/>
        <v>-42.265414978040617</v>
      </c>
      <c r="F72" s="51">
        <f>'Расчет субсидий'!F74-1</f>
        <v>0</v>
      </c>
      <c r="G72" s="51">
        <f>F72*'Расчет субсидий'!G74</f>
        <v>0</v>
      </c>
      <c r="H72" s="52">
        <f t="shared" si="12"/>
        <v>0</v>
      </c>
      <c r="I72" s="51">
        <f>'Расчет субсидий'!J74-1</f>
        <v>3.1538552367457839E-2</v>
      </c>
      <c r="J72" s="51">
        <f>I72*'Расчет субсидий'!K74</f>
        <v>0.31538552367457839</v>
      </c>
      <c r="K72" s="52">
        <f t="shared" si="13"/>
        <v>4.7926877053133774</v>
      </c>
      <c r="L72" s="51" t="s">
        <v>410</v>
      </c>
      <c r="M72" s="51" t="s">
        <v>410</v>
      </c>
      <c r="N72" s="83" t="s">
        <v>410</v>
      </c>
      <c r="O72" s="51" t="s">
        <v>410</v>
      </c>
      <c r="P72" s="51" t="s">
        <v>410</v>
      </c>
      <c r="Q72" s="83" t="s">
        <v>410</v>
      </c>
      <c r="R72" s="53">
        <f t="shared" si="10"/>
        <v>-2.4659140008896063</v>
      </c>
    </row>
    <row r="73" spans="1:18" ht="15" customHeight="1">
      <c r="A73" s="61" t="s">
        <v>58</v>
      </c>
      <c r="B73" s="50">
        <f>'Расчет субсидий'!X75</f>
        <v>71.290909090909167</v>
      </c>
      <c r="C73" s="51">
        <f>'Расчет субсидий'!D75-1</f>
        <v>0.28112387002198869</v>
      </c>
      <c r="D73" s="51">
        <f>C73*'Расчет субсидий'!E75</f>
        <v>4.2168580503298303</v>
      </c>
      <c r="E73" s="52">
        <f t="shared" si="11"/>
        <v>66.329984036961207</v>
      </c>
      <c r="F73" s="51">
        <f>'Расчет субсидий'!F75-1</f>
        <v>0</v>
      </c>
      <c r="G73" s="51">
        <f>F73*'Расчет субсидий'!G75</f>
        <v>0</v>
      </c>
      <c r="H73" s="52">
        <f t="shared" si="12"/>
        <v>0</v>
      </c>
      <c r="I73" s="51">
        <f>'Расчет субсидий'!J75-1</f>
        <v>3.1538552367457839E-2</v>
      </c>
      <c r="J73" s="51">
        <f>I73*'Расчет субсидий'!K75</f>
        <v>0.31538552367457839</v>
      </c>
      <c r="K73" s="52">
        <f t="shared" si="13"/>
        <v>4.9609250539479675</v>
      </c>
      <c r="L73" s="51" t="s">
        <v>410</v>
      </c>
      <c r="M73" s="51" t="s">
        <v>410</v>
      </c>
      <c r="N73" s="83" t="s">
        <v>410</v>
      </c>
      <c r="O73" s="51" t="s">
        <v>410</v>
      </c>
      <c r="P73" s="51" t="s">
        <v>410</v>
      </c>
      <c r="Q73" s="83" t="s">
        <v>410</v>
      </c>
      <c r="R73" s="53">
        <f t="shared" si="10"/>
        <v>4.5322435740044087</v>
      </c>
    </row>
    <row r="74" spans="1:18" ht="15" customHeight="1">
      <c r="A74" s="61" t="s">
        <v>59</v>
      </c>
      <c r="B74" s="50">
        <f>'Расчет субсидий'!X76</f>
        <v>-320.79090909090911</v>
      </c>
      <c r="C74" s="51">
        <f>'Расчет субсидий'!D76-1</f>
        <v>-0.98668625470572036</v>
      </c>
      <c r="D74" s="51">
        <f>C74*'Расчет субсидий'!E76</f>
        <v>-14.800293820585805</v>
      </c>
      <c r="E74" s="52">
        <f t="shared" si="11"/>
        <v>-327.77561391470522</v>
      </c>
      <c r="F74" s="51">
        <f>'Расчет субсидий'!F76-1</f>
        <v>0</v>
      </c>
      <c r="G74" s="51">
        <f>F74*'Расчет субсидий'!G76</f>
        <v>0</v>
      </c>
      <c r="H74" s="52">
        <f t="shared" si="12"/>
        <v>0</v>
      </c>
      <c r="I74" s="51">
        <f>'Расчет субсидий'!J76-1</f>
        <v>3.1538552367457839E-2</v>
      </c>
      <c r="J74" s="51">
        <f>I74*'Расчет субсидий'!K76</f>
        <v>0.31538552367457839</v>
      </c>
      <c r="K74" s="52">
        <f t="shared" si="13"/>
        <v>6.9847048237961298</v>
      </c>
      <c r="L74" s="51" t="s">
        <v>410</v>
      </c>
      <c r="M74" s="51" t="s">
        <v>410</v>
      </c>
      <c r="N74" s="83" t="s">
        <v>410</v>
      </c>
      <c r="O74" s="51" t="s">
        <v>410</v>
      </c>
      <c r="P74" s="51" t="s">
        <v>410</v>
      </c>
      <c r="Q74" s="83" t="s">
        <v>410</v>
      </c>
      <c r="R74" s="53">
        <f t="shared" si="10"/>
        <v>-14.484908296911227</v>
      </c>
    </row>
    <row r="75" spans="1:18" ht="15" customHeight="1">
      <c r="A75" s="57" t="s">
        <v>60</v>
      </c>
      <c r="B75" s="58"/>
      <c r="C75" s="59"/>
      <c r="D75" s="59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 ht="15" customHeight="1">
      <c r="A76" s="61" t="s">
        <v>61</v>
      </c>
      <c r="B76" s="50">
        <f>'Расчет субсидий'!X78</f>
        <v>-115.74545454545455</v>
      </c>
      <c r="C76" s="51">
        <f>'Расчет субсидий'!D78-1</f>
        <v>-0.20858683926645094</v>
      </c>
      <c r="D76" s="51">
        <f>C76*'Расчет субсидий'!E78</f>
        <v>-3.1288025889967641</v>
      </c>
      <c r="E76" s="52">
        <f>$B76*D76/$R76</f>
        <v>-111.65027695016403</v>
      </c>
      <c r="F76" s="51">
        <f>'Расчет субсидий'!F78-1</f>
        <v>0</v>
      </c>
      <c r="G76" s="51">
        <f>F76*'Расчет субсидий'!G78</f>
        <v>0</v>
      </c>
      <c r="H76" s="52">
        <f>$B76*G76/$R76</f>
        <v>0</v>
      </c>
      <c r="I76" s="51">
        <f>'Расчет субсидий'!J78-1</f>
        <v>-1.147601476014759E-2</v>
      </c>
      <c r="J76" s="51">
        <f>I76*'Расчет субсидий'!K78</f>
        <v>-0.1147601476014759</v>
      </c>
      <c r="K76" s="52">
        <f>$B76*J76/$R76</f>
        <v>-4.095177595290509</v>
      </c>
      <c r="L76" s="51" t="s">
        <v>410</v>
      </c>
      <c r="M76" s="51" t="s">
        <v>410</v>
      </c>
      <c r="N76" s="83" t="s">
        <v>410</v>
      </c>
      <c r="O76" s="51" t="s">
        <v>410</v>
      </c>
      <c r="P76" s="51" t="s">
        <v>410</v>
      </c>
      <c r="Q76" s="83" t="s">
        <v>410</v>
      </c>
      <c r="R76" s="53">
        <f t="shared" si="10"/>
        <v>-3.24356273659824</v>
      </c>
    </row>
    <row r="77" spans="1:18" ht="15" customHeight="1">
      <c r="A77" s="61" t="s">
        <v>62</v>
      </c>
      <c r="B77" s="50">
        <f>'Расчет субсидий'!X79</f>
        <v>-98.654545454545541</v>
      </c>
      <c r="C77" s="51">
        <f>'Расчет субсидий'!D79-1</f>
        <v>-0.22497022858636617</v>
      </c>
      <c r="D77" s="51">
        <f>C77*'Расчет субсидий'!E79</f>
        <v>-3.3745534287954926</v>
      </c>
      <c r="E77" s="52">
        <f>$B77*D77/$R77</f>
        <v>-95.409892903251844</v>
      </c>
      <c r="F77" s="51">
        <f>'Расчет субсидий'!F79-1</f>
        <v>0</v>
      </c>
      <c r="G77" s="51">
        <f>F77*'Расчет субсидий'!G79</f>
        <v>0</v>
      </c>
      <c r="H77" s="52">
        <f>$B77*G77/$R77</f>
        <v>0</v>
      </c>
      <c r="I77" s="51">
        <f>'Расчет субсидий'!J79-1</f>
        <v>-1.147601476014759E-2</v>
      </c>
      <c r="J77" s="51">
        <f>I77*'Расчет субсидий'!K79</f>
        <v>-0.1147601476014759</v>
      </c>
      <c r="K77" s="52">
        <f>$B77*J77/$R77</f>
        <v>-3.2446525512936977</v>
      </c>
      <c r="L77" s="51" t="s">
        <v>410</v>
      </c>
      <c r="M77" s="51" t="s">
        <v>410</v>
      </c>
      <c r="N77" s="83" t="s">
        <v>410</v>
      </c>
      <c r="O77" s="51" t="s">
        <v>410</v>
      </c>
      <c r="P77" s="51" t="s">
        <v>410</v>
      </c>
      <c r="Q77" s="83" t="s">
        <v>410</v>
      </c>
      <c r="R77" s="53">
        <f t="shared" si="10"/>
        <v>-3.4893135763969685</v>
      </c>
    </row>
    <row r="78" spans="1:18" ht="15" customHeight="1">
      <c r="A78" s="61" t="s">
        <v>63</v>
      </c>
      <c r="B78" s="50">
        <f>'Расчет субсидий'!X80</f>
        <v>-253.44545454545448</v>
      </c>
      <c r="C78" s="51">
        <f>'Расчет субсидий'!D80-1</f>
        <v>-0.48982464371591106</v>
      </c>
      <c r="D78" s="51">
        <f>C78*'Расчет субсидий'!E80</f>
        <v>-7.3473696557386656</v>
      </c>
      <c r="E78" s="52">
        <f>$B78*D78/$R78</f>
        <v>-249.54771508780786</v>
      </c>
      <c r="F78" s="51">
        <f>'Расчет субсидий'!F80-1</f>
        <v>0</v>
      </c>
      <c r="G78" s="51">
        <f>F78*'Расчет субсидий'!G80</f>
        <v>0</v>
      </c>
      <c r="H78" s="52">
        <f>$B78*G78/$R78</f>
        <v>0</v>
      </c>
      <c r="I78" s="51">
        <f>'Расчет субсидий'!J80-1</f>
        <v>-1.147601476014759E-2</v>
      </c>
      <c r="J78" s="51">
        <f>I78*'Расчет субсидий'!K80</f>
        <v>-0.1147601476014759</v>
      </c>
      <c r="K78" s="52">
        <f>$B78*J78/$R78</f>
        <v>-3.8977394576465967</v>
      </c>
      <c r="L78" s="51" t="s">
        <v>410</v>
      </c>
      <c r="M78" s="51" t="s">
        <v>410</v>
      </c>
      <c r="N78" s="83" t="s">
        <v>410</v>
      </c>
      <c r="O78" s="51" t="s">
        <v>410</v>
      </c>
      <c r="P78" s="51" t="s">
        <v>410</v>
      </c>
      <c r="Q78" s="83" t="s">
        <v>410</v>
      </c>
      <c r="R78" s="53">
        <f t="shared" si="10"/>
        <v>-7.462129803340142</v>
      </c>
    </row>
    <row r="79" spans="1:18" ht="15" customHeight="1">
      <c r="A79" s="61" t="s">
        <v>64</v>
      </c>
      <c r="B79" s="50">
        <f>'Расчет субсидий'!X81</f>
        <v>-3.8818181818181756</v>
      </c>
      <c r="C79" s="51">
        <f>'Расчет субсидий'!D81-1</f>
        <v>-9.4259019375465547E-3</v>
      </c>
      <c r="D79" s="51">
        <f>C79*'Расчет субсидий'!E81</f>
        <v>-0.14138852906319832</v>
      </c>
      <c r="E79" s="52">
        <f>$B79*D79/$R79</f>
        <v>-2.1426796732451856</v>
      </c>
      <c r="F79" s="51">
        <f>'Расчет субсидий'!F81-1</f>
        <v>0</v>
      </c>
      <c r="G79" s="51">
        <f>F79*'Расчет субсидий'!G81</f>
        <v>0</v>
      </c>
      <c r="H79" s="52">
        <f>$B79*G79/$R79</f>
        <v>0</v>
      </c>
      <c r="I79" s="51">
        <f>'Расчет субсидий'!J81-1</f>
        <v>-1.147601476014759E-2</v>
      </c>
      <c r="J79" s="51">
        <f>I79*'Расчет субсидий'!K81</f>
        <v>-0.1147601476014759</v>
      </c>
      <c r="K79" s="52">
        <f>$B79*J79/$R79</f>
        <v>-1.7391385085729905</v>
      </c>
      <c r="L79" s="51" t="s">
        <v>410</v>
      </c>
      <c r="M79" s="51" t="s">
        <v>410</v>
      </c>
      <c r="N79" s="83" t="s">
        <v>410</v>
      </c>
      <c r="O79" s="51" t="s">
        <v>410</v>
      </c>
      <c r="P79" s="51" t="s">
        <v>410</v>
      </c>
      <c r="Q79" s="83" t="s">
        <v>410</v>
      </c>
      <c r="R79" s="53">
        <f t="shared" si="10"/>
        <v>-0.25614867666467422</v>
      </c>
    </row>
    <row r="80" spans="1:18" ht="15" customHeight="1">
      <c r="A80" s="61" t="s">
        <v>65</v>
      </c>
      <c r="B80" s="50">
        <f>'Расчет субсидий'!X82</f>
        <v>137.22727272727275</v>
      </c>
      <c r="C80" s="51">
        <f>'Расчет субсидий'!D82-1</f>
        <v>0.23327688930699275</v>
      </c>
      <c r="D80" s="51">
        <f>C80*'Расчет субсидий'!E82</f>
        <v>3.4991533396048915</v>
      </c>
      <c r="E80" s="52">
        <f>$B80*D80/$R80</f>
        <v>141.88046199332476</v>
      </c>
      <c r="F80" s="51">
        <f>'Расчет субсидий'!F82-1</f>
        <v>0</v>
      </c>
      <c r="G80" s="51">
        <f>F80*'Расчет субсидий'!G82</f>
        <v>0</v>
      </c>
      <c r="H80" s="52">
        <f>$B80*G80/$R80</f>
        <v>0</v>
      </c>
      <c r="I80" s="51">
        <f>'Расчет субсидий'!J82-1</f>
        <v>-1.147601476014759E-2</v>
      </c>
      <c r="J80" s="51">
        <f>I80*'Расчет субсидий'!K82</f>
        <v>-0.1147601476014759</v>
      </c>
      <c r="K80" s="52">
        <f>$B80*J80/$R80</f>
        <v>-4.6531892660520153</v>
      </c>
      <c r="L80" s="51" t="s">
        <v>410</v>
      </c>
      <c r="M80" s="51" t="s">
        <v>410</v>
      </c>
      <c r="N80" s="83" t="s">
        <v>410</v>
      </c>
      <c r="O80" s="51" t="s">
        <v>410</v>
      </c>
      <c r="P80" s="51" t="s">
        <v>410</v>
      </c>
      <c r="Q80" s="83" t="s">
        <v>410</v>
      </c>
      <c r="R80" s="53">
        <f t="shared" si="10"/>
        <v>3.3843931920034156</v>
      </c>
    </row>
    <row r="81" spans="1:18" ht="15" customHeight="1">
      <c r="A81" s="57" t="s">
        <v>66</v>
      </c>
      <c r="B81" s="58"/>
      <c r="C81" s="59"/>
      <c r="D81" s="59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15" customHeight="1">
      <c r="A82" s="61" t="s">
        <v>67</v>
      </c>
      <c r="B82" s="50">
        <f>'Расчет субсидий'!X84</f>
        <v>30.536363636363603</v>
      </c>
      <c r="C82" s="51">
        <f>'Расчет субсидий'!D84-1</f>
        <v>0.26371339487681111</v>
      </c>
      <c r="D82" s="51">
        <f>C82*'Расчет субсидий'!E84</f>
        <v>3.9557009231521665</v>
      </c>
      <c r="E82" s="52">
        <f t="shared" ref="E82:E89" si="14">$B82*D82/$R82</f>
        <v>37.08075977687654</v>
      </c>
      <c r="F82" s="51">
        <f>'Расчет субсидий'!F84-1</f>
        <v>0</v>
      </c>
      <c r="G82" s="51">
        <f>F82*'Расчет субсидий'!G84</f>
        <v>0</v>
      </c>
      <c r="H82" s="52">
        <f t="shared" ref="H82:H89" si="15">$B82*G82/$R82</f>
        <v>0</v>
      </c>
      <c r="I82" s="51">
        <f>'Расчет субсидий'!J84-1</f>
        <v>-6.981430264717492E-2</v>
      </c>
      <c r="J82" s="51">
        <f>I82*'Расчет субсидий'!K84</f>
        <v>-0.6981430264717492</v>
      </c>
      <c r="K82" s="52">
        <f t="shared" ref="K82:K89" si="16">$B82*J82/$R82</f>
        <v>-6.5443961405129336</v>
      </c>
      <c r="L82" s="51" t="s">
        <v>410</v>
      </c>
      <c r="M82" s="51" t="s">
        <v>410</v>
      </c>
      <c r="N82" s="83" t="s">
        <v>410</v>
      </c>
      <c r="O82" s="51" t="s">
        <v>410</v>
      </c>
      <c r="P82" s="51" t="s">
        <v>410</v>
      </c>
      <c r="Q82" s="83" t="s">
        <v>410</v>
      </c>
      <c r="R82" s="53">
        <f t="shared" si="10"/>
        <v>3.2575578966804173</v>
      </c>
    </row>
    <row r="83" spans="1:18" ht="15" customHeight="1">
      <c r="A83" s="61" t="s">
        <v>68</v>
      </c>
      <c r="B83" s="50">
        <f>'Расчет субсидий'!X85</f>
        <v>-17.609090909090924</v>
      </c>
      <c r="C83" s="51">
        <f>'Расчет субсидий'!D85-1</f>
        <v>-8.5249172924434236E-2</v>
      </c>
      <c r="D83" s="51">
        <f>C83*'Расчет субсидий'!E85</f>
        <v>-1.2787375938665135</v>
      </c>
      <c r="E83" s="52">
        <f t="shared" si="14"/>
        <v>-11.390372442122827</v>
      </c>
      <c r="F83" s="51">
        <f>'Расчет субсидий'!F85-1</f>
        <v>0</v>
      </c>
      <c r="G83" s="51">
        <f>F83*'Расчет субсидий'!G85</f>
        <v>0</v>
      </c>
      <c r="H83" s="52">
        <f t="shared" si="15"/>
        <v>0</v>
      </c>
      <c r="I83" s="51">
        <f>'Расчет субсидий'!J85-1</f>
        <v>-6.981430264717492E-2</v>
      </c>
      <c r="J83" s="51">
        <f>I83*'Расчет субсидий'!K85</f>
        <v>-0.6981430264717492</v>
      </c>
      <c r="K83" s="52">
        <f t="shared" si="16"/>
        <v>-6.218718466968097</v>
      </c>
      <c r="L83" s="51" t="s">
        <v>410</v>
      </c>
      <c r="M83" s="51" t="s">
        <v>410</v>
      </c>
      <c r="N83" s="83" t="s">
        <v>410</v>
      </c>
      <c r="O83" s="51" t="s">
        <v>410</v>
      </c>
      <c r="P83" s="51" t="s">
        <v>410</v>
      </c>
      <c r="Q83" s="83" t="s">
        <v>410</v>
      </c>
      <c r="R83" s="53">
        <f t="shared" si="10"/>
        <v>-1.9768806203382627</v>
      </c>
    </row>
    <row r="84" spans="1:18" ht="15" customHeight="1">
      <c r="A84" s="61" t="s">
        <v>69</v>
      </c>
      <c r="B84" s="50">
        <f>'Расчет субсидий'!X86</f>
        <v>38.409090909090878</v>
      </c>
      <c r="C84" s="51">
        <f>'Расчет субсидий'!D86-1</f>
        <v>0.24023013304566687</v>
      </c>
      <c r="D84" s="51">
        <f>C84*'Расчет субсидий'!E86</f>
        <v>3.6034519956850031</v>
      </c>
      <c r="E84" s="52">
        <f t="shared" si="14"/>
        <v>47.638759510762071</v>
      </c>
      <c r="F84" s="51">
        <f>'Расчет субсидий'!F86-1</f>
        <v>0</v>
      </c>
      <c r="G84" s="51">
        <f>F84*'Расчет субсидий'!G86</f>
        <v>0</v>
      </c>
      <c r="H84" s="52">
        <f t="shared" si="15"/>
        <v>0</v>
      </c>
      <c r="I84" s="51">
        <f>'Расчет субсидий'!J86-1</f>
        <v>-6.981430264717492E-2</v>
      </c>
      <c r="J84" s="51">
        <f>I84*'Расчет субсидий'!K86</f>
        <v>-0.6981430264717492</v>
      </c>
      <c r="K84" s="52">
        <f t="shared" si="16"/>
        <v>-9.2296686016711895</v>
      </c>
      <c r="L84" s="51" t="s">
        <v>410</v>
      </c>
      <c r="M84" s="51" t="s">
        <v>410</v>
      </c>
      <c r="N84" s="83" t="s">
        <v>410</v>
      </c>
      <c r="O84" s="51" t="s">
        <v>410</v>
      </c>
      <c r="P84" s="51" t="s">
        <v>410</v>
      </c>
      <c r="Q84" s="83" t="s">
        <v>410</v>
      </c>
      <c r="R84" s="53">
        <f t="shared" si="10"/>
        <v>2.9053089692132539</v>
      </c>
    </row>
    <row r="85" spans="1:18" ht="15" customHeight="1">
      <c r="A85" s="61" t="s">
        <v>70</v>
      </c>
      <c r="B85" s="50">
        <f>'Расчет субсидий'!X87</f>
        <v>-28.218181818181847</v>
      </c>
      <c r="C85" s="51">
        <f>'Расчет субсидий'!D87-1</f>
        <v>-6.3672391017173036E-2</v>
      </c>
      <c r="D85" s="51">
        <f>C85*'Расчет субсидий'!E87</f>
        <v>-0.95508586525759553</v>
      </c>
      <c r="E85" s="52">
        <f t="shared" si="14"/>
        <v>-16.301908787489637</v>
      </c>
      <c r="F85" s="51">
        <f>'Расчет субсидий'!F87-1</f>
        <v>0</v>
      </c>
      <c r="G85" s="51">
        <f>F85*'Расчет субсидий'!G87</f>
        <v>0</v>
      </c>
      <c r="H85" s="52">
        <f t="shared" si="15"/>
        <v>0</v>
      </c>
      <c r="I85" s="51">
        <f>'Расчет субсидий'!J87-1</f>
        <v>-6.981430264717492E-2</v>
      </c>
      <c r="J85" s="51">
        <f>I85*'Расчет субсидий'!K87</f>
        <v>-0.6981430264717492</v>
      </c>
      <c r="K85" s="52">
        <f t="shared" si="16"/>
        <v>-11.91627303069221</v>
      </c>
      <c r="L85" s="51" t="s">
        <v>410</v>
      </c>
      <c r="M85" s="51" t="s">
        <v>410</v>
      </c>
      <c r="N85" s="83" t="s">
        <v>410</v>
      </c>
      <c r="O85" s="51" t="s">
        <v>410</v>
      </c>
      <c r="P85" s="51" t="s">
        <v>410</v>
      </c>
      <c r="Q85" s="83" t="s">
        <v>410</v>
      </c>
      <c r="R85" s="53">
        <f t="shared" si="10"/>
        <v>-1.6532288917293447</v>
      </c>
    </row>
    <row r="86" spans="1:18" ht="15" customHeight="1">
      <c r="A86" s="61" t="s">
        <v>71</v>
      </c>
      <c r="B86" s="50">
        <f>'Расчет субсидий'!X88</f>
        <v>-0.2818181818181813</v>
      </c>
      <c r="C86" s="51">
        <f>'Расчет субсидий'!D88-1</f>
        <v>4.3440561865949912E-2</v>
      </c>
      <c r="D86" s="51">
        <f>C86*'Расчет субсидий'!E88</f>
        <v>0.65160842798924867</v>
      </c>
      <c r="E86" s="52">
        <f t="shared" si="14"/>
        <v>3.9462058000218896</v>
      </c>
      <c r="F86" s="51">
        <f>'Расчет субсидий'!F88-1</f>
        <v>0</v>
      </c>
      <c r="G86" s="51">
        <f>F86*'Расчет субсидий'!G88</f>
        <v>0</v>
      </c>
      <c r="H86" s="52">
        <f t="shared" si="15"/>
        <v>0</v>
      </c>
      <c r="I86" s="51">
        <f>'Расчет субсидий'!J88-1</f>
        <v>-6.981430264717492E-2</v>
      </c>
      <c r="J86" s="51">
        <f>I86*'Расчет субсидий'!K88</f>
        <v>-0.6981430264717492</v>
      </c>
      <c r="K86" s="52">
        <f t="shared" si="16"/>
        <v>-4.2280239818400709</v>
      </c>
      <c r="L86" s="51" t="s">
        <v>410</v>
      </c>
      <c r="M86" s="51" t="s">
        <v>410</v>
      </c>
      <c r="N86" s="83" t="s">
        <v>410</v>
      </c>
      <c r="O86" s="51" t="s">
        <v>410</v>
      </c>
      <c r="P86" s="51" t="s">
        <v>410</v>
      </c>
      <c r="Q86" s="83" t="s">
        <v>410</v>
      </c>
      <c r="R86" s="53">
        <f t="shared" si="10"/>
        <v>-4.6534598482500522E-2</v>
      </c>
    </row>
    <row r="87" spans="1:18" ht="15" customHeight="1">
      <c r="A87" s="61" t="s">
        <v>72</v>
      </c>
      <c r="B87" s="50">
        <f>'Расчет субсидий'!X89</f>
        <v>-152.93636363636369</v>
      </c>
      <c r="C87" s="51">
        <f>'Расчет субсидий'!D89-1</f>
        <v>-0.36861167002012074</v>
      </c>
      <c r="D87" s="51">
        <f>C87*'Расчет субсидий'!E89</f>
        <v>-5.5291750503018111</v>
      </c>
      <c r="E87" s="52">
        <f t="shared" si="14"/>
        <v>-135.79070727991268</v>
      </c>
      <c r="F87" s="51">
        <f>'Расчет субсидий'!F89-1</f>
        <v>0</v>
      </c>
      <c r="G87" s="51">
        <f>F87*'Расчет субсидий'!G89</f>
        <v>0</v>
      </c>
      <c r="H87" s="52">
        <f t="shared" si="15"/>
        <v>0</v>
      </c>
      <c r="I87" s="51">
        <f>'Расчет субсидий'!J89-1</f>
        <v>-6.981430264717492E-2</v>
      </c>
      <c r="J87" s="51">
        <f>I87*'Расчет субсидий'!K89</f>
        <v>-0.6981430264717492</v>
      </c>
      <c r="K87" s="52">
        <f t="shared" si="16"/>
        <v>-17.145656356451017</v>
      </c>
      <c r="L87" s="51" t="s">
        <v>410</v>
      </c>
      <c r="M87" s="51" t="s">
        <v>410</v>
      </c>
      <c r="N87" s="83" t="s">
        <v>410</v>
      </c>
      <c r="O87" s="51" t="s">
        <v>410</v>
      </c>
      <c r="P87" s="51" t="s">
        <v>410</v>
      </c>
      <c r="Q87" s="83" t="s">
        <v>410</v>
      </c>
      <c r="R87" s="53">
        <f t="shared" si="10"/>
        <v>-6.2273180767735603</v>
      </c>
    </row>
    <row r="88" spans="1:18" ht="15" customHeight="1">
      <c r="A88" s="61" t="s">
        <v>73</v>
      </c>
      <c r="B88" s="50">
        <f>'Расчет субсидий'!X90</f>
        <v>49.13636363636374</v>
      </c>
      <c r="C88" s="51">
        <f>'Расчет субсидий'!D90-1</f>
        <v>0.18342121676021983</v>
      </c>
      <c r="D88" s="51">
        <f>C88*'Расчет субсидий'!E90</f>
        <v>2.7513182514032977</v>
      </c>
      <c r="E88" s="52">
        <f t="shared" si="14"/>
        <v>65.844245751028865</v>
      </c>
      <c r="F88" s="51">
        <f>'Расчет субсидий'!F90-1</f>
        <v>0</v>
      </c>
      <c r="G88" s="51">
        <f>F88*'Расчет субсидий'!G90</f>
        <v>0</v>
      </c>
      <c r="H88" s="52">
        <f t="shared" si="15"/>
        <v>0</v>
      </c>
      <c r="I88" s="51">
        <f>'Расчет субсидий'!J90-1</f>
        <v>-6.981430264717492E-2</v>
      </c>
      <c r="J88" s="51">
        <f>I88*'Расчет субсидий'!K90</f>
        <v>-0.6981430264717492</v>
      </c>
      <c r="K88" s="52">
        <f t="shared" si="16"/>
        <v>-16.707882114665136</v>
      </c>
      <c r="L88" s="51" t="s">
        <v>410</v>
      </c>
      <c r="M88" s="51" t="s">
        <v>410</v>
      </c>
      <c r="N88" s="83" t="s">
        <v>410</v>
      </c>
      <c r="O88" s="51" t="s">
        <v>410</v>
      </c>
      <c r="P88" s="51" t="s">
        <v>410</v>
      </c>
      <c r="Q88" s="83" t="s">
        <v>410</v>
      </c>
      <c r="R88" s="53">
        <f t="shared" si="10"/>
        <v>2.0531752249315485</v>
      </c>
    </row>
    <row r="89" spans="1:18" ht="15" customHeight="1">
      <c r="A89" s="61" t="s">
        <v>74</v>
      </c>
      <c r="B89" s="50">
        <f>'Расчет субсидий'!X91</f>
        <v>35.854545454545416</v>
      </c>
      <c r="C89" s="51">
        <f>'Расчет субсидий'!D91-1</f>
        <v>0.25118393858872157</v>
      </c>
      <c r="D89" s="51">
        <f>C89*'Расчет субсидий'!E91</f>
        <v>3.7677590788308235</v>
      </c>
      <c r="E89" s="52">
        <f t="shared" si="14"/>
        <v>44.009181229650856</v>
      </c>
      <c r="F89" s="51">
        <f>'Расчет субсидий'!F91-1</f>
        <v>0</v>
      </c>
      <c r="G89" s="51">
        <f>F89*'Расчет субсидий'!G91</f>
        <v>0</v>
      </c>
      <c r="H89" s="52">
        <f t="shared" si="15"/>
        <v>0</v>
      </c>
      <c r="I89" s="51">
        <f>'Расчет субсидий'!J91-1</f>
        <v>-6.981430264717492E-2</v>
      </c>
      <c r="J89" s="51">
        <f>I89*'Расчет субсидий'!K91</f>
        <v>-0.6981430264717492</v>
      </c>
      <c r="K89" s="52">
        <f t="shared" si="16"/>
        <v>-8.1546357751054384</v>
      </c>
      <c r="L89" s="51" t="s">
        <v>410</v>
      </c>
      <c r="M89" s="51" t="s">
        <v>410</v>
      </c>
      <c r="N89" s="83" t="s">
        <v>410</v>
      </c>
      <c r="O89" s="51" t="s">
        <v>410</v>
      </c>
      <c r="P89" s="51" t="s">
        <v>410</v>
      </c>
      <c r="Q89" s="83" t="s">
        <v>410</v>
      </c>
      <c r="R89" s="53">
        <f t="shared" si="10"/>
        <v>3.0696160523590743</v>
      </c>
    </row>
    <row r="90" spans="1:18" ht="15" customHeight="1">
      <c r="A90" s="57" t="s">
        <v>75</v>
      </c>
      <c r="B90" s="58"/>
      <c r="C90" s="59"/>
      <c r="D90" s="59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 ht="15" customHeight="1">
      <c r="A91" s="61" t="s">
        <v>76</v>
      </c>
      <c r="B91" s="50">
        <f>'Расчет субсидий'!X93</f>
        <v>37.709090909090833</v>
      </c>
      <c r="C91" s="51">
        <f>'Расчет субсидий'!D93-1</f>
        <v>0.11829644461280364</v>
      </c>
      <c r="D91" s="51">
        <f>C91*'Расчет субсидий'!E93</f>
        <v>1.7744466691920546</v>
      </c>
      <c r="E91" s="52">
        <f t="shared" ref="E91:E99" si="17">$B91*D91/$R91</f>
        <v>45.948215199644501</v>
      </c>
      <c r="F91" s="51">
        <f>'Расчет субсидий'!F93-1</f>
        <v>0</v>
      </c>
      <c r="G91" s="51">
        <f>F91*'Расчет субсидий'!G93</f>
        <v>0</v>
      </c>
      <c r="H91" s="52">
        <f t="shared" ref="H91:H99" si="18">$B91*G91/$R91</f>
        <v>0</v>
      </c>
      <c r="I91" s="51">
        <f>'Расчет субсидий'!J93-1</f>
        <v>-3.1818181818181746E-2</v>
      </c>
      <c r="J91" s="51">
        <f>I91*'Расчет субсидий'!K93</f>
        <v>-0.31818181818181746</v>
      </c>
      <c r="K91" s="52">
        <f t="shared" ref="K91:K99" si="19">$B91*J91/$R91</f>
        <v>-8.2391242905536686</v>
      </c>
      <c r="L91" s="51" t="s">
        <v>410</v>
      </c>
      <c r="M91" s="51" t="s">
        <v>410</v>
      </c>
      <c r="N91" s="83" t="s">
        <v>410</v>
      </c>
      <c r="O91" s="51" t="s">
        <v>410</v>
      </c>
      <c r="P91" s="51" t="s">
        <v>410</v>
      </c>
      <c r="Q91" s="83" t="s">
        <v>410</v>
      </c>
      <c r="R91" s="53">
        <f t="shared" si="10"/>
        <v>1.4562648510102372</v>
      </c>
    </row>
    <row r="92" spans="1:18" ht="15" customHeight="1">
      <c r="A92" s="61" t="s">
        <v>77</v>
      </c>
      <c r="B92" s="50">
        <f>'Расчет субсидий'!X94</f>
        <v>-39.68181818181813</v>
      </c>
      <c r="C92" s="51">
        <f>'Расчет субсидий'!D94-1</f>
        <v>-0.12659066119565776</v>
      </c>
      <c r="D92" s="51">
        <f>C92*'Расчет субсидий'!E94</f>
        <v>-1.8988599179348664</v>
      </c>
      <c r="E92" s="52">
        <f t="shared" si="17"/>
        <v>-33.986827035658358</v>
      </c>
      <c r="F92" s="51">
        <f>'Расчет субсидий'!F94-1</f>
        <v>0</v>
      </c>
      <c r="G92" s="51">
        <f>F92*'Расчет субсидий'!G94</f>
        <v>0</v>
      </c>
      <c r="H92" s="52">
        <f t="shared" si="18"/>
        <v>0</v>
      </c>
      <c r="I92" s="51">
        <f>'Расчет субсидий'!J94-1</f>
        <v>-3.1818181818181746E-2</v>
      </c>
      <c r="J92" s="51">
        <f>I92*'Расчет субсидий'!K94</f>
        <v>-0.31818181818181746</v>
      </c>
      <c r="K92" s="52">
        <f t="shared" si="19"/>
        <v>-5.6949911461597669</v>
      </c>
      <c r="L92" s="51" t="s">
        <v>410</v>
      </c>
      <c r="M92" s="51" t="s">
        <v>410</v>
      </c>
      <c r="N92" s="83" t="s">
        <v>410</v>
      </c>
      <c r="O92" s="51" t="s">
        <v>410</v>
      </c>
      <c r="P92" s="51" t="s">
        <v>410</v>
      </c>
      <c r="Q92" s="83" t="s">
        <v>410</v>
      </c>
      <c r="R92" s="53">
        <f t="shared" si="10"/>
        <v>-2.2170417361166841</v>
      </c>
    </row>
    <row r="93" spans="1:18" ht="15" customHeight="1">
      <c r="A93" s="61" t="s">
        <v>78</v>
      </c>
      <c r="B93" s="50">
        <f>'Расчет субсидий'!X95</f>
        <v>-208.79999999999995</v>
      </c>
      <c r="C93" s="51">
        <f>'Расчет субсидий'!D95-1</f>
        <v>-0.28407851690294439</v>
      </c>
      <c r="D93" s="51">
        <f>C93*'Расчет субсидий'!E95</f>
        <v>-4.2611777535441657</v>
      </c>
      <c r="E93" s="52">
        <f t="shared" si="17"/>
        <v>-194.29221510218218</v>
      </c>
      <c r="F93" s="51">
        <f>'Расчет субсидий'!F95-1</f>
        <v>0</v>
      </c>
      <c r="G93" s="51">
        <f>F93*'Расчет субсидий'!G95</f>
        <v>0</v>
      </c>
      <c r="H93" s="52">
        <f t="shared" si="18"/>
        <v>0</v>
      </c>
      <c r="I93" s="51">
        <f>'Расчет субсидий'!J95-1</f>
        <v>-3.1818181818181746E-2</v>
      </c>
      <c r="J93" s="51">
        <f>I93*'Расчет субсидий'!K95</f>
        <v>-0.31818181818181746</v>
      </c>
      <c r="K93" s="52">
        <f t="shared" si="19"/>
        <v>-14.507784897817769</v>
      </c>
      <c r="L93" s="51" t="s">
        <v>410</v>
      </c>
      <c r="M93" s="51" t="s">
        <v>410</v>
      </c>
      <c r="N93" s="83" t="s">
        <v>410</v>
      </c>
      <c r="O93" s="51" t="s">
        <v>410</v>
      </c>
      <c r="P93" s="51" t="s">
        <v>410</v>
      </c>
      <c r="Q93" s="83" t="s">
        <v>410</v>
      </c>
      <c r="R93" s="53">
        <f t="shared" si="10"/>
        <v>-4.5793595717259832</v>
      </c>
    </row>
    <row r="94" spans="1:18" ht="15" customHeight="1">
      <c r="A94" s="61" t="s">
        <v>79</v>
      </c>
      <c r="B94" s="50">
        <f>'Расчет субсидий'!X96</f>
        <v>-68.318181818181756</v>
      </c>
      <c r="C94" s="51">
        <f>'Расчет субсидий'!D96-1</f>
        <v>-7.8482616615189738E-2</v>
      </c>
      <c r="D94" s="51">
        <f>C94*'Расчет субсидий'!E96</f>
        <v>-1.1772392492278461</v>
      </c>
      <c r="E94" s="52">
        <f t="shared" si="17"/>
        <v>-53.782073039509491</v>
      </c>
      <c r="F94" s="51">
        <f>'Расчет субсидий'!F96-1</f>
        <v>0</v>
      </c>
      <c r="G94" s="51">
        <f>F94*'Расчет субсидий'!G96</f>
        <v>0</v>
      </c>
      <c r="H94" s="52">
        <f t="shared" si="18"/>
        <v>0</v>
      </c>
      <c r="I94" s="51">
        <f>'Расчет субсидий'!J96-1</f>
        <v>-3.1818181818181746E-2</v>
      </c>
      <c r="J94" s="51">
        <f>I94*'Расчет субсидий'!K96</f>
        <v>-0.31818181818181746</v>
      </c>
      <c r="K94" s="52">
        <f t="shared" si="19"/>
        <v>-14.536108778672261</v>
      </c>
      <c r="L94" s="51" t="s">
        <v>410</v>
      </c>
      <c r="M94" s="51" t="s">
        <v>410</v>
      </c>
      <c r="N94" s="83" t="s">
        <v>410</v>
      </c>
      <c r="O94" s="51" t="s">
        <v>410</v>
      </c>
      <c r="P94" s="51" t="s">
        <v>410</v>
      </c>
      <c r="Q94" s="83" t="s">
        <v>410</v>
      </c>
      <c r="R94" s="53">
        <f t="shared" si="10"/>
        <v>-1.4954210674096635</v>
      </c>
    </row>
    <row r="95" spans="1:18">
      <c r="A95" s="61" t="s">
        <v>80</v>
      </c>
      <c r="B95" s="50">
        <f>'Расчет субсидий'!X97</f>
        <v>-233.06363636363631</v>
      </c>
      <c r="C95" s="51">
        <f>'Расчет субсидий'!D97-1</f>
        <v>-0.46162893266686267</v>
      </c>
      <c r="D95" s="51">
        <f>C95*'Расчет субсидий'!E97</f>
        <v>-6.9244339900029397</v>
      </c>
      <c r="E95" s="52">
        <f t="shared" si="17"/>
        <v>-222.82470977492443</v>
      </c>
      <c r="F95" s="51">
        <f>'Расчет субсидий'!F97-1</f>
        <v>0</v>
      </c>
      <c r="G95" s="51">
        <f>F95*'Расчет субсидий'!G97</f>
        <v>0</v>
      </c>
      <c r="H95" s="52">
        <f t="shared" si="18"/>
        <v>0</v>
      </c>
      <c r="I95" s="51">
        <f>'Расчет субсидий'!J97-1</f>
        <v>-3.1818181818181746E-2</v>
      </c>
      <c r="J95" s="51">
        <f>I95*'Расчет субсидий'!K97</f>
        <v>-0.31818181818181746</v>
      </c>
      <c r="K95" s="52">
        <f t="shared" si="19"/>
        <v>-10.238926588711861</v>
      </c>
      <c r="L95" s="51" t="s">
        <v>410</v>
      </c>
      <c r="M95" s="51" t="s">
        <v>410</v>
      </c>
      <c r="N95" s="83" t="s">
        <v>410</v>
      </c>
      <c r="O95" s="51" t="s">
        <v>410</v>
      </c>
      <c r="P95" s="51" t="s">
        <v>410</v>
      </c>
      <c r="Q95" s="83" t="s">
        <v>410</v>
      </c>
      <c r="R95" s="53">
        <f t="shared" si="10"/>
        <v>-7.2426158081847571</v>
      </c>
    </row>
    <row r="96" spans="1:18" ht="15" customHeight="1">
      <c r="A96" s="61" t="s">
        <v>81</v>
      </c>
      <c r="B96" s="50">
        <f>'Расчет субсидий'!X98</f>
        <v>73.336363636363785</v>
      </c>
      <c r="C96" s="51">
        <f>'Расчет субсидий'!D98-1</f>
        <v>0.20202181661086516</v>
      </c>
      <c r="D96" s="51">
        <f>C96*'Расчет субсидий'!E98</f>
        <v>3.0303272491629771</v>
      </c>
      <c r="E96" s="52">
        <f t="shared" si="17"/>
        <v>81.939994272874159</v>
      </c>
      <c r="F96" s="51">
        <f>'Расчет субсидий'!F98-1</f>
        <v>0</v>
      </c>
      <c r="G96" s="51">
        <f>F96*'Расчет субсидий'!G98</f>
        <v>0</v>
      </c>
      <c r="H96" s="52">
        <f t="shared" si="18"/>
        <v>0</v>
      </c>
      <c r="I96" s="51">
        <f>'Расчет субсидий'!J98-1</f>
        <v>-3.1818181818181746E-2</v>
      </c>
      <c r="J96" s="51">
        <f>I96*'Расчет субсидий'!K98</f>
        <v>-0.31818181818181746</v>
      </c>
      <c r="K96" s="52">
        <f t="shared" si="19"/>
        <v>-8.6036306365103794</v>
      </c>
      <c r="L96" s="51" t="s">
        <v>410</v>
      </c>
      <c r="M96" s="51" t="s">
        <v>410</v>
      </c>
      <c r="N96" s="83" t="s">
        <v>410</v>
      </c>
      <c r="O96" s="51" t="s">
        <v>410</v>
      </c>
      <c r="P96" s="51" t="s">
        <v>410</v>
      </c>
      <c r="Q96" s="83" t="s">
        <v>410</v>
      </c>
      <c r="R96" s="53">
        <f t="shared" si="10"/>
        <v>2.7121454309811597</v>
      </c>
    </row>
    <row r="97" spans="1:18" ht="15" customHeight="1">
      <c r="A97" s="61" t="s">
        <v>82</v>
      </c>
      <c r="B97" s="50">
        <f>'Расчет субсидий'!X99</f>
        <v>-11.24545454545455</v>
      </c>
      <c r="C97" s="51">
        <f>'Расчет субсидий'!D99-1</f>
        <v>-2.1141649048623812E-3</v>
      </c>
      <c r="D97" s="51">
        <f>C97*'Расчет субсидий'!E99</f>
        <v>-3.1712473572935718E-2</v>
      </c>
      <c r="E97" s="52">
        <f t="shared" si="17"/>
        <v>-1.0192254875033486</v>
      </c>
      <c r="F97" s="51">
        <f>'Расчет субсидий'!F99-1</f>
        <v>0</v>
      </c>
      <c r="G97" s="51">
        <f>F97*'Расчет субсидий'!G99</f>
        <v>0</v>
      </c>
      <c r="H97" s="52">
        <f t="shared" si="18"/>
        <v>0</v>
      </c>
      <c r="I97" s="51">
        <f>'Расчет субсидий'!J99-1</f>
        <v>-3.1818181818181746E-2</v>
      </c>
      <c r="J97" s="51">
        <f>I97*'Расчет субсидий'!K99</f>
        <v>-0.31818181818181746</v>
      </c>
      <c r="K97" s="52">
        <f t="shared" si="19"/>
        <v>-10.226229057951201</v>
      </c>
      <c r="L97" s="51" t="s">
        <v>410</v>
      </c>
      <c r="M97" s="51" t="s">
        <v>410</v>
      </c>
      <c r="N97" s="83" t="s">
        <v>410</v>
      </c>
      <c r="O97" s="51" t="s">
        <v>410</v>
      </c>
      <c r="P97" s="51" t="s">
        <v>410</v>
      </c>
      <c r="Q97" s="83" t="s">
        <v>410</v>
      </c>
      <c r="R97" s="53">
        <f t="shared" si="10"/>
        <v>-0.34989429175475317</v>
      </c>
    </row>
    <row r="98" spans="1:18" ht="15" customHeight="1">
      <c r="A98" s="61" t="s">
        <v>83</v>
      </c>
      <c r="B98" s="50">
        <f>'Расчет субсидий'!X100</f>
        <v>132.86363636363626</v>
      </c>
      <c r="C98" s="51">
        <f>'Расчет субсидий'!D100-1</f>
        <v>0.30000000000000004</v>
      </c>
      <c r="D98" s="51">
        <f>C98*'Расчет субсидий'!E100</f>
        <v>4.5000000000000009</v>
      </c>
      <c r="E98" s="52">
        <f t="shared" si="17"/>
        <v>142.97282608695639</v>
      </c>
      <c r="F98" s="51">
        <f>'Расчет субсидий'!F100-1</f>
        <v>0</v>
      </c>
      <c r="G98" s="51">
        <f>F98*'Расчет субсидий'!G100</f>
        <v>0</v>
      </c>
      <c r="H98" s="52">
        <f t="shared" si="18"/>
        <v>0</v>
      </c>
      <c r="I98" s="51">
        <f>'Расчет субсидий'!J100-1</f>
        <v>-3.1818181818181746E-2</v>
      </c>
      <c r="J98" s="51">
        <f>I98*'Расчет субсидий'!K100</f>
        <v>-0.31818181818181746</v>
      </c>
      <c r="K98" s="52">
        <f t="shared" si="19"/>
        <v>-10.109189723320123</v>
      </c>
      <c r="L98" s="51" t="s">
        <v>410</v>
      </c>
      <c r="M98" s="51" t="s">
        <v>410</v>
      </c>
      <c r="N98" s="83" t="s">
        <v>410</v>
      </c>
      <c r="O98" s="51" t="s">
        <v>410</v>
      </c>
      <c r="P98" s="51" t="s">
        <v>410</v>
      </c>
      <c r="Q98" s="83" t="s">
        <v>410</v>
      </c>
      <c r="R98" s="53">
        <f t="shared" si="10"/>
        <v>4.1818181818181834</v>
      </c>
    </row>
    <row r="99" spans="1:18" ht="15" customHeight="1">
      <c r="A99" s="61" t="s">
        <v>84</v>
      </c>
      <c r="B99" s="50">
        <f>'Расчет субсидий'!X101</f>
        <v>-114.03636363636383</v>
      </c>
      <c r="C99" s="51">
        <f>'Расчет субсидий'!D101-1</f>
        <v>-0.21193378206294355</v>
      </c>
      <c r="D99" s="51">
        <f>C99*'Расчет субсидий'!E101</f>
        <v>-3.1790067309441534</v>
      </c>
      <c r="E99" s="52">
        <f t="shared" si="17"/>
        <v>-103.66108732198569</v>
      </c>
      <c r="F99" s="51">
        <f>'Расчет субсидий'!F101-1</f>
        <v>0</v>
      </c>
      <c r="G99" s="51">
        <f>F99*'Расчет субсидий'!G101</f>
        <v>0</v>
      </c>
      <c r="H99" s="52">
        <f t="shared" si="18"/>
        <v>0</v>
      </c>
      <c r="I99" s="51">
        <f>'Расчет субсидий'!J101-1</f>
        <v>-3.1818181818181746E-2</v>
      </c>
      <c r="J99" s="51">
        <f>I99*'Расчет субсидий'!K101</f>
        <v>-0.31818181818181746</v>
      </c>
      <c r="K99" s="52">
        <f t="shared" si="19"/>
        <v>-10.375276314378139</v>
      </c>
      <c r="L99" s="51" t="s">
        <v>410</v>
      </c>
      <c r="M99" s="51" t="s">
        <v>410</v>
      </c>
      <c r="N99" s="83" t="s">
        <v>410</v>
      </c>
      <c r="O99" s="51" t="s">
        <v>410</v>
      </c>
      <c r="P99" s="51" t="s">
        <v>410</v>
      </c>
      <c r="Q99" s="83" t="s">
        <v>410</v>
      </c>
      <c r="R99" s="53">
        <f t="shared" si="10"/>
        <v>-3.4971885491259709</v>
      </c>
    </row>
    <row r="100" spans="1:18" ht="15" customHeight="1">
      <c r="A100" s="57" t="s">
        <v>85</v>
      </c>
      <c r="B100" s="58"/>
      <c r="C100" s="59"/>
      <c r="D100" s="59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 ht="15" customHeight="1">
      <c r="A101" s="61" t="s">
        <v>86</v>
      </c>
      <c r="B101" s="50">
        <f>'Расчет субсидий'!X103</f>
        <v>-100.51818181818186</v>
      </c>
      <c r="C101" s="51">
        <f>'Расчет субсидий'!D103-1</f>
        <v>-0.41995981245813807</v>
      </c>
      <c r="D101" s="51">
        <f>C101*'Расчет субсидий'!E103</f>
        <v>-6.2993971868720706</v>
      </c>
      <c r="E101" s="52">
        <f t="shared" ref="E101:E113" si="20">$B101*D101/$R101</f>
        <v>-104.34194611932875</v>
      </c>
      <c r="F101" s="51">
        <f>'Расчет субсидий'!F103-1</f>
        <v>0</v>
      </c>
      <c r="G101" s="51">
        <f>F101*'Расчет субсидий'!G103</f>
        <v>0</v>
      </c>
      <c r="H101" s="52">
        <f t="shared" ref="H101:H113" si="21">$B101*G101/$R101</f>
        <v>0</v>
      </c>
      <c r="I101" s="51">
        <f>'Расчет субсидий'!J103-1</f>
        <v>2.3085068831627309E-2</v>
      </c>
      <c r="J101" s="51">
        <f>I101*'Расчет субсидий'!K103</f>
        <v>0.23085068831627309</v>
      </c>
      <c r="K101" s="52">
        <f t="shared" ref="K101:K113" si="22">$B101*J101/$R101</f>
        <v>3.8237643011468827</v>
      </c>
      <c r="L101" s="51" t="s">
        <v>410</v>
      </c>
      <c r="M101" s="51" t="s">
        <v>410</v>
      </c>
      <c r="N101" s="83" t="s">
        <v>410</v>
      </c>
      <c r="O101" s="51" t="s">
        <v>410</v>
      </c>
      <c r="P101" s="51" t="s">
        <v>410</v>
      </c>
      <c r="Q101" s="83" t="s">
        <v>410</v>
      </c>
      <c r="R101" s="53">
        <f t="shared" si="10"/>
        <v>-6.0685464985557971</v>
      </c>
    </row>
    <row r="102" spans="1:18" ht="15" customHeight="1">
      <c r="A102" s="61" t="s">
        <v>87</v>
      </c>
      <c r="B102" s="50">
        <f>'Расчет субсидий'!X104</f>
        <v>-96.227272727272748</v>
      </c>
      <c r="C102" s="51">
        <f>'Расчет субсидий'!D104-1</f>
        <v>-0.19067568550440039</v>
      </c>
      <c r="D102" s="51">
        <f>C102*'Расчет субсидий'!E104</f>
        <v>-2.8601352825660058</v>
      </c>
      <c r="E102" s="52">
        <f t="shared" si="20"/>
        <v>-104.67600900803563</v>
      </c>
      <c r="F102" s="51">
        <f>'Расчет субсидий'!F104-1</f>
        <v>0</v>
      </c>
      <c r="G102" s="51">
        <f>F102*'Расчет субсидий'!G104</f>
        <v>0</v>
      </c>
      <c r="H102" s="52">
        <f t="shared" si="21"/>
        <v>0</v>
      </c>
      <c r="I102" s="51">
        <f>'Расчет субсидий'!J104-1</f>
        <v>2.3085068831627309E-2</v>
      </c>
      <c r="J102" s="51">
        <f>I102*'Расчет субсидий'!K104</f>
        <v>0.23085068831627309</v>
      </c>
      <c r="K102" s="52">
        <f t="shared" si="22"/>
        <v>8.4487362807628887</v>
      </c>
      <c r="L102" s="51" t="s">
        <v>410</v>
      </c>
      <c r="M102" s="51" t="s">
        <v>410</v>
      </c>
      <c r="N102" s="83" t="s">
        <v>410</v>
      </c>
      <c r="O102" s="51" t="s">
        <v>410</v>
      </c>
      <c r="P102" s="51" t="s">
        <v>410</v>
      </c>
      <c r="Q102" s="83" t="s">
        <v>410</v>
      </c>
      <c r="R102" s="53">
        <f t="shared" si="10"/>
        <v>-2.6292845942497327</v>
      </c>
    </row>
    <row r="103" spans="1:18" ht="15" customHeight="1">
      <c r="A103" s="61" t="s">
        <v>88</v>
      </c>
      <c r="B103" s="50">
        <f>'Расчет субсидий'!X105</f>
        <v>-129.55454545454552</v>
      </c>
      <c r="C103" s="51">
        <f>'Расчет субсидий'!D105-1</f>
        <v>-0.5002764513696909</v>
      </c>
      <c r="D103" s="51">
        <f>C103*'Расчет субсидий'!E105</f>
        <v>-7.5041467705453631</v>
      </c>
      <c r="E103" s="52">
        <f t="shared" si="20"/>
        <v>-133.66654029905044</v>
      </c>
      <c r="F103" s="51">
        <f>'Расчет субсидий'!F105-1</f>
        <v>0</v>
      </c>
      <c r="G103" s="51">
        <f>F103*'Расчет субсидий'!G105</f>
        <v>0</v>
      </c>
      <c r="H103" s="52">
        <f t="shared" si="21"/>
        <v>0</v>
      </c>
      <c r="I103" s="51">
        <f>'Расчет субсидий'!J105-1</f>
        <v>2.3085068831627309E-2</v>
      </c>
      <c r="J103" s="51">
        <f>I103*'Расчет субсидий'!K105</f>
        <v>0.23085068831627309</v>
      </c>
      <c r="K103" s="52">
        <f t="shared" si="22"/>
        <v>4.1119948445049026</v>
      </c>
      <c r="L103" s="51" t="s">
        <v>410</v>
      </c>
      <c r="M103" s="51" t="s">
        <v>410</v>
      </c>
      <c r="N103" s="83" t="s">
        <v>410</v>
      </c>
      <c r="O103" s="51" t="s">
        <v>410</v>
      </c>
      <c r="P103" s="51" t="s">
        <v>410</v>
      </c>
      <c r="Q103" s="83" t="s">
        <v>410</v>
      </c>
      <c r="R103" s="53">
        <f t="shared" si="10"/>
        <v>-7.2732960822290895</v>
      </c>
    </row>
    <row r="104" spans="1:18" ht="15" customHeight="1">
      <c r="A104" s="61" t="s">
        <v>89</v>
      </c>
      <c r="B104" s="50">
        <f>'Расчет субсидий'!X106</f>
        <v>64.272727272727252</v>
      </c>
      <c r="C104" s="51">
        <f>'Расчет субсидий'!D106-1</f>
        <v>0.20872210333231411</v>
      </c>
      <c r="D104" s="51">
        <f>C104*'Расчет субсидий'!E106</f>
        <v>3.1308315499847117</v>
      </c>
      <c r="E104" s="52">
        <f t="shared" si="20"/>
        <v>59.859043206510421</v>
      </c>
      <c r="F104" s="51">
        <f>'Расчет субсидий'!F106-1</f>
        <v>0</v>
      </c>
      <c r="G104" s="51">
        <f>F104*'Расчет субсидий'!G106</f>
        <v>0</v>
      </c>
      <c r="H104" s="52">
        <f t="shared" si="21"/>
        <v>0</v>
      </c>
      <c r="I104" s="51">
        <f>'Расчет субсидий'!J106-1</f>
        <v>2.3085068831627309E-2</v>
      </c>
      <c r="J104" s="51">
        <f>I104*'Расчет субсидий'!K106</f>
        <v>0.23085068831627309</v>
      </c>
      <c r="K104" s="52">
        <f t="shared" si="22"/>
        <v>4.4136840662168293</v>
      </c>
      <c r="L104" s="51" t="s">
        <v>410</v>
      </c>
      <c r="M104" s="51" t="s">
        <v>410</v>
      </c>
      <c r="N104" s="83" t="s">
        <v>410</v>
      </c>
      <c r="O104" s="51" t="s">
        <v>410</v>
      </c>
      <c r="P104" s="51" t="s">
        <v>410</v>
      </c>
      <c r="Q104" s="83" t="s">
        <v>410</v>
      </c>
      <c r="R104" s="53">
        <f t="shared" si="10"/>
        <v>3.3616822383009848</v>
      </c>
    </row>
    <row r="105" spans="1:18" ht="15" customHeight="1">
      <c r="A105" s="61" t="s">
        <v>90</v>
      </c>
      <c r="B105" s="50">
        <f>'Расчет субсидий'!X107</f>
        <v>112.5272727272727</v>
      </c>
      <c r="C105" s="51">
        <f>'Расчет субсидий'!D107-1</f>
        <v>0.25717247463608284</v>
      </c>
      <c r="D105" s="51">
        <f>C105*'Расчет субсидий'!E107</f>
        <v>3.8575871195412423</v>
      </c>
      <c r="E105" s="52">
        <f t="shared" si="20"/>
        <v>106.17350153537173</v>
      </c>
      <c r="F105" s="51">
        <f>'Расчет субсидий'!F107-1</f>
        <v>0</v>
      </c>
      <c r="G105" s="51">
        <f>F105*'Расчет субсидий'!G107</f>
        <v>0</v>
      </c>
      <c r="H105" s="52">
        <f t="shared" si="21"/>
        <v>0</v>
      </c>
      <c r="I105" s="51">
        <f>'Расчет субсидий'!J107-1</f>
        <v>2.3085068831627309E-2</v>
      </c>
      <c r="J105" s="51">
        <f>I105*'Расчет субсидий'!K107</f>
        <v>0.23085068831627309</v>
      </c>
      <c r="K105" s="52">
        <f t="shared" si="22"/>
        <v>6.3537711919009832</v>
      </c>
      <c r="L105" s="51" t="s">
        <v>410</v>
      </c>
      <c r="M105" s="51" t="s">
        <v>410</v>
      </c>
      <c r="N105" s="83" t="s">
        <v>410</v>
      </c>
      <c r="O105" s="51" t="s">
        <v>410</v>
      </c>
      <c r="P105" s="51" t="s">
        <v>410</v>
      </c>
      <c r="Q105" s="83" t="s">
        <v>410</v>
      </c>
      <c r="R105" s="53">
        <f t="shared" si="10"/>
        <v>4.088437807857515</v>
      </c>
    </row>
    <row r="106" spans="1:18" ht="15" customHeight="1">
      <c r="A106" s="61" t="s">
        <v>91</v>
      </c>
      <c r="B106" s="50">
        <f>'Расчет субсидий'!X108</f>
        <v>-60.172727272727229</v>
      </c>
      <c r="C106" s="51">
        <f>'Расчет субсидий'!D108-1</f>
        <v>-0.21796087218822713</v>
      </c>
      <c r="D106" s="51">
        <f>C106*'Расчет субсидий'!E108</f>
        <v>-3.2694130828234069</v>
      </c>
      <c r="E106" s="52">
        <f t="shared" si="20"/>
        <v>-64.744269240694493</v>
      </c>
      <c r="F106" s="51">
        <f>'Расчет субсидий'!F108-1</f>
        <v>0</v>
      </c>
      <c r="G106" s="51">
        <f>F106*'Расчет субсидий'!G108</f>
        <v>0</v>
      </c>
      <c r="H106" s="52">
        <f t="shared" si="21"/>
        <v>0</v>
      </c>
      <c r="I106" s="51">
        <f>'Расчет субсидий'!J108-1</f>
        <v>2.3085068831627309E-2</v>
      </c>
      <c r="J106" s="51">
        <f>I106*'Расчет субсидий'!K108</f>
        <v>0.23085068831627309</v>
      </c>
      <c r="K106" s="52">
        <f t="shared" si="22"/>
        <v>4.5715419679672618</v>
      </c>
      <c r="L106" s="51" t="s">
        <v>410</v>
      </c>
      <c r="M106" s="51" t="s">
        <v>410</v>
      </c>
      <c r="N106" s="83" t="s">
        <v>410</v>
      </c>
      <c r="O106" s="51" t="s">
        <v>410</v>
      </c>
      <c r="P106" s="51" t="s">
        <v>410</v>
      </c>
      <c r="Q106" s="83" t="s">
        <v>410</v>
      </c>
      <c r="R106" s="53">
        <f t="shared" si="10"/>
        <v>-3.0385623945071338</v>
      </c>
    </row>
    <row r="107" spans="1:18" ht="15" customHeight="1">
      <c r="A107" s="61" t="s">
        <v>92</v>
      </c>
      <c r="B107" s="50">
        <f>'Расчет субсидий'!X109</f>
        <v>94.227272727272748</v>
      </c>
      <c r="C107" s="51">
        <f>'Расчет субсидий'!D109-1</f>
        <v>0.20465138265185523</v>
      </c>
      <c r="D107" s="51">
        <f>C107*'Расчет субсидий'!E109</f>
        <v>3.0697707397778284</v>
      </c>
      <c r="E107" s="52">
        <f t="shared" si="20"/>
        <v>87.636868089496161</v>
      </c>
      <c r="F107" s="51">
        <f>'Расчет субсидий'!F109-1</f>
        <v>0</v>
      </c>
      <c r="G107" s="51">
        <f>F107*'Расчет субсидий'!G109</f>
        <v>0</v>
      </c>
      <c r="H107" s="52">
        <f t="shared" si="21"/>
        <v>0</v>
      </c>
      <c r="I107" s="51">
        <f>'Расчет субсидий'!J109-1</f>
        <v>2.3085068831627309E-2</v>
      </c>
      <c r="J107" s="51">
        <f>I107*'Расчет субсидий'!K109</f>
        <v>0.23085068831627309</v>
      </c>
      <c r="K107" s="52">
        <f t="shared" si="22"/>
        <v>6.5904046377765724</v>
      </c>
      <c r="L107" s="51" t="s">
        <v>410</v>
      </c>
      <c r="M107" s="51" t="s">
        <v>410</v>
      </c>
      <c r="N107" s="83" t="s">
        <v>410</v>
      </c>
      <c r="O107" s="51" t="s">
        <v>410</v>
      </c>
      <c r="P107" s="51" t="s">
        <v>410</v>
      </c>
      <c r="Q107" s="83" t="s">
        <v>410</v>
      </c>
      <c r="R107" s="53">
        <f t="shared" si="10"/>
        <v>3.3006214280941015</v>
      </c>
    </row>
    <row r="108" spans="1:18" ht="15" customHeight="1">
      <c r="A108" s="61" t="s">
        <v>93</v>
      </c>
      <c r="B108" s="50">
        <f>'Расчет субсидий'!X110</f>
        <v>134.43636363636369</v>
      </c>
      <c r="C108" s="51">
        <f>'Расчет субсидий'!D110-1</f>
        <v>0.30000000000000004</v>
      </c>
      <c r="D108" s="51">
        <f>C108*'Расчет субсидий'!E110</f>
        <v>4.5000000000000009</v>
      </c>
      <c r="E108" s="52">
        <f t="shared" si="20"/>
        <v>127.87629038001735</v>
      </c>
      <c r="F108" s="51">
        <f>'Расчет субсидий'!F110-1</f>
        <v>0</v>
      </c>
      <c r="G108" s="51">
        <f>F108*'Расчет субсидий'!G110</f>
        <v>0</v>
      </c>
      <c r="H108" s="52">
        <f t="shared" si="21"/>
        <v>0</v>
      </c>
      <c r="I108" s="51">
        <f>'Расчет субсидий'!J110-1</f>
        <v>2.3085068831627309E-2</v>
      </c>
      <c r="J108" s="51">
        <f>I108*'Расчет субсидий'!K110</f>
        <v>0.23085068831627309</v>
      </c>
      <c r="K108" s="52">
        <f t="shared" si="22"/>
        <v>6.5600732563463575</v>
      </c>
      <c r="L108" s="51" t="s">
        <v>410</v>
      </c>
      <c r="M108" s="51" t="s">
        <v>410</v>
      </c>
      <c r="N108" s="83" t="s">
        <v>410</v>
      </c>
      <c r="O108" s="51" t="s">
        <v>410</v>
      </c>
      <c r="P108" s="51" t="s">
        <v>410</v>
      </c>
      <c r="Q108" s="83" t="s">
        <v>410</v>
      </c>
      <c r="R108" s="53">
        <f t="shared" si="10"/>
        <v>4.7308506883162735</v>
      </c>
    </row>
    <row r="109" spans="1:18" ht="15" customHeight="1">
      <c r="A109" s="61" t="s">
        <v>94</v>
      </c>
      <c r="B109" s="50">
        <f>'Расчет субсидий'!X111</f>
        <v>-100.16363636363633</v>
      </c>
      <c r="C109" s="51">
        <f>'Расчет субсидий'!D111-1</f>
        <v>-0.35488702220485768</v>
      </c>
      <c r="D109" s="51">
        <f>C109*'Расчет субсидий'!E111</f>
        <v>-5.3233053330728648</v>
      </c>
      <c r="E109" s="52">
        <f t="shared" si="20"/>
        <v>-104.70424516858949</v>
      </c>
      <c r="F109" s="51">
        <f>'Расчет субсидий'!F111-1</f>
        <v>0</v>
      </c>
      <c r="G109" s="51">
        <f>F109*'Расчет субсидий'!G111</f>
        <v>0</v>
      </c>
      <c r="H109" s="52">
        <f t="shared" si="21"/>
        <v>0</v>
      </c>
      <c r="I109" s="51">
        <f>'Расчет субсидий'!J111-1</f>
        <v>2.3085068831627309E-2</v>
      </c>
      <c r="J109" s="51">
        <f>I109*'Расчет субсидий'!K111</f>
        <v>0.23085068831627309</v>
      </c>
      <c r="K109" s="52">
        <f t="shared" si="22"/>
        <v>4.5406088049531474</v>
      </c>
      <c r="L109" s="51" t="s">
        <v>410</v>
      </c>
      <c r="M109" s="51" t="s">
        <v>410</v>
      </c>
      <c r="N109" s="83" t="s">
        <v>410</v>
      </c>
      <c r="O109" s="51" t="s">
        <v>410</v>
      </c>
      <c r="P109" s="51" t="s">
        <v>410</v>
      </c>
      <c r="Q109" s="83" t="s">
        <v>410</v>
      </c>
      <c r="R109" s="53">
        <f t="shared" si="10"/>
        <v>-5.0924546447565913</v>
      </c>
    </row>
    <row r="110" spans="1:18" ht="15" customHeight="1">
      <c r="A110" s="61" t="s">
        <v>95</v>
      </c>
      <c r="B110" s="50">
        <f>'Расчет субсидий'!X112</f>
        <v>33.672727272727229</v>
      </c>
      <c r="C110" s="51">
        <f>'Расчет субсидий'!D112-1</f>
        <v>6.4840499306518806E-2</v>
      </c>
      <c r="D110" s="51">
        <f>C110*'Расчет субсидий'!E112</f>
        <v>0.97260748959778209</v>
      </c>
      <c r="E110" s="52">
        <f t="shared" si="20"/>
        <v>27.213531256569237</v>
      </c>
      <c r="F110" s="51">
        <f>'Расчет субсидий'!F112-1</f>
        <v>0</v>
      </c>
      <c r="G110" s="51">
        <f>F110*'Расчет субсидий'!G112</f>
        <v>0</v>
      </c>
      <c r="H110" s="52">
        <f t="shared" si="21"/>
        <v>0</v>
      </c>
      <c r="I110" s="51">
        <f>'Расчет субсидий'!J112-1</f>
        <v>2.3085068831627309E-2</v>
      </c>
      <c r="J110" s="51">
        <f>I110*'Расчет субсидий'!K112</f>
        <v>0.23085068831627309</v>
      </c>
      <c r="K110" s="52">
        <f t="shared" si="22"/>
        <v>6.4591960161579927</v>
      </c>
      <c r="L110" s="51" t="s">
        <v>410</v>
      </c>
      <c r="M110" s="51" t="s">
        <v>410</v>
      </c>
      <c r="N110" s="83" t="s">
        <v>410</v>
      </c>
      <c r="O110" s="51" t="s">
        <v>410</v>
      </c>
      <c r="P110" s="51" t="s">
        <v>410</v>
      </c>
      <c r="Q110" s="83" t="s">
        <v>410</v>
      </c>
      <c r="R110" s="53">
        <f t="shared" si="10"/>
        <v>1.2034581779140552</v>
      </c>
    </row>
    <row r="111" spans="1:18" ht="15" customHeight="1">
      <c r="A111" s="61" t="s">
        <v>96</v>
      </c>
      <c r="B111" s="50">
        <f>'Расчет субсидий'!X113</f>
        <v>-21.836363636363615</v>
      </c>
      <c r="C111" s="51">
        <f>'Расчет субсидий'!D113-1</f>
        <v>-0.11848903193021099</v>
      </c>
      <c r="D111" s="51">
        <f>C111*'Расчет субсидий'!E113</f>
        <v>-1.7773354789531648</v>
      </c>
      <c r="E111" s="52">
        <f t="shared" si="20"/>
        <v>-25.095975115441242</v>
      </c>
      <c r="F111" s="51">
        <f>'Расчет субсидий'!F113-1</f>
        <v>0</v>
      </c>
      <c r="G111" s="51">
        <f>F111*'Расчет субсидий'!G113</f>
        <v>0</v>
      </c>
      <c r="H111" s="52">
        <f t="shared" si="21"/>
        <v>0</v>
      </c>
      <c r="I111" s="51">
        <f>'Расчет субсидий'!J113-1</f>
        <v>2.3085068831627309E-2</v>
      </c>
      <c r="J111" s="51">
        <f>I111*'Расчет субсидий'!K113</f>
        <v>0.23085068831627309</v>
      </c>
      <c r="K111" s="52">
        <f t="shared" si="22"/>
        <v>3.2596114790776292</v>
      </c>
      <c r="L111" s="51" t="s">
        <v>410</v>
      </c>
      <c r="M111" s="51" t="s">
        <v>410</v>
      </c>
      <c r="N111" s="83" t="s">
        <v>410</v>
      </c>
      <c r="O111" s="51" t="s">
        <v>410</v>
      </c>
      <c r="P111" s="51" t="s">
        <v>410</v>
      </c>
      <c r="Q111" s="83" t="s">
        <v>410</v>
      </c>
      <c r="R111" s="53">
        <f t="shared" si="10"/>
        <v>-1.5464847906368917</v>
      </c>
    </row>
    <row r="112" spans="1:18" ht="15" customHeight="1">
      <c r="A112" s="61" t="s">
        <v>97</v>
      </c>
      <c r="B112" s="50">
        <f>'Расчет субсидий'!X114</f>
        <v>-52.618181818181824</v>
      </c>
      <c r="C112" s="51">
        <f>'Расчет субсидий'!D114-1</f>
        <v>-0.20905134899912969</v>
      </c>
      <c r="D112" s="51">
        <f>C112*'Расчет субсидий'!E114</f>
        <v>-3.1357702349869454</v>
      </c>
      <c r="E112" s="52">
        <f t="shared" si="20"/>
        <v>-56.799689531398769</v>
      </c>
      <c r="F112" s="51">
        <f>'Расчет субсидий'!F114-1</f>
        <v>0</v>
      </c>
      <c r="G112" s="51">
        <f>F112*'Расчет субсидий'!G114</f>
        <v>0</v>
      </c>
      <c r="H112" s="52">
        <f t="shared" si="21"/>
        <v>0</v>
      </c>
      <c r="I112" s="51">
        <f>'Расчет субсидий'!J114-1</f>
        <v>2.3085068831627309E-2</v>
      </c>
      <c r="J112" s="51">
        <f>I112*'Расчет субсидий'!K114</f>
        <v>0.23085068831627309</v>
      </c>
      <c r="K112" s="52">
        <f t="shared" si="22"/>
        <v>4.1815077132169423</v>
      </c>
      <c r="L112" s="51" t="s">
        <v>410</v>
      </c>
      <c r="M112" s="51" t="s">
        <v>410</v>
      </c>
      <c r="N112" s="83" t="s">
        <v>410</v>
      </c>
      <c r="O112" s="51" t="s">
        <v>410</v>
      </c>
      <c r="P112" s="51" t="s">
        <v>410</v>
      </c>
      <c r="Q112" s="83" t="s">
        <v>410</v>
      </c>
      <c r="R112" s="53">
        <f t="shared" si="10"/>
        <v>-2.9049195466706723</v>
      </c>
    </row>
    <row r="113" spans="1:18" ht="15" customHeight="1">
      <c r="A113" s="61" t="s">
        <v>98</v>
      </c>
      <c r="B113" s="50">
        <f>'Расчет субсидий'!X115</f>
        <v>46.554545454545462</v>
      </c>
      <c r="C113" s="51">
        <f>'Расчет субсидий'!D115-1</f>
        <v>0.21070621468926554</v>
      </c>
      <c r="D113" s="51">
        <f>C113*'Расчет субсидий'!E115</f>
        <v>3.160593220338983</v>
      </c>
      <c r="E113" s="52">
        <f t="shared" si="20"/>
        <v>43.385644788075524</v>
      </c>
      <c r="F113" s="51">
        <f>'Расчет субсидий'!F115-1</f>
        <v>0</v>
      </c>
      <c r="G113" s="51">
        <f>F113*'Расчет субсидий'!G115</f>
        <v>0</v>
      </c>
      <c r="H113" s="52">
        <f t="shared" si="21"/>
        <v>0</v>
      </c>
      <c r="I113" s="51">
        <f>'Расчет субсидий'!J115-1</f>
        <v>2.3085068831627309E-2</v>
      </c>
      <c r="J113" s="51">
        <f>I113*'Расчет субсидий'!K115</f>
        <v>0.23085068831627309</v>
      </c>
      <c r="K113" s="52">
        <f t="shared" si="22"/>
        <v>3.1689006664699351</v>
      </c>
      <c r="L113" s="51" t="s">
        <v>410</v>
      </c>
      <c r="M113" s="51" t="s">
        <v>410</v>
      </c>
      <c r="N113" s="83" t="s">
        <v>410</v>
      </c>
      <c r="O113" s="51" t="s">
        <v>410</v>
      </c>
      <c r="P113" s="51" t="s">
        <v>410</v>
      </c>
      <c r="Q113" s="83" t="s">
        <v>410</v>
      </c>
      <c r="R113" s="53">
        <f t="shared" si="10"/>
        <v>3.3914439086552561</v>
      </c>
    </row>
    <row r="114" spans="1:18" ht="15" customHeight="1">
      <c r="A114" s="57" t="s">
        <v>99</v>
      </c>
      <c r="B114" s="58"/>
      <c r="C114" s="59"/>
      <c r="D114" s="59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1:18" ht="15" customHeight="1">
      <c r="A115" s="61" t="s">
        <v>100</v>
      </c>
      <c r="B115" s="50">
        <f>'Расчет субсидий'!X117</f>
        <v>76.86363636363626</v>
      </c>
      <c r="C115" s="51">
        <f>'Расчет субсидий'!D117-1</f>
        <v>6.410379625180207E-2</v>
      </c>
      <c r="D115" s="51">
        <f>C115*'Расчет субсидий'!E117</f>
        <v>0.96155694377703105</v>
      </c>
      <c r="E115" s="52">
        <f t="shared" ref="E115:E129" si="23">$B115*D115/$R115</f>
        <v>40.930850890656608</v>
      </c>
      <c r="F115" s="51">
        <f>'Расчет субсидий'!F117-1</f>
        <v>0</v>
      </c>
      <c r="G115" s="51">
        <f>F115*'Расчет субсидий'!G117</f>
        <v>0</v>
      </c>
      <c r="H115" s="52">
        <f t="shared" ref="H115:H129" si="24">$B115*G115/$R115</f>
        <v>0</v>
      </c>
      <c r="I115" s="51">
        <f>'Расчет субсидий'!J117-1</f>
        <v>8.4414124380397748E-2</v>
      </c>
      <c r="J115" s="51">
        <f>I115*'Расчет субсидий'!K117</f>
        <v>0.84414124380397748</v>
      </c>
      <c r="K115" s="52">
        <f t="shared" ref="K115:K129" si="25">$B115*J115/$R115</f>
        <v>35.932785472979653</v>
      </c>
      <c r="L115" s="51" t="s">
        <v>410</v>
      </c>
      <c r="M115" s="51" t="s">
        <v>410</v>
      </c>
      <c r="N115" s="83" t="s">
        <v>410</v>
      </c>
      <c r="O115" s="51" t="s">
        <v>410</v>
      </c>
      <c r="P115" s="51" t="s">
        <v>410</v>
      </c>
      <c r="Q115" s="83" t="s">
        <v>410</v>
      </c>
      <c r="R115" s="53">
        <f t="shared" si="10"/>
        <v>1.8056981875810085</v>
      </c>
    </row>
    <row r="116" spans="1:18" ht="15" customHeight="1">
      <c r="A116" s="61" t="s">
        <v>101</v>
      </c>
      <c r="B116" s="50">
        <f>'Расчет субсидий'!X118</f>
        <v>-30.736363636363649</v>
      </c>
      <c r="C116" s="51">
        <f>'Расчет субсидий'!D118-1</f>
        <v>-0.10606224141032561</v>
      </c>
      <c r="D116" s="51">
        <f>C116*'Расчет субсидий'!E118</f>
        <v>-1.5909336211548841</v>
      </c>
      <c r="E116" s="52">
        <f t="shared" si="23"/>
        <v>-65.479396662556141</v>
      </c>
      <c r="F116" s="51">
        <f>'Расчет субсидий'!F118-1</f>
        <v>0</v>
      </c>
      <c r="G116" s="51">
        <f>F116*'Расчет субсидий'!G118</f>
        <v>0</v>
      </c>
      <c r="H116" s="52">
        <f t="shared" si="24"/>
        <v>0</v>
      </c>
      <c r="I116" s="51">
        <f>'Расчет субсидий'!J118-1</f>
        <v>8.4414124380397748E-2</v>
      </c>
      <c r="J116" s="51">
        <f>I116*'Расчет субсидий'!K118</f>
        <v>0.84414124380397748</v>
      </c>
      <c r="K116" s="52">
        <f t="shared" si="25"/>
        <v>34.743033026192492</v>
      </c>
      <c r="L116" s="51" t="s">
        <v>410</v>
      </c>
      <c r="M116" s="51" t="s">
        <v>410</v>
      </c>
      <c r="N116" s="83" t="s">
        <v>410</v>
      </c>
      <c r="O116" s="51" t="s">
        <v>410</v>
      </c>
      <c r="P116" s="51" t="s">
        <v>410</v>
      </c>
      <c r="Q116" s="83" t="s">
        <v>410</v>
      </c>
      <c r="R116" s="53">
        <f t="shared" si="10"/>
        <v>-0.74679237735090664</v>
      </c>
    </row>
    <row r="117" spans="1:18" ht="15" customHeight="1">
      <c r="A117" s="61" t="s">
        <v>102</v>
      </c>
      <c r="B117" s="50">
        <f>'Расчет субсидий'!X119</f>
        <v>-568.47272727272752</v>
      </c>
      <c r="C117" s="51">
        <f>'Расчет субсидий'!D119-1</f>
        <v>-0.65127748113798911</v>
      </c>
      <c r="D117" s="51">
        <f>C117*'Расчет субсидий'!E119</f>
        <v>-9.7691622170698373</v>
      </c>
      <c r="E117" s="52">
        <f t="shared" si="23"/>
        <v>-622.23969056682552</v>
      </c>
      <c r="F117" s="51">
        <f>'Расчет субсидий'!F119-1</f>
        <v>0</v>
      </c>
      <c r="G117" s="51">
        <f>F117*'Расчет субсидий'!G119</f>
        <v>0</v>
      </c>
      <c r="H117" s="52">
        <f t="shared" si="24"/>
        <v>0</v>
      </c>
      <c r="I117" s="51">
        <f>'Расчет субсидий'!J119-1</f>
        <v>8.4414124380397748E-2</v>
      </c>
      <c r="J117" s="51">
        <f>I117*'Расчет субсидий'!K119</f>
        <v>0.84414124380397748</v>
      </c>
      <c r="K117" s="52">
        <f t="shared" si="25"/>
        <v>53.766963294097913</v>
      </c>
      <c r="L117" s="51" t="s">
        <v>410</v>
      </c>
      <c r="M117" s="51" t="s">
        <v>410</v>
      </c>
      <c r="N117" s="83" t="s">
        <v>410</v>
      </c>
      <c r="O117" s="51" t="s">
        <v>410</v>
      </c>
      <c r="P117" s="51" t="s">
        <v>410</v>
      </c>
      <c r="Q117" s="83" t="s">
        <v>410</v>
      </c>
      <c r="R117" s="53">
        <f t="shared" si="10"/>
        <v>-8.925020973265859</v>
      </c>
    </row>
    <row r="118" spans="1:18" ht="15" customHeight="1">
      <c r="A118" s="61" t="s">
        <v>103</v>
      </c>
      <c r="B118" s="50">
        <f>'Расчет субсидий'!X120</f>
        <v>-130.71818181818185</v>
      </c>
      <c r="C118" s="51">
        <f>'Расчет субсидий'!D120-1</f>
        <v>-0.26065840223939329</v>
      </c>
      <c r="D118" s="51">
        <f>C118*'Расчет субсидий'!E120</f>
        <v>-3.9098760335908995</v>
      </c>
      <c r="E118" s="52">
        <f t="shared" si="23"/>
        <v>-166.71105666025642</v>
      </c>
      <c r="F118" s="51">
        <f>'Расчет субсидий'!F120-1</f>
        <v>0</v>
      </c>
      <c r="G118" s="51">
        <f>F118*'Расчет субсидий'!G120</f>
        <v>0</v>
      </c>
      <c r="H118" s="52">
        <f t="shared" si="24"/>
        <v>0</v>
      </c>
      <c r="I118" s="51">
        <f>'Расчет субсидий'!J120-1</f>
        <v>8.4414124380397748E-2</v>
      </c>
      <c r="J118" s="51">
        <f>I118*'Расчет субсидий'!K120</f>
        <v>0.84414124380397748</v>
      </c>
      <c r="K118" s="52">
        <f t="shared" si="25"/>
        <v>35.992874842074578</v>
      </c>
      <c r="L118" s="51" t="s">
        <v>410</v>
      </c>
      <c r="M118" s="51" t="s">
        <v>410</v>
      </c>
      <c r="N118" s="83" t="s">
        <v>410</v>
      </c>
      <c r="O118" s="51" t="s">
        <v>410</v>
      </c>
      <c r="P118" s="51" t="s">
        <v>410</v>
      </c>
      <c r="Q118" s="83" t="s">
        <v>410</v>
      </c>
      <c r="R118" s="53">
        <f t="shared" si="10"/>
        <v>-3.065734789786922</v>
      </c>
    </row>
    <row r="119" spans="1:18" ht="15" customHeight="1">
      <c r="A119" s="61" t="s">
        <v>104</v>
      </c>
      <c r="B119" s="50">
        <f>'Расчет субсидий'!X121</f>
        <v>96.318181818181756</v>
      </c>
      <c r="C119" s="51">
        <f>'Расчет субсидий'!D121-1</f>
        <v>7.3584501219773557E-2</v>
      </c>
      <c r="D119" s="51">
        <f>C119*'Расчет субсидий'!E121</f>
        <v>1.1037675182966034</v>
      </c>
      <c r="E119" s="52">
        <f t="shared" si="23"/>
        <v>54.577956925277185</v>
      </c>
      <c r="F119" s="51">
        <f>'Расчет субсидий'!F121-1</f>
        <v>0</v>
      </c>
      <c r="G119" s="51">
        <f>F119*'Расчет субсидий'!G121</f>
        <v>0</v>
      </c>
      <c r="H119" s="52">
        <f t="shared" si="24"/>
        <v>0</v>
      </c>
      <c r="I119" s="51">
        <f>'Расчет субсидий'!J121-1</f>
        <v>8.4414124380397748E-2</v>
      </c>
      <c r="J119" s="51">
        <f>I119*'Расчет субсидий'!K121</f>
        <v>0.84414124380397748</v>
      </c>
      <c r="K119" s="52">
        <f t="shared" si="25"/>
        <v>41.740224892904578</v>
      </c>
      <c r="L119" s="51" t="s">
        <v>410</v>
      </c>
      <c r="M119" s="51" t="s">
        <v>410</v>
      </c>
      <c r="N119" s="83" t="s">
        <v>410</v>
      </c>
      <c r="O119" s="51" t="s">
        <v>410</v>
      </c>
      <c r="P119" s="51" t="s">
        <v>410</v>
      </c>
      <c r="Q119" s="83" t="s">
        <v>410</v>
      </c>
      <c r="R119" s="53">
        <f t="shared" si="10"/>
        <v>1.9479087621005808</v>
      </c>
    </row>
    <row r="120" spans="1:18" ht="15" customHeight="1">
      <c r="A120" s="61" t="s">
        <v>105</v>
      </c>
      <c r="B120" s="50">
        <f>'Расчет субсидий'!X122</f>
        <v>-38.900000000000091</v>
      </c>
      <c r="C120" s="51">
        <f>'Расчет субсидий'!D122-1</f>
        <v>-9.5884037222619956E-2</v>
      </c>
      <c r="D120" s="51">
        <f>C120*'Расчет субсидий'!E122</f>
        <v>-1.4382605583392993</v>
      </c>
      <c r="E120" s="52">
        <f t="shared" si="23"/>
        <v>-94.170201760159429</v>
      </c>
      <c r="F120" s="51">
        <f>'Расчет субсидий'!F122-1</f>
        <v>0</v>
      </c>
      <c r="G120" s="51">
        <f>F120*'Расчет субсидий'!G122</f>
        <v>0</v>
      </c>
      <c r="H120" s="52">
        <f t="shared" si="24"/>
        <v>0</v>
      </c>
      <c r="I120" s="51">
        <f>'Расчет субсидий'!J122-1</f>
        <v>8.4414124380397748E-2</v>
      </c>
      <c r="J120" s="51">
        <f>I120*'Расчет субсидий'!K122</f>
        <v>0.84414124380397748</v>
      </c>
      <c r="K120" s="52">
        <f t="shared" si="25"/>
        <v>55.270201760159331</v>
      </c>
      <c r="L120" s="51" t="s">
        <v>410</v>
      </c>
      <c r="M120" s="51" t="s">
        <v>410</v>
      </c>
      <c r="N120" s="83" t="s">
        <v>410</v>
      </c>
      <c r="O120" s="51" t="s">
        <v>410</v>
      </c>
      <c r="P120" s="51" t="s">
        <v>410</v>
      </c>
      <c r="Q120" s="83" t="s">
        <v>410</v>
      </c>
      <c r="R120" s="53">
        <f t="shared" si="10"/>
        <v>-0.59411931453532185</v>
      </c>
    </row>
    <row r="121" spans="1:18" ht="15" customHeight="1">
      <c r="A121" s="61" t="s">
        <v>106</v>
      </c>
      <c r="B121" s="50">
        <f>'Расчет субсидий'!X123</f>
        <v>11.463636363636397</v>
      </c>
      <c r="C121" s="51">
        <f>'Расчет субсидий'!D123-1</f>
        <v>-4.4242998241104226E-2</v>
      </c>
      <c r="D121" s="51">
        <f>C121*'Расчет субсидий'!E123</f>
        <v>-0.66364497361656338</v>
      </c>
      <c r="E121" s="52">
        <f t="shared" si="23"/>
        <v>-42.149262387505225</v>
      </c>
      <c r="F121" s="51">
        <f>'Расчет субсидий'!F123-1</f>
        <v>0</v>
      </c>
      <c r="G121" s="51">
        <f>F121*'Расчет субсидий'!G123</f>
        <v>0</v>
      </c>
      <c r="H121" s="52">
        <f t="shared" si="24"/>
        <v>0</v>
      </c>
      <c r="I121" s="51">
        <f>'Расчет субсидий'!J123-1</f>
        <v>8.4414124380397748E-2</v>
      </c>
      <c r="J121" s="51">
        <f>I121*'Расчет субсидий'!K123</f>
        <v>0.84414124380397748</v>
      </c>
      <c r="K121" s="52">
        <f t="shared" si="25"/>
        <v>53.612898751141614</v>
      </c>
      <c r="L121" s="51" t="s">
        <v>410</v>
      </c>
      <c r="M121" s="51" t="s">
        <v>410</v>
      </c>
      <c r="N121" s="83" t="s">
        <v>410</v>
      </c>
      <c r="O121" s="51" t="s">
        <v>410</v>
      </c>
      <c r="P121" s="51" t="s">
        <v>410</v>
      </c>
      <c r="Q121" s="83" t="s">
        <v>410</v>
      </c>
      <c r="R121" s="53">
        <f t="shared" ref="R121:R184" si="26">D121+G121+J121</f>
        <v>0.1804962701874141</v>
      </c>
    </row>
    <row r="122" spans="1:18" ht="15" customHeight="1">
      <c r="A122" s="61" t="s">
        <v>107</v>
      </c>
      <c r="B122" s="50">
        <f>'Расчет субсидий'!X124</f>
        <v>-57.163636363636215</v>
      </c>
      <c r="C122" s="51">
        <f>'Расчет субсидий'!D124-1</f>
        <v>-0.14674103004422301</v>
      </c>
      <c r="D122" s="51">
        <f>C122*'Расчет субсидий'!E124</f>
        <v>-2.201115450663345</v>
      </c>
      <c r="E122" s="52">
        <f t="shared" si="23"/>
        <v>-92.723769236050543</v>
      </c>
      <c r="F122" s="51">
        <f>'Расчет субсидий'!F124-1</f>
        <v>0</v>
      </c>
      <c r="G122" s="51">
        <f>F122*'Расчет субсидий'!G124</f>
        <v>0</v>
      </c>
      <c r="H122" s="52">
        <f t="shared" si="24"/>
        <v>0</v>
      </c>
      <c r="I122" s="51">
        <f>'Расчет субсидий'!J124-1</f>
        <v>8.4414124380397748E-2</v>
      </c>
      <c r="J122" s="51">
        <f>I122*'Расчет субсидий'!K124</f>
        <v>0.84414124380397748</v>
      </c>
      <c r="K122" s="52">
        <f t="shared" si="25"/>
        <v>35.560132872414322</v>
      </c>
      <c r="L122" s="51" t="s">
        <v>410</v>
      </c>
      <c r="M122" s="51" t="s">
        <v>410</v>
      </c>
      <c r="N122" s="83" t="s">
        <v>410</v>
      </c>
      <c r="O122" s="51" t="s">
        <v>410</v>
      </c>
      <c r="P122" s="51" t="s">
        <v>410</v>
      </c>
      <c r="Q122" s="83" t="s">
        <v>410</v>
      </c>
      <c r="R122" s="53">
        <f t="shared" si="26"/>
        <v>-1.3569742068593675</v>
      </c>
    </row>
    <row r="123" spans="1:18" ht="15" customHeight="1">
      <c r="A123" s="61" t="s">
        <v>108</v>
      </c>
      <c r="B123" s="50">
        <f>'Расчет субсидий'!X125</f>
        <v>-291.08181818181811</v>
      </c>
      <c r="C123" s="51">
        <f>'Расчет субсидий'!D125-1</f>
        <v>-0.23817226041245454</v>
      </c>
      <c r="D123" s="51">
        <f>C123*'Расчет субсидий'!E125</f>
        <v>-3.5725839061868179</v>
      </c>
      <c r="E123" s="52">
        <f t="shared" si="23"/>
        <v>-381.13838101027528</v>
      </c>
      <c r="F123" s="51">
        <f>'Расчет субсидий'!F125-1</f>
        <v>0</v>
      </c>
      <c r="G123" s="51">
        <f>F123*'Расчет субсидий'!G125</f>
        <v>0</v>
      </c>
      <c r="H123" s="52">
        <f t="shared" si="24"/>
        <v>0</v>
      </c>
      <c r="I123" s="51">
        <f>'Расчет субсидий'!J125-1</f>
        <v>8.4414124380397748E-2</v>
      </c>
      <c r="J123" s="51">
        <f>I123*'Расчет субсидий'!K125</f>
        <v>0.84414124380397748</v>
      </c>
      <c r="K123" s="52">
        <f t="shared" si="25"/>
        <v>90.056562828457146</v>
      </c>
      <c r="L123" s="51" t="s">
        <v>410</v>
      </c>
      <c r="M123" s="51" t="s">
        <v>410</v>
      </c>
      <c r="N123" s="83" t="s">
        <v>410</v>
      </c>
      <c r="O123" s="51" t="s">
        <v>410</v>
      </c>
      <c r="P123" s="51" t="s">
        <v>410</v>
      </c>
      <c r="Q123" s="83" t="s">
        <v>410</v>
      </c>
      <c r="R123" s="53">
        <f t="shared" si="26"/>
        <v>-2.7284426623828404</v>
      </c>
    </row>
    <row r="124" spans="1:18" ht="15" customHeight="1">
      <c r="A124" s="61" t="s">
        <v>109</v>
      </c>
      <c r="B124" s="50">
        <f>'Расчет субсидий'!X126</f>
        <v>0</v>
      </c>
      <c r="C124" s="51">
        <f>'Расчет субсидий'!D126-1</f>
        <v>-7.840258219676588E-2</v>
      </c>
      <c r="D124" s="51">
        <f>C124*'Расчет субсидий'!E126</f>
        <v>-1.1760387329514881</v>
      </c>
      <c r="E124" s="52">
        <f t="shared" si="23"/>
        <v>0</v>
      </c>
      <c r="F124" s="51">
        <f>'Расчет субсидий'!F126-1</f>
        <v>0</v>
      </c>
      <c r="G124" s="51">
        <f>F124*'Расчет субсидий'!G126</f>
        <v>0</v>
      </c>
      <c r="H124" s="52">
        <f t="shared" si="24"/>
        <v>0</v>
      </c>
      <c r="I124" s="51">
        <f>'Расчет субсидий'!J126-1</f>
        <v>8.4414124380397748E-2</v>
      </c>
      <c r="J124" s="51">
        <f>I124*'Расчет субсидий'!K126</f>
        <v>0.84414124380397748</v>
      </c>
      <c r="K124" s="52">
        <f t="shared" si="25"/>
        <v>0</v>
      </c>
      <c r="L124" s="51" t="s">
        <v>410</v>
      </c>
      <c r="M124" s="51" t="s">
        <v>410</v>
      </c>
      <c r="N124" s="83" t="s">
        <v>410</v>
      </c>
      <c r="O124" s="51" t="s">
        <v>410</v>
      </c>
      <c r="P124" s="51" t="s">
        <v>410</v>
      </c>
      <c r="Q124" s="83" t="s">
        <v>410</v>
      </c>
      <c r="R124" s="53">
        <f t="shared" si="26"/>
        <v>-0.3318974891475106</v>
      </c>
    </row>
    <row r="125" spans="1:18" ht="15" customHeight="1">
      <c r="A125" s="61" t="s">
        <v>110</v>
      </c>
      <c r="B125" s="50">
        <f>'Расчет субсидий'!X127</f>
        <v>109.80000000000018</v>
      </c>
      <c r="C125" s="51">
        <f>'Расчет субсидий'!D127-1</f>
        <v>2.7784017464547173E-2</v>
      </c>
      <c r="D125" s="51">
        <f>C125*'Расчет субсидий'!E127</f>
        <v>0.41676026196820759</v>
      </c>
      <c r="E125" s="52">
        <f t="shared" si="23"/>
        <v>36.291713948017971</v>
      </c>
      <c r="F125" s="51">
        <f>'Расчет субсидий'!F127-1</f>
        <v>0</v>
      </c>
      <c r="G125" s="51">
        <f>F125*'Расчет субсидий'!G127</f>
        <v>0</v>
      </c>
      <c r="H125" s="52">
        <f t="shared" si="24"/>
        <v>0</v>
      </c>
      <c r="I125" s="51">
        <f>'Расчет субсидий'!J127-1</f>
        <v>8.4414124380397748E-2</v>
      </c>
      <c r="J125" s="51">
        <f>I125*'Расчет субсидий'!K127</f>
        <v>0.84414124380397748</v>
      </c>
      <c r="K125" s="52">
        <f t="shared" si="25"/>
        <v>73.508286051982211</v>
      </c>
      <c r="L125" s="51" t="s">
        <v>410</v>
      </c>
      <c r="M125" s="51" t="s">
        <v>410</v>
      </c>
      <c r="N125" s="83" t="s">
        <v>410</v>
      </c>
      <c r="O125" s="51" t="s">
        <v>410</v>
      </c>
      <c r="P125" s="51" t="s">
        <v>410</v>
      </c>
      <c r="Q125" s="83" t="s">
        <v>410</v>
      </c>
      <c r="R125" s="53">
        <f t="shared" si="26"/>
        <v>1.2609015057721851</v>
      </c>
    </row>
    <row r="126" spans="1:18" ht="15" customHeight="1">
      <c r="A126" s="61" t="s">
        <v>111</v>
      </c>
      <c r="B126" s="50">
        <f>'Расчет субсидий'!X128</f>
        <v>-213.50909090909101</v>
      </c>
      <c r="C126" s="51">
        <f>'Расчет субсидий'!D128-1</f>
        <v>-0.49830374425042145</v>
      </c>
      <c r="D126" s="51">
        <f>C126*'Расчет субсидий'!E128</f>
        <v>-7.474556163756322</v>
      </c>
      <c r="E126" s="52">
        <f t="shared" si="23"/>
        <v>-240.69167778176174</v>
      </c>
      <c r="F126" s="51">
        <f>'Расчет субсидий'!F128-1</f>
        <v>0</v>
      </c>
      <c r="G126" s="51">
        <f>F126*'Расчет субсидий'!G128</f>
        <v>0</v>
      </c>
      <c r="H126" s="52">
        <f t="shared" si="24"/>
        <v>0</v>
      </c>
      <c r="I126" s="51">
        <f>'Расчет субсидий'!J128-1</f>
        <v>8.4414124380397748E-2</v>
      </c>
      <c r="J126" s="51">
        <f>I126*'Расчет субсидий'!K128</f>
        <v>0.84414124380397748</v>
      </c>
      <c r="K126" s="52">
        <f t="shared" si="25"/>
        <v>27.182586872670704</v>
      </c>
      <c r="L126" s="51" t="s">
        <v>410</v>
      </c>
      <c r="M126" s="51" t="s">
        <v>410</v>
      </c>
      <c r="N126" s="83" t="s">
        <v>410</v>
      </c>
      <c r="O126" s="51" t="s">
        <v>410</v>
      </c>
      <c r="P126" s="51" t="s">
        <v>410</v>
      </c>
      <c r="Q126" s="83" t="s">
        <v>410</v>
      </c>
      <c r="R126" s="53">
        <f t="shared" si="26"/>
        <v>-6.6304149199523446</v>
      </c>
    </row>
    <row r="127" spans="1:18" ht="15" customHeight="1">
      <c r="A127" s="61" t="s">
        <v>112</v>
      </c>
      <c r="B127" s="50">
        <f>'Расчет субсидий'!X129</f>
        <v>-374.68181818181802</v>
      </c>
      <c r="C127" s="51">
        <f>'Расчет субсидий'!D129-1</f>
        <v>-0.43634329875940614</v>
      </c>
      <c r="D127" s="51">
        <f>C127*'Расчет субсидий'!E129</f>
        <v>-6.5451494813910918</v>
      </c>
      <c r="E127" s="52">
        <f t="shared" si="23"/>
        <v>-430.16049192683249</v>
      </c>
      <c r="F127" s="51">
        <f>'Расчет субсидий'!F129-1</f>
        <v>0</v>
      </c>
      <c r="G127" s="51">
        <f>F127*'Расчет субсидий'!G129</f>
        <v>0</v>
      </c>
      <c r="H127" s="52">
        <f t="shared" si="24"/>
        <v>0</v>
      </c>
      <c r="I127" s="51">
        <f>'Расчет субсидий'!J129-1</f>
        <v>8.4414124380397748E-2</v>
      </c>
      <c r="J127" s="51">
        <f>I127*'Расчет субсидий'!K129</f>
        <v>0.84414124380397748</v>
      </c>
      <c r="K127" s="52">
        <f t="shared" si="25"/>
        <v>55.478673745014497</v>
      </c>
      <c r="L127" s="51" t="s">
        <v>410</v>
      </c>
      <c r="M127" s="51" t="s">
        <v>410</v>
      </c>
      <c r="N127" s="83" t="s">
        <v>410</v>
      </c>
      <c r="O127" s="51" t="s">
        <v>410</v>
      </c>
      <c r="P127" s="51" t="s">
        <v>410</v>
      </c>
      <c r="Q127" s="83" t="s">
        <v>410</v>
      </c>
      <c r="R127" s="53">
        <f t="shared" si="26"/>
        <v>-5.7010082375871143</v>
      </c>
    </row>
    <row r="128" spans="1:18" ht="15" customHeight="1">
      <c r="A128" s="61" t="s">
        <v>113</v>
      </c>
      <c r="B128" s="50">
        <f>'Расчет субсидий'!X130</f>
        <v>-114.09090909090901</v>
      </c>
      <c r="C128" s="51">
        <f>'Расчет субсидий'!D130-1</f>
        <v>-0.24263659257637127</v>
      </c>
      <c r="D128" s="51">
        <f>C128*'Расчет субсидий'!E130</f>
        <v>-3.6395488886455691</v>
      </c>
      <c r="E128" s="52">
        <f t="shared" si="23"/>
        <v>-148.54343056284767</v>
      </c>
      <c r="F128" s="51">
        <f>'Расчет субсидий'!F130-1</f>
        <v>0</v>
      </c>
      <c r="G128" s="51">
        <f>F128*'Расчет субсидий'!G130</f>
        <v>0</v>
      </c>
      <c r="H128" s="52">
        <f t="shared" si="24"/>
        <v>0</v>
      </c>
      <c r="I128" s="51">
        <f>'Расчет субсидий'!J130-1</f>
        <v>8.4414124380397748E-2</v>
      </c>
      <c r="J128" s="51">
        <f>I128*'Расчет субсидий'!K130</f>
        <v>0.84414124380397748</v>
      </c>
      <c r="K128" s="52">
        <f t="shared" si="25"/>
        <v>34.452521471938674</v>
      </c>
      <c r="L128" s="51" t="s">
        <v>410</v>
      </c>
      <c r="M128" s="51" t="s">
        <v>410</v>
      </c>
      <c r="N128" s="83" t="s">
        <v>410</v>
      </c>
      <c r="O128" s="51" t="s">
        <v>410</v>
      </c>
      <c r="P128" s="51" t="s">
        <v>410</v>
      </c>
      <c r="Q128" s="83" t="s">
        <v>410</v>
      </c>
      <c r="R128" s="53">
        <f t="shared" si="26"/>
        <v>-2.7954076448415917</v>
      </c>
    </row>
    <row r="129" spans="1:18" ht="15" customHeight="1">
      <c r="A129" s="61" t="s">
        <v>114</v>
      </c>
      <c r="B129" s="50">
        <f>'Расчет субсидий'!X131</f>
        <v>118.40000000000009</v>
      </c>
      <c r="C129" s="51">
        <f>'Расчет субсидий'!D131-1</f>
        <v>9.514428270150721E-2</v>
      </c>
      <c r="D129" s="51">
        <f>C129*'Расчет субсидий'!E131</f>
        <v>1.4271642405226082</v>
      </c>
      <c r="E129" s="52">
        <f t="shared" si="23"/>
        <v>74.396089492988793</v>
      </c>
      <c r="F129" s="51">
        <f>'Расчет субсидий'!F131-1</f>
        <v>0</v>
      </c>
      <c r="G129" s="51">
        <f>F129*'Расчет субсидий'!G131</f>
        <v>0</v>
      </c>
      <c r="H129" s="52">
        <f t="shared" si="24"/>
        <v>0</v>
      </c>
      <c r="I129" s="51">
        <f>'Расчет субсидий'!J131-1</f>
        <v>8.4414124380397748E-2</v>
      </c>
      <c r="J129" s="51">
        <f>I129*'Расчет субсидий'!K131</f>
        <v>0.84414124380397748</v>
      </c>
      <c r="K129" s="52">
        <f t="shared" si="25"/>
        <v>44.003910507011284</v>
      </c>
      <c r="L129" s="51" t="s">
        <v>410</v>
      </c>
      <c r="M129" s="51" t="s">
        <v>410</v>
      </c>
      <c r="N129" s="83" t="s">
        <v>410</v>
      </c>
      <c r="O129" s="51" t="s">
        <v>410</v>
      </c>
      <c r="P129" s="51" t="s">
        <v>410</v>
      </c>
      <c r="Q129" s="83" t="s">
        <v>410</v>
      </c>
      <c r="R129" s="53">
        <f t="shared" si="26"/>
        <v>2.2713054843265859</v>
      </c>
    </row>
    <row r="130" spans="1:18" ht="15" customHeight="1">
      <c r="A130" s="57" t="s">
        <v>115</v>
      </c>
      <c r="B130" s="58"/>
      <c r="C130" s="59"/>
      <c r="D130" s="59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1:18" ht="15" customHeight="1">
      <c r="A131" s="61" t="s">
        <v>116</v>
      </c>
      <c r="B131" s="50">
        <f>'Расчет субсидий'!X133</f>
        <v>-50.518181818181915</v>
      </c>
      <c r="C131" s="51">
        <f>'Расчет субсидий'!D133-1</f>
        <v>-0.13764747944225952</v>
      </c>
      <c r="D131" s="51">
        <f>C131*'Расчет субсидий'!E133</f>
        <v>-2.0647121916338929</v>
      </c>
      <c r="E131" s="52">
        <f t="shared" ref="E131:E137" si="27">$B131*D131/$R131</f>
        <v>-45.21619414770403</v>
      </c>
      <c r="F131" s="51">
        <f>'Расчет субсидий'!F133-1</f>
        <v>0</v>
      </c>
      <c r="G131" s="51">
        <f>F131*'Расчет субсидий'!G133</f>
        <v>0</v>
      </c>
      <c r="H131" s="52">
        <f t="shared" ref="H131:H137" si="28">$B131*G131/$R131</f>
        <v>0</v>
      </c>
      <c r="I131" s="51">
        <f>'Расчет субсидий'!J133-1</f>
        <v>-2.4210526315789349E-2</v>
      </c>
      <c r="J131" s="51">
        <f>I131*'Расчет субсидий'!K133</f>
        <v>-0.24210526315789349</v>
      </c>
      <c r="K131" s="52">
        <f t="shared" ref="K131:K137" si="29">$B131*J131/$R131</f>
        <v>-5.3019876704778923</v>
      </c>
      <c r="L131" s="51" t="s">
        <v>410</v>
      </c>
      <c r="M131" s="51" t="s">
        <v>410</v>
      </c>
      <c r="N131" s="83" t="s">
        <v>410</v>
      </c>
      <c r="O131" s="51" t="s">
        <v>410</v>
      </c>
      <c r="P131" s="51" t="s">
        <v>410</v>
      </c>
      <c r="Q131" s="83" t="s">
        <v>410</v>
      </c>
      <c r="R131" s="53">
        <f t="shared" si="26"/>
        <v>-2.3068174547917861</v>
      </c>
    </row>
    <row r="132" spans="1:18" ht="15" customHeight="1">
      <c r="A132" s="61" t="s">
        <v>117</v>
      </c>
      <c r="B132" s="50">
        <f>'Расчет субсидий'!X134</f>
        <v>-22.399999999999977</v>
      </c>
      <c r="C132" s="51">
        <f>'Расчет субсидий'!D134-1</f>
        <v>-0.15140369313916824</v>
      </c>
      <c r="D132" s="51">
        <f>C132*'Расчет субсидий'!E134</f>
        <v>-2.2710553970875234</v>
      </c>
      <c r="E132" s="52">
        <f t="shared" si="27"/>
        <v>-20.242096615420014</v>
      </c>
      <c r="F132" s="51">
        <f>'Расчет субсидий'!F134-1</f>
        <v>0</v>
      </c>
      <c r="G132" s="51">
        <f>F132*'Расчет субсидий'!G134</f>
        <v>0</v>
      </c>
      <c r="H132" s="52">
        <f t="shared" si="28"/>
        <v>0</v>
      </c>
      <c r="I132" s="51">
        <f>'Расчет субсидий'!J134-1</f>
        <v>-2.4210526315789349E-2</v>
      </c>
      <c r="J132" s="51">
        <f>I132*'Расчет субсидий'!K134</f>
        <v>-0.24210526315789349</v>
      </c>
      <c r="K132" s="52">
        <f t="shared" si="29"/>
        <v>-2.1579033845799671</v>
      </c>
      <c r="L132" s="51" t="s">
        <v>410</v>
      </c>
      <c r="M132" s="51" t="s">
        <v>410</v>
      </c>
      <c r="N132" s="83" t="s">
        <v>410</v>
      </c>
      <c r="O132" s="51" t="s">
        <v>410</v>
      </c>
      <c r="P132" s="51" t="s">
        <v>410</v>
      </c>
      <c r="Q132" s="83" t="s">
        <v>410</v>
      </c>
      <c r="R132" s="53">
        <f t="shared" si="26"/>
        <v>-2.5131606602454166</v>
      </c>
    </row>
    <row r="133" spans="1:18" ht="15" customHeight="1">
      <c r="A133" s="61" t="s">
        <v>118</v>
      </c>
      <c r="B133" s="50">
        <f>'Расчет субсидий'!X135</f>
        <v>-41.436363636363581</v>
      </c>
      <c r="C133" s="51">
        <f>'Расчет субсидий'!D135-1</f>
        <v>-0.13828659535511223</v>
      </c>
      <c r="D133" s="51">
        <f>C133*'Расчет субсидий'!E135</f>
        <v>-2.0742989303266834</v>
      </c>
      <c r="E133" s="52">
        <f t="shared" si="27"/>
        <v>-37.10552977295356</v>
      </c>
      <c r="F133" s="51">
        <f>'Расчет субсидий'!F135-1</f>
        <v>0</v>
      </c>
      <c r="G133" s="51">
        <f>F133*'Расчет субсидий'!G135</f>
        <v>0</v>
      </c>
      <c r="H133" s="52">
        <f t="shared" si="28"/>
        <v>0</v>
      </c>
      <c r="I133" s="51">
        <f>'Расчет субсидий'!J135-1</f>
        <v>-2.4210526315789349E-2</v>
      </c>
      <c r="J133" s="51">
        <f>I133*'Расчет субсидий'!K135</f>
        <v>-0.24210526315789349</v>
      </c>
      <c r="K133" s="52">
        <f t="shared" si="29"/>
        <v>-4.3308338634100156</v>
      </c>
      <c r="L133" s="51" t="s">
        <v>410</v>
      </c>
      <c r="M133" s="51" t="s">
        <v>410</v>
      </c>
      <c r="N133" s="83" t="s">
        <v>410</v>
      </c>
      <c r="O133" s="51" t="s">
        <v>410</v>
      </c>
      <c r="P133" s="51" t="s">
        <v>410</v>
      </c>
      <c r="Q133" s="83" t="s">
        <v>410</v>
      </c>
      <c r="R133" s="53">
        <f t="shared" si="26"/>
        <v>-2.3164041934845772</v>
      </c>
    </row>
    <row r="134" spans="1:18" ht="15" customHeight="1">
      <c r="A134" s="61" t="s">
        <v>119</v>
      </c>
      <c r="B134" s="50">
        <f>'Расчет субсидий'!X136</f>
        <v>8.2181818181817334</v>
      </c>
      <c r="C134" s="51">
        <f>'Расчет субсидий'!D136-1</f>
        <v>3.8163265306122351E-2</v>
      </c>
      <c r="D134" s="51">
        <f>C134*'Расчет субсидий'!E136</f>
        <v>0.57244897959183527</v>
      </c>
      <c r="E134" s="52">
        <f t="shared" si="27"/>
        <v>14.241196553405777</v>
      </c>
      <c r="F134" s="51">
        <f>'Расчет субсидий'!F136-1</f>
        <v>0</v>
      </c>
      <c r="G134" s="51">
        <f>F134*'Расчет субсидий'!G136</f>
        <v>0</v>
      </c>
      <c r="H134" s="52">
        <f t="shared" si="28"/>
        <v>0</v>
      </c>
      <c r="I134" s="51">
        <f>'Расчет субсидий'!J136-1</f>
        <v>-2.4210526315789349E-2</v>
      </c>
      <c r="J134" s="51">
        <f>I134*'Расчет субсидий'!K136</f>
        <v>-0.24210526315789349</v>
      </c>
      <c r="K134" s="52">
        <f t="shared" si="29"/>
        <v>-6.0230147352240433</v>
      </c>
      <c r="L134" s="51" t="s">
        <v>410</v>
      </c>
      <c r="M134" s="51" t="s">
        <v>410</v>
      </c>
      <c r="N134" s="83" t="s">
        <v>410</v>
      </c>
      <c r="O134" s="51" t="s">
        <v>410</v>
      </c>
      <c r="P134" s="51" t="s">
        <v>410</v>
      </c>
      <c r="Q134" s="83" t="s">
        <v>410</v>
      </c>
      <c r="R134" s="53">
        <f t="shared" si="26"/>
        <v>0.33034371643394178</v>
      </c>
    </row>
    <row r="135" spans="1:18" ht="15" customHeight="1">
      <c r="A135" s="61" t="s">
        <v>120</v>
      </c>
      <c r="B135" s="50">
        <f>'Расчет субсидий'!X137</f>
        <v>-133.24545454545455</v>
      </c>
      <c r="C135" s="51">
        <f>'Расчет субсидий'!D137-1</f>
        <v>-0.33132274233285186</v>
      </c>
      <c r="D135" s="51">
        <f>C135*'Расчет субсидий'!E137</f>
        <v>-4.9698411349927776</v>
      </c>
      <c r="E135" s="52">
        <f t="shared" si="27"/>
        <v>-127.05593850423686</v>
      </c>
      <c r="F135" s="51">
        <f>'Расчет субсидий'!F137-1</f>
        <v>0</v>
      </c>
      <c r="G135" s="51">
        <f>F135*'Расчет субсидий'!G137</f>
        <v>0</v>
      </c>
      <c r="H135" s="52">
        <f t="shared" si="28"/>
        <v>0</v>
      </c>
      <c r="I135" s="51">
        <f>'Расчет субсидий'!J137-1</f>
        <v>-2.4210526315789349E-2</v>
      </c>
      <c r="J135" s="51">
        <f>I135*'Расчет субсидий'!K137</f>
        <v>-0.24210526315789349</v>
      </c>
      <c r="K135" s="52">
        <f t="shared" si="29"/>
        <v>-6.1895160412177033</v>
      </c>
      <c r="L135" s="51" t="s">
        <v>410</v>
      </c>
      <c r="M135" s="51" t="s">
        <v>410</v>
      </c>
      <c r="N135" s="83" t="s">
        <v>410</v>
      </c>
      <c r="O135" s="51" t="s">
        <v>410</v>
      </c>
      <c r="P135" s="51" t="s">
        <v>410</v>
      </c>
      <c r="Q135" s="83" t="s">
        <v>410</v>
      </c>
      <c r="R135" s="53">
        <f t="shared" si="26"/>
        <v>-5.2119463981506708</v>
      </c>
    </row>
    <row r="136" spans="1:18" ht="15" customHeight="1">
      <c r="A136" s="61" t="s">
        <v>121</v>
      </c>
      <c r="B136" s="50">
        <f>'Расчет субсидий'!X138</f>
        <v>-175.0272727272727</v>
      </c>
      <c r="C136" s="51">
        <f>'Расчет субсидий'!D138-1</f>
        <v>-0.45178004345645995</v>
      </c>
      <c r="D136" s="51">
        <f>C136*'Расчет субсидий'!E138</f>
        <v>-6.7767006518468991</v>
      </c>
      <c r="E136" s="52">
        <f t="shared" si="27"/>
        <v>-168.98991759356605</v>
      </c>
      <c r="F136" s="51">
        <f>'Расчет субсидий'!F138-1</f>
        <v>0</v>
      </c>
      <c r="G136" s="51">
        <f>F136*'Расчет субсидий'!G138</f>
        <v>0</v>
      </c>
      <c r="H136" s="52">
        <f t="shared" si="28"/>
        <v>0</v>
      </c>
      <c r="I136" s="51">
        <f>'Расчет субсидий'!J138-1</f>
        <v>-2.4210526315789349E-2</v>
      </c>
      <c r="J136" s="51">
        <f>I136*'Расчет субсидий'!K138</f>
        <v>-0.24210526315789349</v>
      </c>
      <c r="K136" s="52">
        <f t="shared" si="29"/>
        <v>-6.0373551337066456</v>
      </c>
      <c r="L136" s="51" t="s">
        <v>410</v>
      </c>
      <c r="M136" s="51" t="s">
        <v>410</v>
      </c>
      <c r="N136" s="83" t="s">
        <v>410</v>
      </c>
      <c r="O136" s="51" t="s">
        <v>410</v>
      </c>
      <c r="P136" s="51" t="s">
        <v>410</v>
      </c>
      <c r="Q136" s="83" t="s">
        <v>410</v>
      </c>
      <c r="R136" s="53">
        <f t="shared" si="26"/>
        <v>-7.0188059150047923</v>
      </c>
    </row>
    <row r="137" spans="1:18" ht="15" customHeight="1">
      <c r="A137" s="61" t="s">
        <v>122</v>
      </c>
      <c r="B137" s="50">
        <f>'Расчет субсидий'!X139</f>
        <v>61.290909090909167</v>
      </c>
      <c r="C137" s="51">
        <f>'Расчет субсидий'!D139-1</f>
        <v>0.25495064165844017</v>
      </c>
      <c r="D137" s="51">
        <f>C137*'Расчет субсидий'!E139</f>
        <v>3.8242596248766025</v>
      </c>
      <c r="E137" s="52">
        <f t="shared" si="27"/>
        <v>65.433346902416943</v>
      </c>
      <c r="F137" s="51">
        <f>'Расчет субсидий'!F139-1</f>
        <v>0</v>
      </c>
      <c r="G137" s="51">
        <f>F137*'Расчет субсидий'!G139</f>
        <v>0</v>
      </c>
      <c r="H137" s="52">
        <f t="shared" si="28"/>
        <v>0</v>
      </c>
      <c r="I137" s="51">
        <f>'Расчет субсидий'!J139-1</f>
        <v>-2.4210526315789349E-2</v>
      </c>
      <c r="J137" s="51">
        <f>I137*'Расчет субсидий'!K139</f>
        <v>-0.24210526315789349</v>
      </c>
      <c r="K137" s="52">
        <f t="shared" si="29"/>
        <v>-4.1424378115077776</v>
      </c>
      <c r="L137" s="51" t="s">
        <v>410</v>
      </c>
      <c r="M137" s="51" t="s">
        <v>410</v>
      </c>
      <c r="N137" s="83" t="s">
        <v>410</v>
      </c>
      <c r="O137" s="51" t="s">
        <v>410</v>
      </c>
      <c r="P137" s="51" t="s">
        <v>410</v>
      </c>
      <c r="Q137" s="83" t="s">
        <v>410</v>
      </c>
      <c r="R137" s="53">
        <f t="shared" si="26"/>
        <v>3.5821543617187093</v>
      </c>
    </row>
    <row r="138" spans="1:18" ht="15" customHeight="1">
      <c r="A138" s="57" t="s">
        <v>123</v>
      </c>
      <c r="B138" s="58"/>
      <c r="C138" s="59"/>
      <c r="D138" s="59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</row>
    <row r="139" spans="1:18" ht="15" customHeight="1">
      <c r="A139" s="61" t="s">
        <v>124</v>
      </c>
      <c r="B139" s="50">
        <f>'Расчет субсидий'!X141</f>
        <v>-22.972727272727298</v>
      </c>
      <c r="C139" s="51">
        <f>'Расчет субсидий'!D141-1</f>
        <v>-8.0506866985355585E-2</v>
      </c>
      <c r="D139" s="51">
        <f>C139*'Расчет субсидий'!E141</f>
        <v>-1.2076030047803337</v>
      </c>
      <c r="E139" s="52">
        <f t="shared" ref="E139:E146" si="30">$B139*D139/$R139</f>
        <v>-25.96090424072635</v>
      </c>
      <c r="F139" s="51">
        <f>'Расчет субсидий'!F141-1</f>
        <v>0</v>
      </c>
      <c r="G139" s="51">
        <f>F139*'Расчет субсидий'!G141</f>
        <v>0</v>
      </c>
      <c r="H139" s="52">
        <f t="shared" ref="H139:H146" si="31">$B139*G139/$R139</f>
        <v>0</v>
      </c>
      <c r="I139" s="51">
        <f>'Расчет субсидий'!J141-1</f>
        <v>1.3899868247694291E-2</v>
      </c>
      <c r="J139" s="51">
        <f>I139*'Расчет субсидий'!K141</f>
        <v>0.13899868247694291</v>
      </c>
      <c r="K139" s="52">
        <f t="shared" ref="K139:K146" si="32">$B139*J139/$R139</f>
        <v>2.9881769679990522</v>
      </c>
      <c r="L139" s="51" t="s">
        <v>410</v>
      </c>
      <c r="M139" s="51" t="s">
        <v>410</v>
      </c>
      <c r="N139" s="83" t="s">
        <v>410</v>
      </c>
      <c r="O139" s="51" t="s">
        <v>410</v>
      </c>
      <c r="P139" s="51" t="s">
        <v>410</v>
      </c>
      <c r="Q139" s="83" t="s">
        <v>410</v>
      </c>
      <c r="R139" s="53">
        <f t="shared" si="26"/>
        <v>-1.0686043223033908</v>
      </c>
    </row>
    <row r="140" spans="1:18" ht="15" customHeight="1">
      <c r="A140" s="61" t="s">
        <v>125</v>
      </c>
      <c r="B140" s="50">
        <f>'Расчет субсидий'!X142</f>
        <v>-91.25454545454545</v>
      </c>
      <c r="C140" s="51">
        <f>'Расчет субсидий'!D142-1</f>
        <v>-0.31557155715571561</v>
      </c>
      <c r="D140" s="51">
        <f>C140*'Расчет субсидий'!E142</f>
        <v>-4.7335733573357341</v>
      </c>
      <c r="E140" s="52">
        <f t="shared" si="30"/>
        <v>-94.01524965152403</v>
      </c>
      <c r="F140" s="51">
        <f>'Расчет субсидий'!F142-1</f>
        <v>0</v>
      </c>
      <c r="G140" s="51">
        <f>F140*'Расчет субсидий'!G142</f>
        <v>0</v>
      </c>
      <c r="H140" s="52">
        <f t="shared" si="31"/>
        <v>0</v>
      </c>
      <c r="I140" s="51">
        <f>'Расчет субсидий'!J142-1</f>
        <v>1.3899868247694291E-2</v>
      </c>
      <c r="J140" s="51">
        <f>I140*'Расчет субсидий'!K142</f>
        <v>0.13899868247694291</v>
      </c>
      <c r="K140" s="52">
        <f t="shared" si="32"/>
        <v>2.7607041969785708</v>
      </c>
      <c r="L140" s="51" t="s">
        <v>410</v>
      </c>
      <c r="M140" s="51" t="s">
        <v>410</v>
      </c>
      <c r="N140" s="83" t="s">
        <v>410</v>
      </c>
      <c r="O140" s="51" t="s">
        <v>410</v>
      </c>
      <c r="P140" s="51" t="s">
        <v>410</v>
      </c>
      <c r="Q140" s="83" t="s">
        <v>410</v>
      </c>
      <c r="R140" s="53">
        <f t="shared" si="26"/>
        <v>-4.5945746748587908</v>
      </c>
    </row>
    <row r="141" spans="1:18" ht="15" customHeight="1">
      <c r="A141" s="61" t="s">
        <v>126</v>
      </c>
      <c r="B141" s="50">
        <f>'Расчет субсидий'!X143</f>
        <v>67.472727272727298</v>
      </c>
      <c r="C141" s="51">
        <f>'Расчет субсидий'!D143-1</f>
        <v>0.12992771084337362</v>
      </c>
      <c r="D141" s="51">
        <f>C141*'Расчет субсидий'!E143</f>
        <v>1.9489156626506043</v>
      </c>
      <c r="E141" s="52">
        <f t="shared" si="30"/>
        <v>62.980866667467517</v>
      </c>
      <c r="F141" s="51">
        <f>'Расчет субсидий'!F143-1</f>
        <v>0</v>
      </c>
      <c r="G141" s="51">
        <f>F141*'Расчет субсидий'!G143</f>
        <v>0</v>
      </c>
      <c r="H141" s="52">
        <f t="shared" si="31"/>
        <v>0</v>
      </c>
      <c r="I141" s="51">
        <f>'Расчет субсидий'!J143-1</f>
        <v>1.3899868247694291E-2</v>
      </c>
      <c r="J141" s="51">
        <f>I141*'Расчет субсидий'!K143</f>
        <v>0.13899868247694291</v>
      </c>
      <c r="K141" s="52">
        <f t="shared" si="32"/>
        <v>4.4918606052597729</v>
      </c>
      <c r="L141" s="51" t="s">
        <v>410</v>
      </c>
      <c r="M141" s="51" t="s">
        <v>410</v>
      </c>
      <c r="N141" s="83" t="s">
        <v>410</v>
      </c>
      <c r="O141" s="51" t="s">
        <v>410</v>
      </c>
      <c r="P141" s="51" t="s">
        <v>410</v>
      </c>
      <c r="Q141" s="83" t="s">
        <v>410</v>
      </c>
      <c r="R141" s="53">
        <f t="shared" si="26"/>
        <v>2.0879143451275475</v>
      </c>
    </row>
    <row r="142" spans="1:18" ht="15" customHeight="1">
      <c r="A142" s="61" t="s">
        <v>127</v>
      </c>
      <c r="B142" s="50">
        <f>'Расчет субсидий'!X144</f>
        <v>-107.0181818181818</v>
      </c>
      <c r="C142" s="51">
        <f>'Расчет субсидий'!D144-1</f>
        <v>-0.32548863183087351</v>
      </c>
      <c r="D142" s="51">
        <f>C142*'Расчет субсидий'!E144</f>
        <v>-4.8823294774631023</v>
      </c>
      <c r="E142" s="52">
        <f t="shared" si="30"/>
        <v>-110.15424525477134</v>
      </c>
      <c r="F142" s="51">
        <f>'Расчет субсидий'!F144-1</f>
        <v>0</v>
      </c>
      <c r="G142" s="51">
        <f>F142*'Расчет субсидий'!G144</f>
        <v>0</v>
      </c>
      <c r="H142" s="52">
        <f t="shared" si="31"/>
        <v>0</v>
      </c>
      <c r="I142" s="51">
        <f>'Расчет субсидий'!J144-1</f>
        <v>1.3899868247694291E-2</v>
      </c>
      <c r="J142" s="51">
        <f>I142*'Расчет субсидий'!K144</f>
        <v>0.13899868247694291</v>
      </c>
      <c r="K142" s="52">
        <f t="shared" si="32"/>
        <v>3.136063436589521</v>
      </c>
      <c r="L142" s="51" t="s">
        <v>410</v>
      </c>
      <c r="M142" s="51" t="s">
        <v>410</v>
      </c>
      <c r="N142" s="83" t="s">
        <v>410</v>
      </c>
      <c r="O142" s="51" t="s">
        <v>410</v>
      </c>
      <c r="P142" s="51" t="s">
        <v>410</v>
      </c>
      <c r="Q142" s="83" t="s">
        <v>410</v>
      </c>
      <c r="R142" s="53">
        <f t="shared" si="26"/>
        <v>-4.7433307949861589</v>
      </c>
    </row>
    <row r="143" spans="1:18" ht="15" customHeight="1">
      <c r="A143" s="61" t="s">
        <v>128</v>
      </c>
      <c r="B143" s="50">
        <f>'Расчет субсидий'!X145</f>
        <v>-30.454545454545496</v>
      </c>
      <c r="C143" s="51">
        <f>'Расчет субсидий'!D145-1</f>
        <v>-8.5174912767290056E-2</v>
      </c>
      <c r="D143" s="51">
        <f>C143*'Расчет субсидий'!E145</f>
        <v>-1.2776236915093508</v>
      </c>
      <c r="E143" s="52">
        <f t="shared" si="30"/>
        <v>-34.17231176042813</v>
      </c>
      <c r="F143" s="51">
        <f>'Расчет субсидий'!F145-1</f>
        <v>0</v>
      </c>
      <c r="G143" s="51">
        <f>F143*'Расчет субсидий'!G145</f>
        <v>0</v>
      </c>
      <c r="H143" s="52">
        <f t="shared" si="31"/>
        <v>0</v>
      </c>
      <c r="I143" s="51">
        <f>'Расчет субсидий'!J145-1</f>
        <v>1.3899868247694291E-2</v>
      </c>
      <c r="J143" s="51">
        <f>I143*'Расчет субсидий'!K145</f>
        <v>0.13899868247694291</v>
      </c>
      <c r="K143" s="52">
        <f t="shared" si="32"/>
        <v>3.7177663058826327</v>
      </c>
      <c r="L143" s="51" t="s">
        <v>410</v>
      </c>
      <c r="M143" s="51" t="s">
        <v>410</v>
      </c>
      <c r="N143" s="83" t="s">
        <v>410</v>
      </c>
      <c r="O143" s="51" t="s">
        <v>410</v>
      </c>
      <c r="P143" s="51" t="s">
        <v>410</v>
      </c>
      <c r="Q143" s="83" t="s">
        <v>410</v>
      </c>
      <c r="R143" s="53">
        <f t="shared" si="26"/>
        <v>-1.1386250090324079</v>
      </c>
    </row>
    <row r="144" spans="1:18" ht="15" customHeight="1">
      <c r="A144" s="61" t="s">
        <v>129</v>
      </c>
      <c r="B144" s="50">
        <f>'Расчет субсидий'!X146</f>
        <v>19.890909090909076</v>
      </c>
      <c r="C144" s="51">
        <f>'Расчет субсидий'!D146-1</f>
        <v>6.8929110105580671E-2</v>
      </c>
      <c r="D144" s="51">
        <f>C144*'Расчет субсидий'!E146</f>
        <v>1.0339366515837101</v>
      </c>
      <c r="E144" s="52">
        <f t="shared" si="30"/>
        <v>17.533737236145907</v>
      </c>
      <c r="F144" s="51">
        <f>'Расчет субсидий'!F146-1</f>
        <v>0</v>
      </c>
      <c r="G144" s="51">
        <f>F144*'Расчет субсидий'!G146</f>
        <v>0</v>
      </c>
      <c r="H144" s="52">
        <f t="shared" si="31"/>
        <v>0</v>
      </c>
      <c r="I144" s="51">
        <f>'Расчет субсидий'!J146-1</f>
        <v>1.3899868247694291E-2</v>
      </c>
      <c r="J144" s="51">
        <f>I144*'Расчет субсидий'!K146</f>
        <v>0.13899868247694291</v>
      </c>
      <c r="K144" s="52">
        <f t="shared" si="32"/>
        <v>2.3571718547631701</v>
      </c>
      <c r="L144" s="51" t="s">
        <v>410</v>
      </c>
      <c r="M144" s="51" t="s">
        <v>410</v>
      </c>
      <c r="N144" s="83" t="s">
        <v>410</v>
      </c>
      <c r="O144" s="51" t="s">
        <v>410</v>
      </c>
      <c r="P144" s="51" t="s">
        <v>410</v>
      </c>
      <c r="Q144" s="83" t="s">
        <v>410</v>
      </c>
      <c r="R144" s="53">
        <f t="shared" si="26"/>
        <v>1.172935334060653</v>
      </c>
    </row>
    <row r="145" spans="1:18" ht="15" customHeight="1">
      <c r="A145" s="61" t="s">
        <v>130</v>
      </c>
      <c r="B145" s="50">
        <f>'Расчет субсидий'!X147</f>
        <v>-34.927272727272793</v>
      </c>
      <c r="C145" s="51">
        <f>'Расчет субсидий'!D147-1</f>
        <v>-0.13206789769468974</v>
      </c>
      <c r="D145" s="51">
        <f>C145*'Расчет субсидий'!E147</f>
        <v>-1.981018465420346</v>
      </c>
      <c r="E145" s="52">
        <f t="shared" si="30"/>
        <v>-37.562882255768798</v>
      </c>
      <c r="F145" s="51">
        <f>'Расчет субсидий'!F147-1</f>
        <v>0</v>
      </c>
      <c r="G145" s="51">
        <f>F145*'Расчет субсидий'!G147</f>
        <v>0</v>
      </c>
      <c r="H145" s="52">
        <f t="shared" si="31"/>
        <v>0</v>
      </c>
      <c r="I145" s="51">
        <f>'Расчет субсидий'!J147-1</f>
        <v>1.3899868247694291E-2</v>
      </c>
      <c r="J145" s="51">
        <f>I145*'Расчет субсидий'!K147</f>
        <v>0.13899868247694291</v>
      </c>
      <c r="K145" s="52">
        <f t="shared" si="32"/>
        <v>2.6356095284960066</v>
      </c>
      <c r="L145" s="51" t="s">
        <v>410</v>
      </c>
      <c r="M145" s="51" t="s">
        <v>410</v>
      </c>
      <c r="N145" s="83" t="s">
        <v>410</v>
      </c>
      <c r="O145" s="51" t="s">
        <v>410</v>
      </c>
      <c r="P145" s="51" t="s">
        <v>410</v>
      </c>
      <c r="Q145" s="83" t="s">
        <v>410</v>
      </c>
      <c r="R145" s="53">
        <f t="shared" si="26"/>
        <v>-1.8420197829434031</v>
      </c>
    </row>
    <row r="146" spans="1:18" ht="15" customHeight="1">
      <c r="A146" s="61" t="s">
        <v>131</v>
      </c>
      <c r="B146" s="50">
        <f>'Расчет субсидий'!X148</f>
        <v>2.7727272727272521</v>
      </c>
      <c r="C146" s="51">
        <f>'Расчет субсидий'!D148-1</f>
        <v>1.2726382770435807E-2</v>
      </c>
      <c r="D146" s="51">
        <f>C146*'Расчет субсидий'!E148</f>
        <v>0.1908957415565371</v>
      </c>
      <c r="E146" s="52">
        <f t="shared" si="30"/>
        <v>1.6044582457313259</v>
      </c>
      <c r="F146" s="51">
        <f>'Расчет субсидий'!F148-1</f>
        <v>0</v>
      </c>
      <c r="G146" s="51">
        <f>F146*'Расчет субсидий'!G148</f>
        <v>0</v>
      </c>
      <c r="H146" s="52">
        <f t="shared" si="31"/>
        <v>0</v>
      </c>
      <c r="I146" s="51">
        <f>'Расчет субсидий'!J148-1</f>
        <v>1.3899868247694291E-2</v>
      </c>
      <c r="J146" s="51">
        <f>I146*'Расчет субсидий'!K148</f>
        <v>0.13899868247694291</v>
      </c>
      <c r="K146" s="52">
        <f t="shared" si="32"/>
        <v>1.1682690269959264</v>
      </c>
      <c r="L146" s="51" t="s">
        <v>410</v>
      </c>
      <c r="M146" s="51" t="s">
        <v>410</v>
      </c>
      <c r="N146" s="83" t="s">
        <v>410</v>
      </c>
      <c r="O146" s="51" t="s">
        <v>410</v>
      </c>
      <c r="P146" s="51" t="s">
        <v>410</v>
      </c>
      <c r="Q146" s="83" t="s">
        <v>410</v>
      </c>
      <c r="R146" s="53">
        <f t="shared" si="26"/>
        <v>0.32989442403348002</v>
      </c>
    </row>
    <row r="147" spans="1:18" ht="15" customHeight="1">
      <c r="A147" s="57" t="s">
        <v>132</v>
      </c>
      <c r="B147" s="58"/>
      <c r="C147" s="59"/>
      <c r="D147" s="59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1:18" ht="15" customHeight="1">
      <c r="A148" s="61" t="s">
        <v>133</v>
      </c>
      <c r="B148" s="50">
        <f>'Расчет субсидий'!X150</f>
        <v>-115.41818181818189</v>
      </c>
      <c r="C148" s="51">
        <f>'Расчет субсидий'!D150-1</f>
        <v>-0.34898637040430658</v>
      </c>
      <c r="D148" s="51">
        <f>C148*'Расчет субсидий'!E150</f>
        <v>-5.2347955560645989</v>
      </c>
      <c r="E148" s="52">
        <f t="shared" ref="E148:E153" si="33">$B148*D148/$R148</f>
        <v>-93.894293922274372</v>
      </c>
      <c r="F148" s="51">
        <f>'Расчет субсидий'!F150-1</f>
        <v>0</v>
      </c>
      <c r="G148" s="51">
        <f>F148*'Расчет субсидий'!G150</f>
        <v>0</v>
      </c>
      <c r="H148" s="52">
        <f t="shared" ref="H148:H153" si="34">$B148*G148/$R148</f>
        <v>0</v>
      </c>
      <c r="I148" s="51">
        <f>'Расчет субсидий'!J150-1</f>
        <v>-0.12</v>
      </c>
      <c r="J148" s="51">
        <f>I148*'Расчет субсидий'!K150</f>
        <v>-1.2</v>
      </c>
      <c r="K148" s="52">
        <f t="shared" ref="K148:K153" si="35">$B148*J148/$R148</f>
        <v>-21.52388789590751</v>
      </c>
      <c r="L148" s="51" t="s">
        <v>410</v>
      </c>
      <c r="M148" s="51" t="s">
        <v>410</v>
      </c>
      <c r="N148" s="83" t="s">
        <v>410</v>
      </c>
      <c r="O148" s="51" t="s">
        <v>410</v>
      </c>
      <c r="P148" s="51" t="s">
        <v>410</v>
      </c>
      <c r="Q148" s="83" t="s">
        <v>410</v>
      </c>
      <c r="R148" s="53">
        <f t="shared" si="26"/>
        <v>-6.4347955560645991</v>
      </c>
    </row>
    <row r="149" spans="1:18" ht="15" customHeight="1">
      <c r="A149" s="61" t="s">
        <v>134</v>
      </c>
      <c r="B149" s="50">
        <f>'Расчет субсидий'!X151</f>
        <v>69.327272727272771</v>
      </c>
      <c r="C149" s="51">
        <f>'Расчет субсидий'!D151-1</f>
        <v>0.27904426559356121</v>
      </c>
      <c r="D149" s="51">
        <f>C149*'Расчет субсидий'!E151</f>
        <v>4.1856639839034182</v>
      </c>
      <c r="E149" s="52">
        <f t="shared" si="33"/>
        <v>97.19133503342762</v>
      </c>
      <c r="F149" s="51">
        <f>'Расчет субсидий'!F151-1</f>
        <v>0</v>
      </c>
      <c r="G149" s="51">
        <f>F149*'Расчет субсидий'!G151</f>
        <v>0</v>
      </c>
      <c r="H149" s="52">
        <f t="shared" si="34"/>
        <v>0</v>
      </c>
      <c r="I149" s="51">
        <f>'Расчет субсидий'!J151-1</f>
        <v>-0.12</v>
      </c>
      <c r="J149" s="51">
        <f>I149*'Расчет субсидий'!K151</f>
        <v>-1.2</v>
      </c>
      <c r="K149" s="52">
        <f t="shared" si="35"/>
        <v>-27.864062306154842</v>
      </c>
      <c r="L149" s="51" t="s">
        <v>410</v>
      </c>
      <c r="M149" s="51" t="s">
        <v>410</v>
      </c>
      <c r="N149" s="83" t="s">
        <v>410</v>
      </c>
      <c r="O149" s="51" t="s">
        <v>410</v>
      </c>
      <c r="P149" s="51" t="s">
        <v>410</v>
      </c>
      <c r="Q149" s="83" t="s">
        <v>410</v>
      </c>
      <c r="R149" s="53">
        <f t="shared" si="26"/>
        <v>2.985663983903418</v>
      </c>
    </row>
    <row r="150" spans="1:18" ht="15" customHeight="1">
      <c r="A150" s="61" t="s">
        <v>135</v>
      </c>
      <c r="B150" s="50">
        <f>'Расчет субсидий'!X152</f>
        <v>-244.43636363636369</v>
      </c>
      <c r="C150" s="51">
        <f>'Расчет субсидий'!D152-1</f>
        <v>-0.39234562103780224</v>
      </c>
      <c r="D150" s="51">
        <f>C150*'Расчет субсидий'!E152</f>
        <v>-5.8851843155670336</v>
      </c>
      <c r="E150" s="52">
        <f t="shared" si="33"/>
        <v>-203.03678625075244</v>
      </c>
      <c r="F150" s="51">
        <f>'Расчет субсидий'!F152-1</f>
        <v>0</v>
      </c>
      <c r="G150" s="51">
        <f>F150*'Расчет субсидий'!G152</f>
        <v>0</v>
      </c>
      <c r="H150" s="52">
        <f t="shared" si="34"/>
        <v>0</v>
      </c>
      <c r="I150" s="51">
        <f>'Расчет субсидий'!J152-1</f>
        <v>-0.12</v>
      </c>
      <c r="J150" s="51">
        <f>I150*'Расчет субсидий'!K152</f>
        <v>-1.2</v>
      </c>
      <c r="K150" s="52">
        <f t="shared" si="35"/>
        <v>-41.399577385611238</v>
      </c>
      <c r="L150" s="51" t="s">
        <v>410</v>
      </c>
      <c r="M150" s="51" t="s">
        <v>410</v>
      </c>
      <c r="N150" s="83" t="s">
        <v>410</v>
      </c>
      <c r="O150" s="51" t="s">
        <v>410</v>
      </c>
      <c r="P150" s="51" t="s">
        <v>410</v>
      </c>
      <c r="Q150" s="83" t="s">
        <v>410</v>
      </c>
      <c r="R150" s="53">
        <f t="shared" si="26"/>
        <v>-7.0851843155670338</v>
      </c>
    </row>
    <row r="151" spans="1:18" ht="15" customHeight="1">
      <c r="A151" s="61" t="s">
        <v>136</v>
      </c>
      <c r="B151" s="50">
        <f>'Расчет субсидий'!X153</f>
        <v>-55.563636363636306</v>
      </c>
      <c r="C151" s="51">
        <f>'Расчет субсидий'!D153-1</f>
        <v>-5.3706487247393464E-2</v>
      </c>
      <c r="D151" s="51">
        <f>C151*'Расчет субсидий'!E153</f>
        <v>-0.80559730871090196</v>
      </c>
      <c r="E151" s="52">
        <f t="shared" si="33"/>
        <v>-22.318496201766116</v>
      </c>
      <c r="F151" s="51">
        <f>'Расчет субсидий'!F153-1</f>
        <v>0</v>
      </c>
      <c r="G151" s="51">
        <f>F151*'Расчет субсидий'!G153</f>
        <v>0</v>
      </c>
      <c r="H151" s="52">
        <f t="shared" si="34"/>
        <v>0</v>
      </c>
      <c r="I151" s="51">
        <f>'Расчет субсидий'!J153-1</f>
        <v>-0.12</v>
      </c>
      <c r="J151" s="51">
        <f>I151*'Расчет субсидий'!K153</f>
        <v>-1.2</v>
      </c>
      <c r="K151" s="52">
        <f t="shared" si="35"/>
        <v>-33.245140161870182</v>
      </c>
      <c r="L151" s="51" t="s">
        <v>410</v>
      </c>
      <c r="M151" s="51" t="s">
        <v>410</v>
      </c>
      <c r="N151" s="83" t="s">
        <v>410</v>
      </c>
      <c r="O151" s="51" t="s">
        <v>410</v>
      </c>
      <c r="P151" s="51" t="s">
        <v>410</v>
      </c>
      <c r="Q151" s="83" t="s">
        <v>410</v>
      </c>
      <c r="R151" s="53">
        <f t="shared" si="26"/>
        <v>-2.005597308710902</v>
      </c>
    </row>
    <row r="152" spans="1:18" ht="15" customHeight="1">
      <c r="A152" s="61" t="s">
        <v>137</v>
      </c>
      <c r="B152" s="50">
        <f>'Расчет субсидий'!X154</f>
        <v>-4.318181818181813</v>
      </c>
      <c r="C152" s="51">
        <f>'Расчет субсидий'!D154-1</f>
        <v>-2.6415704014863928E-2</v>
      </c>
      <c r="D152" s="51">
        <f>C152*'Расчет субсидий'!E154</f>
        <v>-0.39623556022295892</v>
      </c>
      <c r="E152" s="52">
        <f t="shared" si="33"/>
        <v>-1.0719077024150965</v>
      </c>
      <c r="F152" s="51">
        <f>'Расчет субсидий'!F154-1</f>
        <v>0</v>
      </c>
      <c r="G152" s="51">
        <f>F152*'Расчет субсидий'!G154</f>
        <v>0</v>
      </c>
      <c r="H152" s="52">
        <f t="shared" si="34"/>
        <v>0</v>
      </c>
      <c r="I152" s="51">
        <f>'Расчет субсидий'!J154-1</f>
        <v>-0.12</v>
      </c>
      <c r="J152" s="51">
        <f>I152*'Расчет субсидий'!K154</f>
        <v>-1.2</v>
      </c>
      <c r="K152" s="52">
        <f t="shared" si="35"/>
        <v>-3.2462741157667168</v>
      </c>
      <c r="L152" s="51" t="s">
        <v>410</v>
      </c>
      <c r="M152" s="51" t="s">
        <v>410</v>
      </c>
      <c r="N152" s="83" t="s">
        <v>410</v>
      </c>
      <c r="O152" s="51" t="s">
        <v>410</v>
      </c>
      <c r="P152" s="51" t="s">
        <v>410</v>
      </c>
      <c r="Q152" s="83" t="s">
        <v>410</v>
      </c>
      <c r="R152" s="53">
        <f t="shared" si="26"/>
        <v>-1.5962355602229588</v>
      </c>
    </row>
    <row r="153" spans="1:18" ht="15" customHeight="1">
      <c r="A153" s="61" t="s">
        <v>138</v>
      </c>
      <c r="B153" s="50">
        <f>'Расчет субсидий'!X155</f>
        <v>77.172727272727229</v>
      </c>
      <c r="C153" s="51">
        <f>'Расчет субсидий'!D155-1</f>
        <v>0.30000000000000004</v>
      </c>
      <c r="D153" s="51">
        <f>C153*'Расчет субсидий'!E155</f>
        <v>4.5000000000000009</v>
      </c>
      <c r="E153" s="52">
        <f t="shared" si="33"/>
        <v>105.23553719008258</v>
      </c>
      <c r="F153" s="51">
        <f>'Расчет субсидий'!F155-1</f>
        <v>0</v>
      </c>
      <c r="G153" s="51">
        <f>F153*'Расчет субсидий'!G155</f>
        <v>0</v>
      </c>
      <c r="H153" s="52">
        <f t="shared" si="34"/>
        <v>0</v>
      </c>
      <c r="I153" s="51">
        <f>'Расчет субсидий'!J155-1</f>
        <v>-0.12</v>
      </c>
      <c r="J153" s="51">
        <f>I153*'Расчет субсидий'!K155</f>
        <v>-1.2</v>
      </c>
      <c r="K153" s="52">
        <f t="shared" si="35"/>
        <v>-28.062809917355349</v>
      </c>
      <c r="L153" s="51" t="s">
        <v>410</v>
      </c>
      <c r="M153" s="51" t="s">
        <v>410</v>
      </c>
      <c r="N153" s="83" t="s">
        <v>410</v>
      </c>
      <c r="O153" s="51" t="s">
        <v>410</v>
      </c>
      <c r="P153" s="51" t="s">
        <v>410</v>
      </c>
      <c r="Q153" s="83" t="s">
        <v>410</v>
      </c>
      <c r="R153" s="53">
        <f t="shared" si="26"/>
        <v>3.3000000000000007</v>
      </c>
    </row>
    <row r="154" spans="1:18" ht="15" customHeight="1">
      <c r="A154" s="57" t="s">
        <v>139</v>
      </c>
      <c r="B154" s="58"/>
      <c r="C154" s="59"/>
      <c r="D154" s="59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</row>
    <row r="155" spans="1:18" ht="15" customHeight="1">
      <c r="A155" s="61" t="s">
        <v>140</v>
      </c>
      <c r="B155" s="50">
        <f>'Расчет субсидий'!X157</f>
        <v>14.045454545454504</v>
      </c>
      <c r="C155" s="51">
        <f>'Расчет субсидий'!D157-1</f>
        <v>-1.4719626168224309E-2</v>
      </c>
      <c r="D155" s="51">
        <f>C155*'Расчет субсидий'!E157</f>
        <v>-0.22079439252336464</v>
      </c>
      <c r="E155" s="52">
        <f t="shared" ref="E155:E166" si="36">$B155*D155/$R155</f>
        <v>-7.1377349334661009</v>
      </c>
      <c r="F155" s="51">
        <f>'Расчет субсидий'!F157-1</f>
        <v>0</v>
      </c>
      <c r="G155" s="51">
        <f>F155*'Расчет субсидий'!G157</f>
        <v>0</v>
      </c>
      <c r="H155" s="52">
        <f t="shared" ref="H155:H166" si="37">$B155*G155/$R155</f>
        <v>0</v>
      </c>
      <c r="I155" s="51">
        <f>'Расчет субсидий'!J157-1</f>
        <v>6.5526802218114577E-2</v>
      </c>
      <c r="J155" s="51">
        <f>I155*'Расчет субсидий'!K157</f>
        <v>0.65526802218114577</v>
      </c>
      <c r="K155" s="52">
        <f t="shared" ref="K155:K166" si="38">$B155*J155/$R155</f>
        <v>21.183189478920607</v>
      </c>
      <c r="L155" s="51" t="s">
        <v>410</v>
      </c>
      <c r="M155" s="51" t="s">
        <v>410</v>
      </c>
      <c r="N155" s="83" t="s">
        <v>410</v>
      </c>
      <c r="O155" s="51" t="s">
        <v>410</v>
      </c>
      <c r="P155" s="51" t="s">
        <v>410</v>
      </c>
      <c r="Q155" s="83" t="s">
        <v>410</v>
      </c>
      <c r="R155" s="53">
        <f t="shared" si="26"/>
        <v>0.43447362965778114</v>
      </c>
    </row>
    <row r="156" spans="1:18" ht="15" customHeight="1">
      <c r="A156" s="61" t="s">
        <v>141</v>
      </c>
      <c r="B156" s="50">
        <f>'Расчет субсидий'!X158</f>
        <v>123.18181818181824</v>
      </c>
      <c r="C156" s="51">
        <f>'Расчет субсидий'!D158-1</f>
        <v>0.22442797866034381</v>
      </c>
      <c r="D156" s="51">
        <f>C156*'Расчет субсидий'!E158</f>
        <v>3.3664196799051571</v>
      </c>
      <c r="E156" s="52">
        <f t="shared" si="36"/>
        <v>103.11136210766696</v>
      </c>
      <c r="F156" s="51">
        <f>'Расчет субсидий'!F158-1</f>
        <v>0</v>
      </c>
      <c r="G156" s="51">
        <f>F156*'Расчет субсидий'!G158</f>
        <v>0</v>
      </c>
      <c r="H156" s="52">
        <f t="shared" si="37"/>
        <v>0</v>
      </c>
      <c r="I156" s="51">
        <f>'Расчет субсидий'!J158-1</f>
        <v>6.5526802218114577E-2</v>
      </c>
      <c r="J156" s="51">
        <f>I156*'Расчет субсидий'!K158</f>
        <v>0.65526802218114577</v>
      </c>
      <c r="K156" s="52">
        <f t="shared" si="38"/>
        <v>20.070456074151281</v>
      </c>
      <c r="L156" s="51" t="s">
        <v>410</v>
      </c>
      <c r="M156" s="51" t="s">
        <v>410</v>
      </c>
      <c r="N156" s="83" t="s">
        <v>410</v>
      </c>
      <c r="O156" s="51" t="s">
        <v>410</v>
      </c>
      <c r="P156" s="51" t="s">
        <v>410</v>
      </c>
      <c r="Q156" s="83" t="s">
        <v>410</v>
      </c>
      <c r="R156" s="53">
        <f t="shared" si="26"/>
        <v>4.0216877020863029</v>
      </c>
    </row>
    <row r="157" spans="1:18" ht="15" customHeight="1">
      <c r="A157" s="61" t="s">
        <v>142</v>
      </c>
      <c r="B157" s="50">
        <f>'Расчет субсидий'!X159</f>
        <v>39.28181818181821</v>
      </c>
      <c r="C157" s="51">
        <f>'Расчет субсидий'!D159-1</f>
        <v>0.24080569086832138</v>
      </c>
      <c r="D157" s="51">
        <f>C157*'Расчет субсидий'!E159</f>
        <v>3.6120853630248204</v>
      </c>
      <c r="E157" s="52">
        <f t="shared" si="36"/>
        <v>33.249948546433643</v>
      </c>
      <c r="F157" s="51">
        <f>'Расчет субсидий'!F159-1</f>
        <v>0</v>
      </c>
      <c r="G157" s="51">
        <f>F157*'Расчет субсидий'!G159</f>
        <v>0</v>
      </c>
      <c r="H157" s="52">
        <f t="shared" si="37"/>
        <v>0</v>
      </c>
      <c r="I157" s="51">
        <f>'Расчет субсидий'!J159-1</f>
        <v>6.5526802218114577E-2</v>
      </c>
      <c r="J157" s="51">
        <f>I157*'Расчет субсидий'!K159</f>
        <v>0.65526802218114577</v>
      </c>
      <c r="K157" s="52">
        <f t="shared" si="38"/>
        <v>6.0318696353845622</v>
      </c>
      <c r="L157" s="51" t="s">
        <v>410</v>
      </c>
      <c r="M157" s="51" t="s">
        <v>410</v>
      </c>
      <c r="N157" s="83" t="s">
        <v>410</v>
      </c>
      <c r="O157" s="51" t="s">
        <v>410</v>
      </c>
      <c r="P157" s="51" t="s">
        <v>410</v>
      </c>
      <c r="Q157" s="83" t="s">
        <v>410</v>
      </c>
      <c r="R157" s="53">
        <f t="shared" si="26"/>
        <v>4.2673533852059666</v>
      </c>
    </row>
    <row r="158" spans="1:18" ht="15" customHeight="1">
      <c r="A158" s="61" t="s">
        <v>143</v>
      </c>
      <c r="B158" s="50">
        <f>'Расчет субсидий'!X160</f>
        <v>-228.20909090909117</v>
      </c>
      <c r="C158" s="51">
        <f>'Расчет субсидий'!D160-1</f>
        <v>-0.20660996039218227</v>
      </c>
      <c r="D158" s="51">
        <f>C158*'Расчет субсидий'!E160</f>
        <v>-3.0991494058827342</v>
      </c>
      <c r="E158" s="52">
        <f t="shared" si="36"/>
        <v>-289.3978706268947</v>
      </c>
      <c r="F158" s="51">
        <f>'Расчет субсидий'!F160-1</f>
        <v>0</v>
      </c>
      <c r="G158" s="51">
        <f>F158*'Расчет субсидий'!G160</f>
        <v>0</v>
      </c>
      <c r="H158" s="52">
        <f t="shared" si="37"/>
        <v>0</v>
      </c>
      <c r="I158" s="51">
        <f>'Расчет субсидий'!J160-1</f>
        <v>6.5526802218114577E-2</v>
      </c>
      <c r="J158" s="51">
        <f>I158*'Расчет субсидий'!K160</f>
        <v>0.65526802218114577</v>
      </c>
      <c r="K158" s="52">
        <f t="shared" si="38"/>
        <v>61.188779717803563</v>
      </c>
      <c r="L158" s="51" t="s">
        <v>410</v>
      </c>
      <c r="M158" s="51" t="s">
        <v>410</v>
      </c>
      <c r="N158" s="83" t="s">
        <v>410</v>
      </c>
      <c r="O158" s="51" t="s">
        <v>410</v>
      </c>
      <c r="P158" s="51" t="s">
        <v>410</v>
      </c>
      <c r="Q158" s="83" t="s">
        <v>410</v>
      </c>
      <c r="R158" s="53">
        <f t="shared" si="26"/>
        <v>-2.4438813837015885</v>
      </c>
    </row>
    <row r="159" spans="1:18" ht="15" customHeight="1">
      <c r="A159" s="61" t="s">
        <v>144</v>
      </c>
      <c r="B159" s="50">
        <f>'Расчет субсидий'!X161</f>
        <v>3.1454545454545482</v>
      </c>
      <c r="C159" s="51">
        <f>'Расчет субсидий'!D161-1</f>
        <v>0.20817468377804449</v>
      </c>
      <c r="D159" s="51">
        <f>C159*'Расчет субсидий'!E161</f>
        <v>3.1226202566706673</v>
      </c>
      <c r="E159" s="52">
        <f t="shared" si="36"/>
        <v>2.5998810327600128</v>
      </c>
      <c r="F159" s="51">
        <f>'Расчет субсидий'!F161-1</f>
        <v>0</v>
      </c>
      <c r="G159" s="51">
        <f>F159*'Расчет субсидий'!G161</f>
        <v>0</v>
      </c>
      <c r="H159" s="52">
        <f t="shared" si="37"/>
        <v>0</v>
      </c>
      <c r="I159" s="51">
        <f>'Расчет субсидий'!J161-1</f>
        <v>6.5526802218114577E-2</v>
      </c>
      <c r="J159" s="51">
        <f>I159*'Расчет субсидий'!K161</f>
        <v>0.65526802218114577</v>
      </c>
      <c r="K159" s="52">
        <f t="shared" si="38"/>
        <v>0.54557351269453558</v>
      </c>
      <c r="L159" s="51" t="s">
        <v>410</v>
      </c>
      <c r="M159" s="51" t="s">
        <v>410</v>
      </c>
      <c r="N159" s="83" t="s">
        <v>410</v>
      </c>
      <c r="O159" s="51" t="s">
        <v>410</v>
      </c>
      <c r="P159" s="51" t="s">
        <v>410</v>
      </c>
      <c r="Q159" s="83" t="s">
        <v>410</v>
      </c>
      <c r="R159" s="53">
        <f t="shared" si="26"/>
        <v>3.7778882788518131</v>
      </c>
    </row>
    <row r="160" spans="1:18" ht="15" customHeight="1">
      <c r="A160" s="61" t="s">
        <v>145</v>
      </c>
      <c r="B160" s="50">
        <f>'Расчет субсидий'!X162</f>
        <v>9.2181818181818187</v>
      </c>
      <c r="C160" s="51">
        <f>'Расчет субсидий'!D162-1</f>
        <v>7.093115383011539E-2</v>
      </c>
      <c r="D160" s="51">
        <f>C160*'Расчет субсидий'!E162</f>
        <v>1.0639673074517308</v>
      </c>
      <c r="E160" s="52">
        <f t="shared" si="36"/>
        <v>5.7047711384489554</v>
      </c>
      <c r="F160" s="51">
        <f>'Расчет субсидий'!F162-1</f>
        <v>0</v>
      </c>
      <c r="G160" s="51">
        <f>F160*'Расчет субсидий'!G162</f>
        <v>0</v>
      </c>
      <c r="H160" s="52">
        <f t="shared" si="37"/>
        <v>0</v>
      </c>
      <c r="I160" s="51">
        <f>'Расчет субсидий'!J162-1</f>
        <v>6.5526802218114577E-2</v>
      </c>
      <c r="J160" s="51">
        <f>I160*'Расчет субсидий'!K162</f>
        <v>0.65526802218114577</v>
      </c>
      <c r="K160" s="52">
        <f t="shared" si="38"/>
        <v>3.5134106797328637</v>
      </c>
      <c r="L160" s="51" t="s">
        <v>410</v>
      </c>
      <c r="M160" s="51" t="s">
        <v>410</v>
      </c>
      <c r="N160" s="83" t="s">
        <v>410</v>
      </c>
      <c r="O160" s="51" t="s">
        <v>410</v>
      </c>
      <c r="P160" s="51" t="s">
        <v>410</v>
      </c>
      <c r="Q160" s="83" t="s">
        <v>410</v>
      </c>
      <c r="R160" s="53">
        <f t="shared" si="26"/>
        <v>1.7192353296328766</v>
      </c>
    </row>
    <row r="161" spans="1:18" ht="15" customHeight="1">
      <c r="A161" s="61" t="s">
        <v>146</v>
      </c>
      <c r="B161" s="50">
        <f>'Расчет субсидий'!X163</f>
        <v>-144.38181818181829</v>
      </c>
      <c r="C161" s="51">
        <f>'Расчет субсидий'!D163-1</f>
        <v>-0.2974093264248705</v>
      </c>
      <c r="D161" s="51">
        <f>C161*'Расчет субсидий'!E163</f>
        <v>-4.4611398963730577</v>
      </c>
      <c r="E161" s="52">
        <f t="shared" si="36"/>
        <v>-169.24045545767399</v>
      </c>
      <c r="F161" s="51">
        <f>'Расчет субсидий'!F163-1</f>
        <v>0</v>
      </c>
      <c r="G161" s="51">
        <f>F161*'Расчет субсидий'!G163</f>
        <v>0</v>
      </c>
      <c r="H161" s="52">
        <f t="shared" si="37"/>
        <v>0</v>
      </c>
      <c r="I161" s="51">
        <f>'Расчет субсидий'!J163-1</f>
        <v>6.5526802218114577E-2</v>
      </c>
      <c r="J161" s="51">
        <f>I161*'Расчет субсидий'!K163</f>
        <v>0.65526802218114577</v>
      </c>
      <c r="K161" s="52">
        <f t="shared" si="38"/>
        <v>24.858637275855699</v>
      </c>
      <c r="L161" s="51" t="s">
        <v>410</v>
      </c>
      <c r="M161" s="51" t="s">
        <v>410</v>
      </c>
      <c r="N161" s="83" t="s">
        <v>410</v>
      </c>
      <c r="O161" s="51" t="s">
        <v>410</v>
      </c>
      <c r="P161" s="51" t="s">
        <v>410</v>
      </c>
      <c r="Q161" s="83" t="s">
        <v>410</v>
      </c>
      <c r="R161" s="53">
        <f t="shared" si="26"/>
        <v>-3.805871874191912</v>
      </c>
    </row>
    <row r="162" spans="1:18" ht="15" customHeight="1">
      <c r="A162" s="61" t="s">
        <v>147</v>
      </c>
      <c r="B162" s="50">
        <f>'Расчет субсидий'!X164</f>
        <v>-224.36363636363626</v>
      </c>
      <c r="C162" s="51">
        <f>'Расчет субсидий'!D164-1</f>
        <v>-0.46993805417223367</v>
      </c>
      <c r="D162" s="51">
        <f>C162*'Расчет субсидий'!E164</f>
        <v>-7.0490708125835049</v>
      </c>
      <c r="E162" s="52">
        <f t="shared" si="36"/>
        <v>-247.35751357080576</v>
      </c>
      <c r="F162" s="51">
        <f>'Расчет субсидий'!F164-1</f>
        <v>0</v>
      </c>
      <c r="G162" s="51">
        <f>F162*'Расчет субсидий'!G164</f>
        <v>0</v>
      </c>
      <c r="H162" s="52">
        <f t="shared" si="37"/>
        <v>0</v>
      </c>
      <c r="I162" s="51">
        <f>'Расчет субсидий'!J164-1</f>
        <v>6.5526802218114577E-2</v>
      </c>
      <c r="J162" s="51">
        <f>I162*'Расчет субсидий'!K164</f>
        <v>0.65526802218114577</v>
      </c>
      <c r="K162" s="52">
        <f t="shared" si="38"/>
        <v>22.993877207169525</v>
      </c>
      <c r="L162" s="51" t="s">
        <v>410</v>
      </c>
      <c r="M162" s="51" t="s">
        <v>410</v>
      </c>
      <c r="N162" s="83" t="s">
        <v>410</v>
      </c>
      <c r="O162" s="51" t="s">
        <v>410</v>
      </c>
      <c r="P162" s="51" t="s">
        <v>410</v>
      </c>
      <c r="Q162" s="83" t="s">
        <v>410</v>
      </c>
      <c r="R162" s="53">
        <f t="shared" si="26"/>
        <v>-6.3938027904023595</v>
      </c>
    </row>
    <row r="163" spans="1:18" ht="15" customHeight="1">
      <c r="A163" s="61" t="s">
        <v>148</v>
      </c>
      <c r="B163" s="50">
        <f>'Расчет субсидий'!X165</f>
        <v>59.190909090908917</v>
      </c>
      <c r="C163" s="51">
        <f>'Расчет субсидий'!D165-1</f>
        <v>2.0151426907396575E-2</v>
      </c>
      <c r="D163" s="51">
        <f>C163*'Расчет субсидий'!E165</f>
        <v>0.30227140361094862</v>
      </c>
      <c r="E163" s="52">
        <f t="shared" si="36"/>
        <v>18.68509921366082</v>
      </c>
      <c r="F163" s="51">
        <f>'Расчет субсидий'!F165-1</f>
        <v>0</v>
      </c>
      <c r="G163" s="51">
        <f>F163*'Расчет субсидий'!G165</f>
        <v>0</v>
      </c>
      <c r="H163" s="52">
        <f t="shared" si="37"/>
        <v>0</v>
      </c>
      <c r="I163" s="51">
        <f>'Расчет субсидий'!J165-1</f>
        <v>6.5526802218114577E-2</v>
      </c>
      <c r="J163" s="51">
        <f>I163*'Расчет субсидий'!K165</f>
        <v>0.65526802218114577</v>
      </c>
      <c r="K163" s="52">
        <f t="shared" si="38"/>
        <v>40.505809877248097</v>
      </c>
      <c r="L163" s="51" t="s">
        <v>410</v>
      </c>
      <c r="M163" s="51" t="s">
        <v>410</v>
      </c>
      <c r="N163" s="83" t="s">
        <v>410</v>
      </c>
      <c r="O163" s="51" t="s">
        <v>410</v>
      </c>
      <c r="P163" s="51" t="s">
        <v>410</v>
      </c>
      <c r="Q163" s="83" t="s">
        <v>410</v>
      </c>
      <c r="R163" s="53">
        <f t="shared" si="26"/>
        <v>0.95753942579209439</v>
      </c>
    </row>
    <row r="164" spans="1:18" ht="15" customHeight="1">
      <c r="A164" s="61" t="s">
        <v>149</v>
      </c>
      <c r="B164" s="50">
        <f>'Расчет субсидий'!X166</f>
        <v>118.9818181818182</v>
      </c>
      <c r="C164" s="51">
        <f>'Расчет субсидий'!D166-1</f>
        <v>0.11833875406554917</v>
      </c>
      <c r="D164" s="51">
        <f>C164*'Расчет субсидий'!E166</f>
        <v>1.7750813109832375</v>
      </c>
      <c r="E164" s="52">
        <f t="shared" si="36"/>
        <v>86.902075730141874</v>
      </c>
      <c r="F164" s="51">
        <f>'Расчет субсидий'!F166-1</f>
        <v>0</v>
      </c>
      <c r="G164" s="51">
        <f>F164*'Расчет субсидий'!G166</f>
        <v>0</v>
      </c>
      <c r="H164" s="52">
        <f t="shared" si="37"/>
        <v>0</v>
      </c>
      <c r="I164" s="51">
        <f>'Расчет субсидий'!J166-1</f>
        <v>6.5526802218114577E-2</v>
      </c>
      <c r="J164" s="51">
        <f>I164*'Расчет субсидий'!K166</f>
        <v>0.65526802218114577</v>
      </c>
      <c r="K164" s="52">
        <f t="shared" si="38"/>
        <v>32.079742451676317</v>
      </c>
      <c r="L164" s="51" t="s">
        <v>410</v>
      </c>
      <c r="M164" s="51" t="s">
        <v>410</v>
      </c>
      <c r="N164" s="83" t="s">
        <v>410</v>
      </c>
      <c r="O164" s="51" t="s">
        <v>410</v>
      </c>
      <c r="P164" s="51" t="s">
        <v>410</v>
      </c>
      <c r="Q164" s="83" t="s">
        <v>410</v>
      </c>
      <c r="R164" s="53">
        <f t="shared" si="26"/>
        <v>2.4303493331643833</v>
      </c>
    </row>
    <row r="165" spans="1:18" ht="15" customHeight="1">
      <c r="A165" s="61" t="s">
        <v>150</v>
      </c>
      <c r="B165" s="50">
        <f>'Расчет субсидий'!X167</f>
        <v>60.354545454545473</v>
      </c>
      <c r="C165" s="51">
        <f>'Расчет субсидий'!D167-1</f>
        <v>0.16371158392434992</v>
      </c>
      <c r="D165" s="51">
        <f>C165*'Расчет субсидий'!E167</f>
        <v>2.4556737588652489</v>
      </c>
      <c r="E165" s="52">
        <f t="shared" si="36"/>
        <v>47.641866653999223</v>
      </c>
      <c r="F165" s="51">
        <f>'Расчет субсидий'!F167-1</f>
        <v>0</v>
      </c>
      <c r="G165" s="51">
        <f>F165*'Расчет субсидий'!G167</f>
        <v>0</v>
      </c>
      <c r="H165" s="52">
        <f t="shared" si="37"/>
        <v>0</v>
      </c>
      <c r="I165" s="51">
        <f>'Расчет субсидий'!J167-1</f>
        <v>6.5526802218114577E-2</v>
      </c>
      <c r="J165" s="51">
        <f>I165*'Расчет субсидий'!K167</f>
        <v>0.65526802218114577</v>
      </c>
      <c r="K165" s="52">
        <f t="shared" si="38"/>
        <v>12.712678800546243</v>
      </c>
      <c r="L165" s="51" t="s">
        <v>410</v>
      </c>
      <c r="M165" s="51" t="s">
        <v>410</v>
      </c>
      <c r="N165" s="83" t="s">
        <v>410</v>
      </c>
      <c r="O165" s="51" t="s">
        <v>410</v>
      </c>
      <c r="P165" s="51" t="s">
        <v>410</v>
      </c>
      <c r="Q165" s="83" t="s">
        <v>410</v>
      </c>
      <c r="R165" s="53">
        <f t="shared" si="26"/>
        <v>3.1109417810463946</v>
      </c>
    </row>
    <row r="166" spans="1:18" ht="15" customHeight="1">
      <c r="A166" s="61" t="s">
        <v>151</v>
      </c>
      <c r="B166" s="50">
        <f>'Расчет субсидий'!X168</f>
        <v>-87.227272727272748</v>
      </c>
      <c r="C166" s="51">
        <f>'Расчет субсидий'!D168-1</f>
        <v>-0.19624770101287436</v>
      </c>
      <c r="D166" s="51">
        <f>C166*'Расчет субсидий'!E168</f>
        <v>-2.9437155151931154</v>
      </c>
      <c r="E166" s="52">
        <f t="shared" si="36"/>
        <v>-112.20370004526515</v>
      </c>
      <c r="F166" s="51">
        <f>'Расчет субсидий'!F168-1</f>
        <v>0</v>
      </c>
      <c r="G166" s="51">
        <f>F166*'Расчет субсидий'!G168</f>
        <v>0</v>
      </c>
      <c r="H166" s="52">
        <f t="shared" si="37"/>
        <v>0</v>
      </c>
      <c r="I166" s="51">
        <f>'Расчет субсидий'!J168-1</f>
        <v>6.5526802218114577E-2</v>
      </c>
      <c r="J166" s="51">
        <f>I166*'Расчет субсидий'!K168</f>
        <v>0.65526802218114577</v>
      </c>
      <c r="K166" s="52">
        <f t="shared" si="38"/>
        <v>24.976427317992414</v>
      </c>
      <c r="L166" s="51" t="s">
        <v>410</v>
      </c>
      <c r="M166" s="51" t="s">
        <v>410</v>
      </c>
      <c r="N166" s="83" t="s">
        <v>410</v>
      </c>
      <c r="O166" s="51" t="s">
        <v>410</v>
      </c>
      <c r="P166" s="51" t="s">
        <v>410</v>
      </c>
      <c r="Q166" s="83" t="s">
        <v>410</v>
      </c>
      <c r="R166" s="53">
        <f t="shared" si="26"/>
        <v>-2.2884474930119696</v>
      </c>
    </row>
    <row r="167" spans="1:18" ht="15" customHeight="1">
      <c r="A167" s="57" t="s">
        <v>152</v>
      </c>
      <c r="B167" s="58"/>
      <c r="C167" s="59"/>
      <c r="D167" s="59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1:18" ht="15" customHeight="1">
      <c r="A168" s="61" t="s">
        <v>67</v>
      </c>
      <c r="B168" s="50">
        <f>'Расчет субсидий'!X170</f>
        <v>-107</v>
      </c>
      <c r="C168" s="51">
        <f>'Расчет субсидий'!D170-1</f>
        <v>-0.15096082779009612</v>
      </c>
      <c r="D168" s="51">
        <f>C168*'Расчет субсидий'!E170</f>
        <v>-2.2644124168514419</v>
      </c>
      <c r="E168" s="52">
        <f t="shared" ref="E168:E180" si="39">$B168*D168/$R168</f>
        <v>-100.12769322453549</v>
      </c>
      <c r="F168" s="51">
        <f>'Расчет субсидий'!F170-1</f>
        <v>0</v>
      </c>
      <c r="G168" s="51">
        <f>F168*'Расчет субсидий'!G170</f>
        <v>0</v>
      </c>
      <c r="H168" s="52">
        <f t="shared" ref="H168:H180" si="40">$B168*G168/$R168</f>
        <v>0</v>
      </c>
      <c r="I168" s="51">
        <f>'Расчет субсидий'!J170-1</f>
        <v>-1.554189085318991E-2</v>
      </c>
      <c r="J168" s="51">
        <f>I168*'Расчет субсидий'!K170</f>
        <v>-0.1554189085318991</v>
      </c>
      <c r="K168" s="52">
        <f t="shared" ref="K168:K180" si="41">$B168*J168/$R168</f>
        <v>-6.8723067754645122</v>
      </c>
      <c r="L168" s="51" t="s">
        <v>410</v>
      </c>
      <c r="M168" s="51" t="s">
        <v>410</v>
      </c>
      <c r="N168" s="83" t="s">
        <v>410</v>
      </c>
      <c r="O168" s="51" t="s">
        <v>410</v>
      </c>
      <c r="P168" s="51" t="s">
        <v>410</v>
      </c>
      <c r="Q168" s="83" t="s">
        <v>410</v>
      </c>
      <c r="R168" s="53">
        <f t="shared" si="26"/>
        <v>-2.419831325383341</v>
      </c>
    </row>
    <row r="169" spans="1:18" ht="15" customHeight="1">
      <c r="A169" s="61" t="s">
        <v>153</v>
      </c>
      <c r="B169" s="50">
        <f>'Расчет субсидий'!X171</f>
        <v>-243.41818181818178</v>
      </c>
      <c r="C169" s="51">
        <f>'Расчет субсидий'!D171-1</f>
        <v>-0.46864035087719291</v>
      </c>
      <c r="D169" s="51">
        <f>C169*'Расчет субсидий'!E171</f>
        <v>-7.0296052631578938</v>
      </c>
      <c r="E169" s="52">
        <f t="shared" si="39"/>
        <v>-238.1528149619275</v>
      </c>
      <c r="F169" s="51">
        <f>'Расчет субсидий'!F171-1</f>
        <v>0</v>
      </c>
      <c r="G169" s="51">
        <f>F169*'Расчет субсидий'!G171</f>
        <v>0</v>
      </c>
      <c r="H169" s="52">
        <f t="shared" si="40"/>
        <v>0</v>
      </c>
      <c r="I169" s="51">
        <f>'Расчет субсидий'!J171-1</f>
        <v>-1.554189085318991E-2</v>
      </c>
      <c r="J169" s="51">
        <f>I169*'Расчет субсидий'!K171</f>
        <v>-0.1554189085318991</v>
      </c>
      <c r="K169" s="52">
        <f t="shared" si="41"/>
        <v>-5.2653668562542633</v>
      </c>
      <c r="L169" s="51" t="s">
        <v>410</v>
      </c>
      <c r="M169" s="51" t="s">
        <v>410</v>
      </c>
      <c r="N169" s="83" t="s">
        <v>410</v>
      </c>
      <c r="O169" s="51" t="s">
        <v>410</v>
      </c>
      <c r="P169" s="51" t="s">
        <v>410</v>
      </c>
      <c r="Q169" s="83" t="s">
        <v>410</v>
      </c>
      <c r="R169" s="53">
        <f t="shared" si="26"/>
        <v>-7.1850241716897933</v>
      </c>
    </row>
    <row r="170" spans="1:18" ht="15" customHeight="1">
      <c r="A170" s="61" t="s">
        <v>154</v>
      </c>
      <c r="B170" s="50">
        <f>'Расчет субсидий'!X172</f>
        <v>187.9545454545455</v>
      </c>
      <c r="C170" s="51">
        <f>'Расчет субсидий'!D172-1</f>
        <v>0.25472112479665343</v>
      </c>
      <c r="D170" s="51">
        <f>C170*'Расчет субсидий'!E172</f>
        <v>3.8208168719498015</v>
      </c>
      <c r="E170" s="52">
        <f t="shared" si="39"/>
        <v>195.92412763899006</v>
      </c>
      <c r="F170" s="51">
        <f>'Расчет субсидий'!F172-1</f>
        <v>0</v>
      </c>
      <c r="G170" s="51">
        <f>F170*'Расчет субсидий'!G172</f>
        <v>0</v>
      </c>
      <c r="H170" s="52">
        <f t="shared" si="40"/>
        <v>0</v>
      </c>
      <c r="I170" s="51">
        <f>'Расчет субсидий'!J172-1</f>
        <v>-1.554189085318991E-2</v>
      </c>
      <c r="J170" s="51">
        <f>I170*'Расчет субсидий'!K172</f>
        <v>-0.1554189085318991</v>
      </c>
      <c r="K170" s="52">
        <f t="shared" si="41"/>
        <v>-7.9695821844445573</v>
      </c>
      <c r="L170" s="51" t="s">
        <v>410</v>
      </c>
      <c r="M170" s="51" t="s">
        <v>410</v>
      </c>
      <c r="N170" s="83" t="s">
        <v>410</v>
      </c>
      <c r="O170" s="51" t="s">
        <v>410</v>
      </c>
      <c r="P170" s="51" t="s">
        <v>410</v>
      </c>
      <c r="Q170" s="83" t="s">
        <v>410</v>
      </c>
      <c r="R170" s="53">
        <f t="shared" si="26"/>
        <v>3.6653979634179024</v>
      </c>
    </row>
    <row r="171" spans="1:18" ht="15" customHeight="1">
      <c r="A171" s="61" t="s">
        <v>155</v>
      </c>
      <c r="B171" s="50">
        <f>'Расчет субсидий'!X173</f>
        <v>-174.19090909090892</v>
      </c>
      <c r="C171" s="51">
        <f>'Расчет субсидий'!D173-1</f>
        <v>-0.21680477934091347</v>
      </c>
      <c r="D171" s="51">
        <f>C171*'Расчет субсидий'!E173</f>
        <v>-3.2520716901137021</v>
      </c>
      <c r="E171" s="52">
        <f t="shared" si="39"/>
        <v>-166.24589495709176</v>
      </c>
      <c r="F171" s="51">
        <f>'Расчет субсидий'!F173-1</f>
        <v>0</v>
      </c>
      <c r="G171" s="51">
        <f>F171*'Расчет субсидий'!G173</f>
        <v>0</v>
      </c>
      <c r="H171" s="52">
        <f t="shared" si="40"/>
        <v>0</v>
      </c>
      <c r="I171" s="51">
        <f>'Расчет субсидий'!J173-1</f>
        <v>-1.554189085318991E-2</v>
      </c>
      <c r="J171" s="51">
        <f>I171*'Расчет субсидий'!K173</f>
        <v>-0.1554189085318991</v>
      </c>
      <c r="K171" s="52">
        <f t="shared" si="41"/>
        <v>-7.9450141338171392</v>
      </c>
      <c r="L171" s="51" t="s">
        <v>410</v>
      </c>
      <c r="M171" s="51" t="s">
        <v>410</v>
      </c>
      <c r="N171" s="83" t="s">
        <v>410</v>
      </c>
      <c r="O171" s="51" t="s">
        <v>410</v>
      </c>
      <c r="P171" s="51" t="s">
        <v>410</v>
      </c>
      <c r="Q171" s="83" t="s">
        <v>410</v>
      </c>
      <c r="R171" s="53">
        <f t="shared" si="26"/>
        <v>-3.4074905986456012</v>
      </c>
    </row>
    <row r="172" spans="1:18" ht="15" customHeight="1">
      <c r="A172" s="61" t="s">
        <v>156</v>
      </c>
      <c r="B172" s="50">
        <f>'Расчет субсидий'!X174</f>
        <v>-4.2545454545454504</v>
      </c>
      <c r="C172" s="51">
        <f>'Расчет субсидий'!D174-1</f>
        <v>1.1582648369610204E-3</v>
      </c>
      <c r="D172" s="51">
        <f>C172*'Расчет субсидий'!E174</f>
        <v>1.7373972554415307E-2</v>
      </c>
      <c r="E172" s="52">
        <f t="shared" si="39"/>
        <v>0.53546590054445542</v>
      </c>
      <c r="F172" s="51">
        <f>'Расчет субсидий'!F174-1</f>
        <v>0</v>
      </c>
      <c r="G172" s="51">
        <f>F172*'Расчет субсидий'!G174</f>
        <v>0</v>
      </c>
      <c r="H172" s="52">
        <f t="shared" si="40"/>
        <v>0</v>
      </c>
      <c r="I172" s="51">
        <f>'Расчет субсидий'!J174-1</f>
        <v>-1.554189085318991E-2</v>
      </c>
      <c r="J172" s="51">
        <f>I172*'Расчет субсидий'!K174</f>
        <v>-0.1554189085318991</v>
      </c>
      <c r="K172" s="52">
        <f t="shared" si="41"/>
        <v>-4.7900113550899057</v>
      </c>
      <c r="L172" s="51" t="s">
        <v>410</v>
      </c>
      <c r="M172" s="51" t="s">
        <v>410</v>
      </c>
      <c r="N172" s="83" t="s">
        <v>410</v>
      </c>
      <c r="O172" s="51" t="s">
        <v>410</v>
      </c>
      <c r="P172" s="51" t="s">
        <v>410</v>
      </c>
      <c r="Q172" s="83" t="s">
        <v>410</v>
      </c>
      <c r="R172" s="53">
        <f t="shared" si="26"/>
        <v>-0.1380449359774838</v>
      </c>
    </row>
    <row r="173" spans="1:18" ht="15" customHeight="1">
      <c r="A173" s="61" t="s">
        <v>157</v>
      </c>
      <c r="B173" s="50">
        <f>'Расчет субсидий'!X175</f>
        <v>-190.26363636363624</v>
      </c>
      <c r="C173" s="51">
        <f>'Расчет субсидий'!D175-1</f>
        <v>-0.39895246127213824</v>
      </c>
      <c r="D173" s="51">
        <f>C173*'Расчет субсидий'!E175</f>
        <v>-5.9842869190820736</v>
      </c>
      <c r="E173" s="52">
        <f t="shared" si="39"/>
        <v>-185.44735240358887</v>
      </c>
      <c r="F173" s="51">
        <f>'Расчет субсидий'!F175-1</f>
        <v>0</v>
      </c>
      <c r="G173" s="51">
        <f>F173*'Расчет субсидий'!G175</f>
        <v>0</v>
      </c>
      <c r="H173" s="52">
        <f t="shared" si="40"/>
        <v>0</v>
      </c>
      <c r="I173" s="51">
        <f>'Расчет субсидий'!J175-1</f>
        <v>-1.554189085318991E-2</v>
      </c>
      <c r="J173" s="51">
        <f>I173*'Расчет субсидий'!K175</f>
        <v>-0.1554189085318991</v>
      </c>
      <c r="K173" s="52">
        <f t="shared" si="41"/>
        <v>-4.8162839600473619</v>
      </c>
      <c r="L173" s="51" t="s">
        <v>410</v>
      </c>
      <c r="M173" s="51" t="s">
        <v>410</v>
      </c>
      <c r="N173" s="83" t="s">
        <v>410</v>
      </c>
      <c r="O173" s="51" t="s">
        <v>410</v>
      </c>
      <c r="P173" s="51" t="s">
        <v>410</v>
      </c>
      <c r="Q173" s="83" t="s">
        <v>410</v>
      </c>
      <c r="R173" s="53">
        <f t="shared" si="26"/>
        <v>-6.1397058276139731</v>
      </c>
    </row>
    <row r="174" spans="1:18" ht="15" customHeight="1">
      <c r="A174" s="61" t="s">
        <v>158</v>
      </c>
      <c r="B174" s="50">
        <f>'Расчет субсидий'!X176</f>
        <v>-112.25454545454545</v>
      </c>
      <c r="C174" s="51">
        <f>'Расчет субсидий'!D176-1</f>
        <v>-0.18293224402806141</v>
      </c>
      <c r="D174" s="51">
        <f>C174*'Расчет субсидий'!E176</f>
        <v>-2.7439836604209211</v>
      </c>
      <c r="E174" s="52">
        <f t="shared" si="39"/>
        <v>-106.23727861512512</v>
      </c>
      <c r="F174" s="51">
        <f>'Расчет субсидий'!F176-1</f>
        <v>0</v>
      </c>
      <c r="G174" s="51">
        <f>F174*'Расчет субсидий'!G176</f>
        <v>0</v>
      </c>
      <c r="H174" s="52">
        <f t="shared" si="40"/>
        <v>0</v>
      </c>
      <c r="I174" s="51">
        <f>'Расчет субсидий'!J176-1</f>
        <v>-1.554189085318991E-2</v>
      </c>
      <c r="J174" s="51">
        <f>I174*'Расчет субсидий'!K176</f>
        <v>-0.1554189085318991</v>
      </c>
      <c r="K174" s="52">
        <f t="shared" si="41"/>
        <v>-6.0172668394203255</v>
      </c>
      <c r="L174" s="51" t="s">
        <v>410</v>
      </c>
      <c r="M174" s="51" t="s">
        <v>410</v>
      </c>
      <c r="N174" s="83" t="s">
        <v>410</v>
      </c>
      <c r="O174" s="51" t="s">
        <v>410</v>
      </c>
      <c r="P174" s="51" t="s">
        <v>410</v>
      </c>
      <c r="Q174" s="83" t="s">
        <v>410</v>
      </c>
      <c r="R174" s="53">
        <f t="shared" si="26"/>
        <v>-2.8994025689528202</v>
      </c>
    </row>
    <row r="175" spans="1:18" ht="15" customHeight="1">
      <c r="A175" s="61" t="s">
        <v>159</v>
      </c>
      <c r="B175" s="50">
        <f>'Расчет субсидий'!X177</f>
        <v>-76</v>
      </c>
      <c r="C175" s="51">
        <f>'Расчет субсидий'!D177-1</f>
        <v>-0.17795864496260461</v>
      </c>
      <c r="D175" s="51">
        <f>C175*'Расчет субсидий'!E177</f>
        <v>-2.6693796744390692</v>
      </c>
      <c r="E175" s="52">
        <f t="shared" si="39"/>
        <v>-71.818520612538222</v>
      </c>
      <c r="F175" s="51">
        <f>'Расчет субсидий'!F177-1</f>
        <v>0</v>
      </c>
      <c r="G175" s="51">
        <f>F175*'Расчет субсидий'!G177</f>
        <v>0</v>
      </c>
      <c r="H175" s="52">
        <f t="shared" si="40"/>
        <v>0</v>
      </c>
      <c r="I175" s="51">
        <f>'Расчет субсидий'!J177-1</f>
        <v>-1.554189085318991E-2</v>
      </c>
      <c r="J175" s="51">
        <f>I175*'Расчет субсидий'!K177</f>
        <v>-0.1554189085318991</v>
      </c>
      <c r="K175" s="52">
        <f t="shared" si="41"/>
        <v>-4.1814793874617742</v>
      </c>
      <c r="L175" s="51" t="s">
        <v>410</v>
      </c>
      <c r="M175" s="51" t="s">
        <v>410</v>
      </c>
      <c r="N175" s="83" t="s">
        <v>410</v>
      </c>
      <c r="O175" s="51" t="s">
        <v>410</v>
      </c>
      <c r="P175" s="51" t="s">
        <v>410</v>
      </c>
      <c r="Q175" s="83" t="s">
        <v>410</v>
      </c>
      <c r="R175" s="53">
        <f t="shared" si="26"/>
        <v>-2.8247985829709683</v>
      </c>
    </row>
    <row r="176" spans="1:18" ht="15" customHeight="1">
      <c r="A176" s="61" t="s">
        <v>160</v>
      </c>
      <c r="B176" s="50">
        <f>'Расчет субсидий'!X178</f>
        <v>-210.94545454545448</v>
      </c>
      <c r="C176" s="51">
        <f>'Расчет субсидий'!D178-1</f>
        <v>-0.41224038134150487</v>
      </c>
      <c r="D176" s="51">
        <f>C176*'Расчет субсидий'!E178</f>
        <v>-6.1836057201225731</v>
      </c>
      <c r="E176" s="52">
        <f t="shared" si="39"/>
        <v>-205.77353706196317</v>
      </c>
      <c r="F176" s="51">
        <f>'Расчет субсидий'!F178-1</f>
        <v>0</v>
      </c>
      <c r="G176" s="51">
        <f>F176*'Расчет субсидий'!G178</f>
        <v>0</v>
      </c>
      <c r="H176" s="52">
        <f t="shared" si="40"/>
        <v>0</v>
      </c>
      <c r="I176" s="51">
        <f>'Расчет субсидий'!J178-1</f>
        <v>-1.554189085318991E-2</v>
      </c>
      <c r="J176" s="51">
        <f>I176*'Расчет субсидий'!K178</f>
        <v>-0.1554189085318991</v>
      </c>
      <c r="K176" s="52">
        <f t="shared" si="41"/>
        <v>-5.1719174834912778</v>
      </c>
      <c r="L176" s="51" t="s">
        <v>410</v>
      </c>
      <c r="M176" s="51" t="s">
        <v>410</v>
      </c>
      <c r="N176" s="83" t="s">
        <v>410</v>
      </c>
      <c r="O176" s="51" t="s">
        <v>410</v>
      </c>
      <c r="P176" s="51" t="s">
        <v>410</v>
      </c>
      <c r="Q176" s="83" t="s">
        <v>410</v>
      </c>
      <c r="R176" s="53">
        <f t="shared" si="26"/>
        <v>-6.3390246286544727</v>
      </c>
    </row>
    <row r="177" spans="1:18" ht="15" customHeight="1">
      <c r="A177" s="61" t="s">
        <v>95</v>
      </c>
      <c r="B177" s="50">
        <f>'Расчет субсидий'!X179</f>
        <v>-271.5</v>
      </c>
      <c r="C177" s="51">
        <f>'Расчет субсидий'!D179-1</f>
        <v>-0.48307739323095733</v>
      </c>
      <c r="D177" s="51">
        <f>C177*'Расчет субсидий'!E179</f>
        <v>-7.2461608984643604</v>
      </c>
      <c r="E177" s="52">
        <f t="shared" si="39"/>
        <v>-265.79902334816074</v>
      </c>
      <c r="F177" s="51">
        <f>'Расчет субсидий'!F179-1</f>
        <v>0</v>
      </c>
      <c r="G177" s="51">
        <f>F177*'Расчет субсидий'!G179</f>
        <v>0</v>
      </c>
      <c r="H177" s="52">
        <f t="shared" si="40"/>
        <v>0</v>
      </c>
      <c r="I177" s="51">
        <f>'Расчет субсидий'!J179-1</f>
        <v>-1.554189085318991E-2</v>
      </c>
      <c r="J177" s="51">
        <f>I177*'Расчет субсидий'!K179</f>
        <v>-0.1554189085318991</v>
      </c>
      <c r="K177" s="52">
        <f t="shared" si="41"/>
        <v>-5.7009766518392588</v>
      </c>
      <c r="L177" s="51" t="s">
        <v>410</v>
      </c>
      <c r="M177" s="51" t="s">
        <v>410</v>
      </c>
      <c r="N177" s="83" t="s">
        <v>410</v>
      </c>
      <c r="O177" s="51" t="s">
        <v>410</v>
      </c>
      <c r="P177" s="51" t="s">
        <v>410</v>
      </c>
      <c r="Q177" s="83" t="s">
        <v>410</v>
      </c>
      <c r="R177" s="53">
        <f t="shared" si="26"/>
        <v>-7.4015798069962599</v>
      </c>
    </row>
    <row r="178" spans="1:18" ht="15" customHeight="1">
      <c r="A178" s="61" t="s">
        <v>161</v>
      </c>
      <c r="B178" s="50">
        <f>'Расчет субсидий'!X180</f>
        <v>-477.21818181818185</v>
      </c>
      <c r="C178" s="51">
        <f>'Расчет субсидий'!D180-1</f>
        <v>-0.72137427247891672</v>
      </c>
      <c r="D178" s="51">
        <f>C178*'Расчет субсидий'!E180</f>
        <v>-10.820614087183751</v>
      </c>
      <c r="E178" s="52">
        <f t="shared" si="39"/>
        <v>-470.46084708907614</v>
      </c>
      <c r="F178" s="51">
        <f>'Расчет субсидий'!F180-1</f>
        <v>0</v>
      </c>
      <c r="G178" s="51">
        <f>F178*'Расчет субсидий'!G180</f>
        <v>0</v>
      </c>
      <c r="H178" s="52">
        <f t="shared" si="40"/>
        <v>0</v>
      </c>
      <c r="I178" s="51">
        <f>'Расчет субсидий'!J180-1</f>
        <v>-1.554189085318991E-2</v>
      </c>
      <c r="J178" s="51">
        <f>I178*'Расчет субсидий'!K180</f>
        <v>-0.1554189085318991</v>
      </c>
      <c r="K178" s="52">
        <f t="shared" si="41"/>
        <v>-6.7573347291056782</v>
      </c>
      <c r="L178" s="51" t="s">
        <v>410</v>
      </c>
      <c r="M178" s="51" t="s">
        <v>410</v>
      </c>
      <c r="N178" s="83" t="s">
        <v>410</v>
      </c>
      <c r="O178" s="51" t="s">
        <v>410</v>
      </c>
      <c r="P178" s="51" t="s">
        <v>410</v>
      </c>
      <c r="Q178" s="83" t="s">
        <v>410</v>
      </c>
      <c r="R178" s="53">
        <f t="shared" si="26"/>
        <v>-10.97603299571565</v>
      </c>
    </row>
    <row r="179" spans="1:18" ht="15" customHeight="1">
      <c r="A179" s="61" t="s">
        <v>162</v>
      </c>
      <c r="B179" s="50">
        <f>'Расчет субсидий'!X181</f>
        <v>-289.5</v>
      </c>
      <c r="C179" s="51">
        <f>'Расчет субсидий'!D181-1</f>
        <v>-0.2563844649343392</v>
      </c>
      <c r="D179" s="51">
        <f>C179*'Расчет субсидий'!E181</f>
        <v>-3.8457669740150879</v>
      </c>
      <c r="E179" s="52">
        <f t="shared" si="39"/>
        <v>-278.25489033982507</v>
      </c>
      <c r="F179" s="51">
        <f>'Расчет субсидий'!F181-1</f>
        <v>0</v>
      </c>
      <c r="G179" s="51">
        <f>F179*'Расчет субсидий'!G181</f>
        <v>0</v>
      </c>
      <c r="H179" s="52">
        <f t="shared" si="40"/>
        <v>0</v>
      </c>
      <c r="I179" s="51">
        <f>'Расчет субсидий'!J181-1</f>
        <v>-1.554189085318991E-2</v>
      </c>
      <c r="J179" s="51">
        <f>I179*'Расчет субсидий'!K181</f>
        <v>-0.1554189085318991</v>
      </c>
      <c r="K179" s="52">
        <f t="shared" si="41"/>
        <v>-11.245109660174959</v>
      </c>
      <c r="L179" s="51" t="s">
        <v>410</v>
      </c>
      <c r="M179" s="51" t="s">
        <v>410</v>
      </c>
      <c r="N179" s="83" t="s">
        <v>410</v>
      </c>
      <c r="O179" s="51" t="s">
        <v>410</v>
      </c>
      <c r="P179" s="51" t="s">
        <v>410</v>
      </c>
      <c r="Q179" s="83" t="s">
        <v>410</v>
      </c>
      <c r="R179" s="53">
        <f t="shared" si="26"/>
        <v>-4.001185882546987</v>
      </c>
    </row>
    <row r="180" spans="1:18" ht="15" customHeight="1">
      <c r="A180" s="61" t="s">
        <v>163</v>
      </c>
      <c r="B180" s="50">
        <f>'Расчет субсидий'!X182</f>
        <v>-146.70000000000005</v>
      </c>
      <c r="C180" s="51">
        <f>'Расчет субсидий'!D182-1</f>
        <v>-0.22637132380453495</v>
      </c>
      <c r="D180" s="51">
        <f>C180*'Расчет субсидий'!E182</f>
        <v>-3.3955698570680242</v>
      </c>
      <c r="E180" s="52">
        <f t="shared" si="39"/>
        <v>-140.27926611807302</v>
      </c>
      <c r="F180" s="51">
        <f>'Расчет субсидий'!F182-1</f>
        <v>0</v>
      </c>
      <c r="G180" s="51">
        <f>F180*'Расчет субсидий'!G182</f>
        <v>0</v>
      </c>
      <c r="H180" s="52">
        <f t="shared" si="40"/>
        <v>0</v>
      </c>
      <c r="I180" s="51">
        <f>'Расчет субсидий'!J182-1</f>
        <v>-1.554189085318991E-2</v>
      </c>
      <c r="J180" s="51">
        <f>I180*'Расчет субсидий'!K182</f>
        <v>-0.1554189085318991</v>
      </c>
      <c r="K180" s="52">
        <f t="shared" si="41"/>
        <v>-6.4207338819270126</v>
      </c>
      <c r="L180" s="51" t="s">
        <v>410</v>
      </c>
      <c r="M180" s="51" t="s">
        <v>410</v>
      </c>
      <c r="N180" s="83" t="s">
        <v>410</v>
      </c>
      <c r="O180" s="51" t="s">
        <v>410</v>
      </c>
      <c r="P180" s="51" t="s">
        <v>410</v>
      </c>
      <c r="Q180" s="83" t="s">
        <v>410</v>
      </c>
      <c r="R180" s="53">
        <f t="shared" si="26"/>
        <v>-3.5509887655999233</v>
      </c>
    </row>
    <row r="181" spans="1:18" ht="15" customHeight="1">
      <c r="A181" s="57" t="s">
        <v>164</v>
      </c>
      <c r="B181" s="58"/>
      <c r="C181" s="59"/>
      <c r="D181" s="59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</row>
    <row r="182" spans="1:18" ht="15" customHeight="1">
      <c r="A182" s="61" t="s">
        <v>165</v>
      </c>
      <c r="B182" s="50">
        <f>'Расчет субсидий'!X184</f>
        <v>-149.40909090909088</v>
      </c>
      <c r="C182" s="51">
        <f>'Расчет субсидий'!D184-1</f>
        <v>-0.37648927720413028</v>
      </c>
      <c r="D182" s="51">
        <f>C182*'Расчет субсидий'!E184</f>
        <v>-5.6473391580619543</v>
      </c>
      <c r="E182" s="52">
        <f t="shared" ref="E182:E187" si="42">$B182*D182/$R182</f>
        <v>-148.86656289961329</v>
      </c>
      <c r="F182" s="51">
        <f>'Расчет субсидий'!F184-1</f>
        <v>0</v>
      </c>
      <c r="G182" s="51">
        <f>F182*'Расчет субсидий'!G184</f>
        <v>0</v>
      </c>
      <c r="H182" s="52">
        <f t="shared" ref="H182:H187" si="43">$B182*G182/$R182</f>
        <v>0</v>
      </c>
      <c r="I182" s="51">
        <f>'Расчет субсидий'!J184-1</f>
        <v>-2.0581113801453332E-3</v>
      </c>
      <c r="J182" s="51">
        <f>I182*'Расчет субсидий'!K184</f>
        <v>-2.0581113801453332E-2</v>
      </c>
      <c r="K182" s="52">
        <f t="shared" ref="K182:K187" si="44">$B182*J182/$R182</f>
        <v>-0.54252800947758129</v>
      </c>
      <c r="L182" s="51" t="s">
        <v>410</v>
      </c>
      <c r="M182" s="51" t="s">
        <v>410</v>
      </c>
      <c r="N182" s="83" t="s">
        <v>410</v>
      </c>
      <c r="O182" s="51" t="s">
        <v>410</v>
      </c>
      <c r="P182" s="51" t="s">
        <v>410</v>
      </c>
      <c r="Q182" s="83" t="s">
        <v>410</v>
      </c>
      <c r="R182" s="53">
        <f t="shared" si="26"/>
        <v>-5.6679202718634079</v>
      </c>
    </row>
    <row r="183" spans="1:18" ht="15" customHeight="1">
      <c r="A183" s="61" t="s">
        <v>166</v>
      </c>
      <c r="B183" s="50">
        <f>'Расчет субсидий'!X185</f>
        <v>-55.281818181818267</v>
      </c>
      <c r="C183" s="51">
        <f>'Расчет субсидий'!D185-1</f>
        <v>-0.14544065901093806</v>
      </c>
      <c r="D183" s="51">
        <f>C183*'Расчет субсидий'!E185</f>
        <v>-2.1816098851640708</v>
      </c>
      <c r="E183" s="52">
        <f t="shared" si="42"/>
        <v>-54.765168449035905</v>
      </c>
      <c r="F183" s="51">
        <f>'Расчет субсидий'!F185-1</f>
        <v>0</v>
      </c>
      <c r="G183" s="51">
        <f>F183*'Расчет субсидий'!G185</f>
        <v>0</v>
      </c>
      <c r="H183" s="52">
        <f t="shared" si="43"/>
        <v>0</v>
      </c>
      <c r="I183" s="51">
        <f>'Расчет субсидий'!J185-1</f>
        <v>-2.0581113801453332E-3</v>
      </c>
      <c r="J183" s="51">
        <f>I183*'Расчет субсидий'!K185</f>
        <v>-2.0581113801453332E-2</v>
      </c>
      <c r="K183" s="52">
        <f t="shared" si="44"/>
        <v>-0.51664973278235859</v>
      </c>
      <c r="L183" s="51" t="s">
        <v>410</v>
      </c>
      <c r="M183" s="51" t="s">
        <v>410</v>
      </c>
      <c r="N183" s="83" t="s">
        <v>410</v>
      </c>
      <c r="O183" s="51" t="s">
        <v>410</v>
      </c>
      <c r="P183" s="51" t="s">
        <v>410</v>
      </c>
      <c r="Q183" s="83" t="s">
        <v>410</v>
      </c>
      <c r="R183" s="53">
        <f t="shared" si="26"/>
        <v>-2.2021909989655244</v>
      </c>
    </row>
    <row r="184" spans="1:18" ht="15" customHeight="1">
      <c r="A184" s="61" t="s">
        <v>167</v>
      </c>
      <c r="B184" s="50">
        <f>'Расчет субсидий'!X186</f>
        <v>73.536363636363717</v>
      </c>
      <c r="C184" s="51">
        <f>'Расчет субсидий'!D186-1</f>
        <v>0.20894048397645504</v>
      </c>
      <c r="D184" s="51">
        <f>C184*'Расчет субсидий'!E186</f>
        <v>3.1341072596468256</v>
      </c>
      <c r="E184" s="52">
        <f t="shared" si="42"/>
        <v>74.022455674024798</v>
      </c>
      <c r="F184" s="51">
        <f>'Расчет субсидий'!F186-1</f>
        <v>0</v>
      </c>
      <c r="G184" s="51">
        <f>F184*'Расчет субсидий'!G186</f>
        <v>0</v>
      </c>
      <c r="H184" s="52">
        <f t="shared" si="43"/>
        <v>0</v>
      </c>
      <c r="I184" s="51">
        <f>'Расчет субсидий'!J186-1</f>
        <v>-2.0581113801453332E-3</v>
      </c>
      <c r="J184" s="51">
        <f>I184*'Расчет субсидий'!K186</f>
        <v>-2.0581113801453332E-2</v>
      </c>
      <c r="K184" s="52">
        <f t="shared" si="44"/>
        <v>-0.48609203766108972</v>
      </c>
      <c r="L184" s="51" t="s">
        <v>410</v>
      </c>
      <c r="M184" s="51" t="s">
        <v>410</v>
      </c>
      <c r="N184" s="83" t="s">
        <v>410</v>
      </c>
      <c r="O184" s="51" t="s">
        <v>410</v>
      </c>
      <c r="P184" s="51" t="s">
        <v>410</v>
      </c>
      <c r="Q184" s="83" t="s">
        <v>410</v>
      </c>
      <c r="R184" s="53">
        <f t="shared" si="26"/>
        <v>3.1135261458453725</v>
      </c>
    </row>
    <row r="185" spans="1:18" ht="15" customHeight="1">
      <c r="A185" s="61" t="s">
        <v>168</v>
      </c>
      <c r="B185" s="50">
        <f>'Расчет субсидий'!X187</f>
        <v>-114.64545454545453</v>
      </c>
      <c r="C185" s="51">
        <f>'Расчет субсидий'!D187-1</f>
        <v>-0.4227370901236992</v>
      </c>
      <c r="D185" s="51">
        <f>C185*'Расчет субсидий'!E187</f>
        <v>-6.3410563518554879</v>
      </c>
      <c r="E185" s="52">
        <f t="shared" si="42"/>
        <v>-114.27455457519416</v>
      </c>
      <c r="F185" s="51">
        <f>'Расчет субсидий'!F187-1</f>
        <v>0</v>
      </c>
      <c r="G185" s="51">
        <f>F185*'Расчет субсидий'!G187</f>
        <v>0</v>
      </c>
      <c r="H185" s="52">
        <f t="shared" si="43"/>
        <v>0</v>
      </c>
      <c r="I185" s="51">
        <f>'Расчет субсидий'!J187-1</f>
        <v>-2.0581113801453332E-3</v>
      </c>
      <c r="J185" s="51">
        <f>I185*'Расчет субсидий'!K187</f>
        <v>-2.0581113801453332E-2</v>
      </c>
      <c r="K185" s="52">
        <f t="shared" si="44"/>
        <v>-0.37089997026035892</v>
      </c>
      <c r="L185" s="51" t="s">
        <v>410</v>
      </c>
      <c r="M185" s="51" t="s">
        <v>410</v>
      </c>
      <c r="N185" s="83" t="s">
        <v>410</v>
      </c>
      <c r="O185" s="51" t="s">
        <v>410</v>
      </c>
      <c r="P185" s="51" t="s">
        <v>410</v>
      </c>
      <c r="Q185" s="83" t="s">
        <v>410</v>
      </c>
      <c r="R185" s="53">
        <f t="shared" ref="R185:R247" si="45">D185+G185+J185</f>
        <v>-6.3616374656569414</v>
      </c>
    </row>
    <row r="186" spans="1:18" ht="15" customHeight="1">
      <c r="A186" s="61" t="s">
        <v>169</v>
      </c>
      <c r="B186" s="50">
        <f>'Расчет субсидий'!X188</f>
        <v>56.536363636363603</v>
      </c>
      <c r="C186" s="51">
        <f>'Расчет субсидий'!D188-1</f>
        <v>0.21539809863339276</v>
      </c>
      <c r="D186" s="51">
        <f>C186*'Расчет субсидий'!E188</f>
        <v>3.2309714795008917</v>
      </c>
      <c r="E186" s="52">
        <f t="shared" si="42"/>
        <v>56.898805956883976</v>
      </c>
      <c r="F186" s="51">
        <f>'Расчет субсидий'!F188-1</f>
        <v>0</v>
      </c>
      <c r="G186" s="51">
        <f>F186*'Расчет субсидий'!G188</f>
        <v>0</v>
      </c>
      <c r="H186" s="52">
        <f t="shared" si="43"/>
        <v>0</v>
      </c>
      <c r="I186" s="51">
        <f>'Расчет субсидий'!J188-1</f>
        <v>-2.0581113801453332E-3</v>
      </c>
      <c r="J186" s="51">
        <f>I186*'Расчет субсидий'!K188</f>
        <v>-2.0581113801453332E-2</v>
      </c>
      <c r="K186" s="52">
        <f t="shared" si="44"/>
        <v>-0.36244232052037118</v>
      </c>
      <c r="L186" s="51" t="s">
        <v>410</v>
      </c>
      <c r="M186" s="51" t="s">
        <v>410</v>
      </c>
      <c r="N186" s="83" t="s">
        <v>410</v>
      </c>
      <c r="O186" s="51" t="s">
        <v>410</v>
      </c>
      <c r="P186" s="51" t="s">
        <v>410</v>
      </c>
      <c r="Q186" s="83" t="s">
        <v>410</v>
      </c>
      <c r="R186" s="53">
        <f t="shared" si="45"/>
        <v>3.2103903656994381</v>
      </c>
    </row>
    <row r="187" spans="1:18" ht="15" customHeight="1">
      <c r="A187" s="61" t="s">
        <v>170</v>
      </c>
      <c r="B187" s="50">
        <f>'Расчет субсидий'!X189</f>
        <v>-52.436363636363694</v>
      </c>
      <c r="C187" s="51">
        <f>'Расчет субсидий'!D189-1</f>
        <v>-0.12347469920641696</v>
      </c>
      <c r="D187" s="51">
        <f>C187*'Расчет субсидий'!E189</f>
        <v>-1.8521204880962543</v>
      </c>
      <c r="E187" s="52">
        <f t="shared" si="42"/>
        <v>-51.860084550448043</v>
      </c>
      <c r="F187" s="51">
        <f>'Расчет субсидий'!F189-1</f>
        <v>0</v>
      </c>
      <c r="G187" s="51">
        <f>F187*'Расчет субсидий'!G189</f>
        <v>0</v>
      </c>
      <c r="H187" s="52">
        <f t="shared" si="43"/>
        <v>0</v>
      </c>
      <c r="I187" s="51">
        <f>'Расчет субсидий'!J189-1</f>
        <v>-2.0581113801453332E-3</v>
      </c>
      <c r="J187" s="51">
        <f>I187*'Расчет субсидий'!K189</f>
        <v>-2.0581113801453332E-2</v>
      </c>
      <c r="K187" s="52">
        <f t="shared" si="44"/>
        <v>-0.57627908591565324</v>
      </c>
      <c r="L187" s="51" t="s">
        <v>410</v>
      </c>
      <c r="M187" s="51" t="s">
        <v>410</v>
      </c>
      <c r="N187" s="83" t="s">
        <v>410</v>
      </c>
      <c r="O187" s="51" t="s">
        <v>410</v>
      </c>
      <c r="P187" s="51" t="s">
        <v>410</v>
      </c>
      <c r="Q187" s="83" t="s">
        <v>410</v>
      </c>
      <c r="R187" s="53">
        <f t="shared" si="45"/>
        <v>-1.8727016018977076</v>
      </c>
    </row>
    <row r="188" spans="1:18" ht="15" customHeight="1">
      <c r="A188" s="57" t="s">
        <v>171</v>
      </c>
      <c r="B188" s="58"/>
      <c r="C188" s="59"/>
      <c r="D188" s="59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</row>
    <row r="189" spans="1:18" ht="15" customHeight="1">
      <c r="A189" s="61" t="s">
        <v>172</v>
      </c>
      <c r="B189" s="50">
        <f>'Расчет субсидий'!X191</f>
        <v>-204.94545454545448</v>
      </c>
      <c r="C189" s="51">
        <f>'Расчет субсидий'!D191-1</f>
        <v>-0.58541525995948684</v>
      </c>
      <c r="D189" s="51">
        <f>C189*'Расчет субсидий'!E191</f>
        <v>-8.7812288993923033</v>
      </c>
      <c r="E189" s="52">
        <f t="shared" ref="E189:E201" si="46">$B189*D189/$R189</f>
        <v>-200.3120694041414</v>
      </c>
      <c r="F189" s="51">
        <f>'Расчет субсидий'!F191-1</f>
        <v>0</v>
      </c>
      <c r="G189" s="51">
        <f>F189*'Расчет субсидий'!G191</f>
        <v>0</v>
      </c>
      <c r="H189" s="52">
        <f t="shared" ref="H189:H201" si="47">$B189*G189/$R189</f>
        <v>0</v>
      </c>
      <c r="I189" s="51">
        <f>'Расчет субсидий'!J191-1</f>
        <v>-2.0311714429361416E-2</v>
      </c>
      <c r="J189" s="51">
        <f>I189*'Расчет субсидий'!K191</f>
        <v>-0.20311714429361416</v>
      </c>
      <c r="K189" s="52">
        <f t="shared" ref="K189:K201" si="48">$B189*J189/$R189</f>
        <v>-4.6333851413130951</v>
      </c>
      <c r="L189" s="51" t="s">
        <v>410</v>
      </c>
      <c r="M189" s="51" t="s">
        <v>410</v>
      </c>
      <c r="N189" s="83" t="s">
        <v>410</v>
      </c>
      <c r="O189" s="51" t="s">
        <v>410</v>
      </c>
      <c r="P189" s="51" t="s">
        <v>410</v>
      </c>
      <c r="Q189" s="83" t="s">
        <v>410</v>
      </c>
      <c r="R189" s="53">
        <f t="shared" si="45"/>
        <v>-8.9843460436859175</v>
      </c>
    </row>
    <row r="190" spans="1:18" ht="15" customHeight="1">
      <c r="A190" s="61" t="s">
        <v>173</v>
      </c>
      <c r="B190" s="50">
        <f>'Расчет субсидий'!X192</f>
        <v>-39.800000000000011</v>
      </c>
      <c r="C190" s="51">
        <f>'Расчет субсидий'!D192-1</f>
        <v>-0.16864622846837873</v>
      </c>
      <c r="D190" s="51">
        <f>C190*'Расчет субсидий'!E192</f>
        <v>-2.529693427025681</v>
      </c>
      <c r="E190" s="52">
        <f t="shared" si="46"/>
        <v>-36.841850456915083</v>
      </c>
      <c r="F190" s="51">
        <f>'Расчет субсидий'!F192-1</f>
        <v>0</v>
      </c>
      <c r="G190" s="51">
        <f>F190*'Расчет субсидий'!G192</f>
        <v>0</v>
      </c>
      <c r="H190" s="52">
        <f t="shared" si="47"/>
        <v>0</v>
      </c>
      <c r="I190" s="51">
        <f>'Расчет субсидий'!J192-1</f>
        <v>-2.0311714429361416E-2</v>
      </c>
      <c r="J190" s="51">
        <f>I190*'Расчет субсидий'!K192</f>
        <v>-0.20311714429361416</v>
      </c>
      <c r="K190" s="52">
        <f t="shared" si="48"/>
        <v>-2.9581495430849323</v>
      </c>
      <c r="L190" s="51" t="s">
        <v>410</v>
      </c>
      <c r="M190" s="51" t="s">
        <v>410</v>
      </c>
      <c r="N190" s="83" t="s">
        <v>410</v>
      </c>
      <c r="O190" s="51" t="s">
        <v>410</v>
      </c>
      <c r="P190" s="51" t="s">
        <v>410</v>
      </c>
      <c r="Q190" s="83" t="s">
        <v>410</v>
      </c>
      <c r="R190" s="53">
        <f t="shared" si="45"/>
        <v>-2.7328105713192952</v>
      </c>
    </row>
    <row r="191" spans="1:18" ht="15" customHeight="1">
      <c r="A191" s="61" t="s">
        <v>174</v>
      </c>
      <c r="B191" s="50">
        <f>'Расчет субсидий'!X193</f>
        <v>-128.82727272727277</v>
      </c>
      <c r="C191" s="51">
        <f>'Расчет субсидий'!D193-1</f>
        <v>-0.28562381253958202</v>
      </c>
      <c r="D191" s="51">
        <f>C191*'Расчет субсидий'!E193</f>
        <v>-4.2843571880937308</v>
      </c>
      <c r="E191" s="52">
        <f t="shared" si="46"/>
        <v>-122.99614684101566</v>
      </c>
      <c r="F191" s="51">
        <f>'Расчет субсидий'!F193-1</f>
        <v>0</v>
      </c>
      <c r="G191" s="51">
        <f>F191*'Расчет субсидий'!G193</f>
        <v>0</v>
      </c>
      <c r="H191" s="52">
        <f t="shared" si="47"/>
        <v>0</v>
      </c>
      <c r="I191" s="51">
        <f>'Расчет субсидий'!J193-1</f>
        <v>-2.0311714429361416E-2</v>
      </c>
      <c r="J191" s="51">
        <f>I191*'Расчет субсидий'!K193</f>
        <v>-0.20311714429361416</v>
      </c>
      <c r="K191" s="52">
        <f t="shared" si="48"/>
        <v>-5.8311258862571229</v>
      </c>
      <c r="L191" s="51" t="s">
        <v>410</v>
      </c>
      <c r="M191" s="51" t="s">
        <v>410</v>
      </c>
      <c r="N191" s="83" t="s">
        <v>410</v>
      </c>
      <c r="O191" s="51" t="s">
        <v>410</v>
      </c>
      <c r="P191" s="51" t="s">
        <v>410</v>
      </c>
      <c r="Q191" s="83" t="s">
        <v>410</v>
      </c>
      <c r="R191" s="53">
        <f t="shared" si="45"/>
        <v>-4.4874743323873449</v>
      </c>
    </row>
    <row r="192" spans="1:18" ht="15" customHeight="1">
      <c r="A192" s="61" t="s">
        <v>175</v>
      </c>
      <c r="B192" s="50">
        <f>'Расчет субсидий'!X194</f>
        <v>-0.35454545454545183</v>
      </c>
      <c r="C192" s="51">
        <f>'Расчет субсидий'!D194-1</f>
        <v>-1.6917152883702657E-2</v>
      </c>
      <c r="D192" s="51">
        <f>C192*'Расчет субсидий'!E194</f>
        <v>-0.25375729325553986</v>
      </c>
      <c r="E192" s="52">
        <f t="shared" si="46"/>
        <v>-0.1969217086517987</v>
      </c>
      <c r="F192" s="51">
        <f>'Расчет субсидий'!F194-1</f>
        <v>0</v>
      </c>
      <c r="G192" s="51">
        <f>F192*'Расчет субсидий'!G194</f>
        <v>0</v>
      </c>
      <c r="H192" s="52">
        <f t="shared" si="47"/>
        <v>0</v>
      </c>
      <c r="I192" s="51">
        <f>'Расчет субсидий'!J194-1</f>
        <v>-2.0311714429361416E-2</v>
      </c>
      <c r="J192" s="51">
        <f>I192*'Расчет субсидий'!K194</f>
        <v>-0.20311714429361416</v>
      </c>
      <c r="K192" s="52">
        <f t="shared" si="48"/>
        <v>-0.15762374589365313</v>
      </c>
      <c r="L192" s="51" t="s">
        <v>410</v>
      </c>
      <c r="M192" s="51" t="s">
        <v>410</v>
      </c>
      <c r="N192" s="83" t="s">
        <v>410</v>
      </c>
      <c r="O192" s="51" t="s">
        <v>410</v>
      </c>
      <c r="P192" s="51" t="s">
        <v>410</v>
      </c>
      <c r="Q192" s="83" t="s">
        <v>410</v>
      </c>
      <c r="R192" s="53">
        <f t="shared" si="45"/>
        <v>-0.45687443754915402</v>
      </c>
    </row>
    <row r="193" spans="1:18" ht="15" customHeight="1">
      <c r="A193" s="61" t="s">
        <v>176</v>
      </c>
      <c r="B193" s="50">
        <f>'Расчет субсидий'!X195</f>
        <v>-49.581818181818107</v>
      </c>
      <c r="C193" s="51">
        <f>'Расчет субсидий'!D195-1</f>
        <v>-0.14150943396226412</v>
      </c>
      <c r="D193" s="51">
        <f>C193*'Расчет субсидий'!E195</f>
        <v>-2.1226415094339619</v>
      </c>
      <c r="E193" s="52">
        <f t="shared" si="46"/>
        <v>-45.251653784994268</v>
      </c>
      <c r="F193" s="51">
        <f>'Расчет субсидий'!F195-1</f>
        <v>0</v>
      </c>
      <c r="G193" s="51">
        <f>F193*'Расчет субсидий'!G195</f>
        <v>0</v>
      </c>
      <c r="H193" s="52">
        <f t="shared" si="47"/>
        <v>0</v>
      </c>
      <c r="I193" s="51">
        <f>'Расчет субсидий'!J195-1</f>
        <v>-2.0311714429361416E-2</v>
      </c>
      <c r="J193" s="51">
        <f>I193*'Расчет субсидий'!K195</f>
        <v>-0.20311714429361416</v>
      </c>
      <c r="K193" s="52">
        <f t="shared" si="48"/>
        <v>-4.3301643968238386</v>
      </c>
      <c r="L193" s="51" t="s">
        <v>410</v>
      </c>
      <c r="M193" s="51" t="s">
        <v>410</v>
      </c>
      <c r="N193" s="83" t="s">
        <v>410</v>
      </c>
      <c r="O193" s="51" t="s">
        <v>410</v>
      </c>
      <c r="P193" s="51" t="s">
        <v>410</v>
      </c>
      <c r="Q193" s="83" t="s">
        <v>410</v>
      </c>
      <c r="R193" s="53">
        <f t="shared" si="45"/>
        <v>-2.3257586537275761</v>
      </c>
    </row>
    <row r="194" spans="1:18" ht="15" customHeight="1">
      <c r="A194" s="61" t="s">
        <v>177</v>
      </c>
      <c r="B194" s="50">
        <f>'Расчет субсидий'!X196</f>
        <v>-139.43636363636358</v>
      </c>
      <c r="C194" s="51">
        <f>'Расчет субсидий'!D196-1</f>
        <v>-0.46532994337224087</v>
      </c>
      <c r="D194" s="51">
        <f>C194*'Расчет субсидий'!E196</f>
        <v>-6.9799491505836126</v>
      </c>
      <c r="E194" s="52">
        <f t="shared" si="46"/>
        <v>-135.4934909369006</v>
      </c>
      <c r="F194" s="51">
        <f>'Расчет субсидий'!F196-1</f>
        <v>0</v>
      </c>
      <c r="G194" s="51">
        <f>F194*'Расчет субсидий'!G196</f>
        <v>0</v>
      </c>
      <c r="H194" s="52">
        <f t="shared" si="47"/>
        <v>0</v>
      </c>
      <c r="I194" s="51">
        <f>'Расчет субсидий'!J196-1</f>
        <v>-2.0311714429361416E-2</v>
      </c>
      <c r="J194" s="51">
        <f>I194*'Расчет субсидий'!K196</f>
        <v>-0.20311714429361416</v>
      </c>
      <c r="K194" s="52">
        <f t="shared" si="48"/>
        <v>-3.9428726994629799</v>
      </c>
      <c r="L194" s="51" t="s">
        <v>410</v>
      </c>
      <c r="M194" s="51" t="s">
        <v>410</v>
      </c>
      <c r="N194" s="83" t="s">
        <v>410</v>
      </c>
      <c r="O194" s="51" t="s">
        <v>410</v>
      </c>
      <c r="P194" s="51" t="s">
        <v>410</v>
      </c>
      <c r="Q194" s="83" t="s">
        <v>410</v>
      </c>
      <c r="R194" s="53">
        <f t="shared" si="45"/>
        <v>-7.1830662948772268</v>
      </c>
    </row>
    <row r="195" spans="1:18" ht="15" customHeight="1">
      <c r="A195" s="61" t="s">
        <v>178</v>
      </c>
      <c r="B195" s="50">
        <f>'Расчет субсидий'!X197</f>
        <v>-134.56363636363631</v>
      </c>
      <c r="C195" s="51">
        <f>'Расчет субсидий'!D197-1</f>
        <v>-0.35832374928119604</v>
      </c>
      <c r="D195" s="51">
        <f>C195*'Расчет субсидий'!E197</f>
        <v>-5.3748562392179409</v>
      </c>
      <c r="E195" s="52">
        <f t="shared" si="46"/>
        <v>-129.66361629098057</v>
      </c>
      <c r="F195" s="51">
        <f>'Расчет субсидий'!F197-1</f>
        <v>0</v>
      </c>
      <c r="G195" s="51">
        <f>F195*'Расчет субсидий'!G197</f>
        <v>0</v>
      </c>
      <c r="H195" s="52">
        <f t="shared" si="47"/>
        <v>0</v>
      </c>
      <c r="I195" s="51">
        <f>'Расчет субсидий'!J197-1</f>
        <v>-2.0311714429361416E-2</v>
      </c>
      <c r="J195" s="51">
        <f>I195*'Расчет субсидий'!K197</f>
        <v>-0.20311714429361416</v>
      </c>
      <c r="K195" s="52">
        <f t="shared" si="48"/>
        <v>-4.9000200726557521</v>
      </c>
      <c r="L195" s="51" t="s">
        <v>410</v>
      </c>
      <c r="M195" s="51" t="s">
        <v>410</v>
      </c>
      <c r="N195" s="83" t="s">
        <v>410</v>
      </c>
      <c r="O195" s="51" t="s">
        <v>410</v>
      </c>
      <c r="P195" s="51" t="s">
        <v>410</v>
      </c>
      <c r="Q195" s="83" t="s">
        <v>410</v>
      </c>
      <c r="R195" s="53">
        <f t="shared" si="45"/>
        <v>-5.577973383511555</v>
      </c>
    </row>
    <row r="196" spans="1:18" ht="15" customHeight="1">
      <c r="A196" s="61" t="s">
        <v>179</v>
      </c>
      <c r="B196" s="50">
        <f>'Расчет субсидий'!X198</f>
        <v>50.572727272727207</v>
      </c>
      <c r="C196" s="51">
        <f>'Расчет субсидий'!D198-1</f>
        <v>0.21117826769052916</v>
      </c>
      <c r="D196" s="51">
        <f>C196*'Расчет субсидий'!E198</f>
        <v>3.1676740153579375</v>
      </c>
      <c r="E196" s="52">
        <f t="shared" si="46"/>
        <v>54.037726727802003</v>
      </c>
      <c r="F196" s="51">
        <f>'Расчет субсидий'!F198-1</f>
        <v>0</v>
      </c>
      <c r="G196" s="51">
        <f>F196*'Расчет субсидий'!G198</f>
        <v>0</v>
      </c>
      <c r="H196" s="52">
        <f t="shared" si="47"/>
        <v>0</v>
      </c>
      <c r="I196" s="51">
        <f>'Расчет субсидий'!J198-1</f>
        <v>-2.0311714429361416E-2</v>
      </c>
      <c r="J196" s="51">
        <f>I196*'Расчет субсидий'!K198</f>
        <v>-0.20311714429361416</v>
      </c>
      <c r="K196" s="52">
        <f t="shared" si="48"/>
        <v>-3.464999455074798</v>
      </c>
      <c r="L196" s="51" t="s">
        <v>410</v>
      </c>
      <c r="M196" s="51" t="s">
        <v>410</v>
      </c>
      <c r="N196" s="83" t="s">
        <v>410</v>
      </c>
      <c r="O196" s="51" t="s">
        <v>410</v>
      </c>
      <c r="P196" s="51" t="s">
        <v>410</v>
      </c>
      <c r="Q196" s="83" t="s">
        <v>410</v>
      </c>
      <c r="R196" s="53">
        <f t="shared" si="45"/>
        <v>2.9645568710643233</v>
      </c>
    </row>
    <row r="197" spans="1:18" ht="15" customHeight="1">
      <c r="A197" s="61" t="s">
        <v>180</v>
      </c>
      <c r="B197" s="50">
        <f>'Расчет субсидий'!X199</f>
        <v>-180.68181818181824</v>
      </c>
      <c r="C197" s="51">
        <f>'Расчет субсидий'!D199-1</f>
        <v>-0.41656493567471131</v>
      </c>
      <c r="D197" s="51">
        <f>C197*'Расчет субсидий'!E199</f>
        <v>-6.2484740351206698</v>
      </c>
      <c r="E197" s="52">
        <f t="shared" si="46"/>
        <v>-174.99336491280613</v>
      </c>
      <c r="F197" s="51">
        <f>'Расчет субсидий'!F199-1</f>
        <v>0</v>
      </c>
      <c r="G197" s="51">
        <f>F197*'Расчет субсидий'!G199</f>
        <v>0</v>
      </c>
      <c r="H197" s="52">
        <f t="shared" si="47"/>
        <v>0</v>
      </c>
      <c r="I197" s="51">
        <f>'Расчет субсидий'!J199-1</f>
        <v>-2.0311714429361416E-2</v>
      </c>
      <c r="J197" s="51">
        <f>I197*'Расчет субсидий'!K199</f>
        <v>-0.20311714429361416</v>
      </c>
      <c r="K197" s="52">
        <f t="shared" si="48"/>
        <v>-5.6884532690121183</v>
      </c>
      <c r="L197" s="51" t="s">
        <v>410</v>
      </c>
      <c r="M197" s="51" t="s">
        <v>410</v>
      </c>
      <c r="N197" s="83" t="s">
        <v>410</v>
      </c>
      <c r="O197" s="51" t="s">
        <v>410</v>
      </c>
      <c r="P197" s="51" t="s">
        <v>410</v>
      </c>
      <c r="Q197" s="83" t="s">
        <v>410</v>
      </c>
      <c r="R197" s="53">
        <f t="shared" si="45"/>
        <v>-6.4515911794142839</v>
      </c>
    </row>
    <row r="198" spans="1:18" ht="15" customHeight="1">
      <c r="A198" s="61" t="s">
        <v>181</v>
      </c>
      <c r="B198" s="50">
        <f>'Расчет субсидий'!X200</f>
        <v>-139.9545454545455</v>
      </c>
      <c r="C198" s="51">
        <f>'Расчет субсидий'!D200-1</f>
        <v>-0.37833130116704417</v>
      </c>
      <c r="D198" s="51">
        <f>C198*'Расчет субсидий'!E200</f>
        <v>-5.6749695175056623</v>
      </c>
      <c r="E198" s="52">
        <f t="shared" si="46"/>
        <v>-135.118419476958</v>
      </c>
      <c r="F198" s="51">
        <f>'Расчет субсидий'!F200-1</f>
        <v>0</v>
      </c>
      <c r="G198" s="51">
        <f>F198*'Расчет субсидий'!G200</f>
        <v>0</v>
      </c>
      <c r="H198" s="52">
        <f t="shared" si="47"/>
        <v>0</v>
      </c>
      <c r="I198" s="51">
        <f>'Расчет субсидий'!J200-1</f>
        <v>-2.0311714429361416E-2</v>
      </c>
      <c r="J198" s="51">
        <f>I198*'Расчет субсидий'!K200</f>
        <v>-0.20311714429361416</v>
      </c>
      <c r="K198" s="52">
        <f t="shared" si="48"/>
        <v>-4.8361259775875052</v>
      </c>
      <c r="L198" s="51" t="s">
        <v>410</v>
      </c>
      <c r="M198" s="51" t="s">
        <v>410</v>
      </c>
      <c r="N198" s="83" t="s">
        <v>410</v>
      </c>
      <c r="O198" s="51" t="s">
        <v>410</v>
      </c>
      <c r="P198" s="51" t="s">
        <v>410</v>
      </c>
      <c r="Q198" s="83" t="s">
        <v>410</v>
      </c>
      <c r="R198" s="53">
        <f t="shared" si="45"/>
        <v>-5.8780866617992764</v>
      </c>
    </row>
    <row r="199" spans="1:18" ht="15" customHeight="1">
      <c r="A199" s="61" t="s">
        <v>182</v>
      </c>
      <c r="B199" s="50">
        <f>'Расчет субсидий'!X201</f>
        <v>-197.79090909090917</v>
      </c>
      <c r="C199" s="51">
        <f>'Расчет субсидий'!D201-1</f>
        <v>-0.58665082194493956</v>
      </c>
      <c r="D199" s="51">
        <f>C199*'Расчет субсидий'!E201</f>
        <v>-8.7997623291740936</v>
      </c>
      <c r="E199" s="52">
        <f t="shared" si="46"/>
        <v>-193.32847851631558</v>
      </c>
      <c r="F199" s="51">
        <f>'Расчет субсидий'!F201-1</f>
        <v>0</v>
      </c>
      <c r="G199" s="51">
        <f>F199*'Расчет субсидий'!G201</f>
        <v>0</v>
      </c>
      <c r="H199" s="52">
        <f t="shared" si="47"/>
        <v>0</v>
      </c>
      <c r="I199" s="51">
        <f>'Расчет субсидий'!J201-1</f>
        <v>-2.0311714429361416E-2</v>
      </c>
      <c r="J199" s="51">
        <f>I199*'Расчет субсидий'!K201</f>
        <v>-0.20311714429361416</v>
      </c>
      <c r="K199" s="52">
        <f t="shared" si="48"/>
        <v>-4.4624305745935873</v>
      </c>
      <c r="L199" s="51" t="s">
        <v>410</v>
      </c>
      <c r="M199" s="51" t="s">
        <v>410</v>
      </c>
      <c r="N199" s="83" t="s">
        <v>410</v>
      </c>
      <c r="O199" s="51" t="s">
        <v>410</v>
      </c>
      <c r="P199" s="51" t="s">
        <v>410</v>
      </c>
      <c r="Q199" s="83" t="s">
        <v>410</v>
      </c>
      <c r="R199" s="53">
        <f t="shared" si="45"/>
        <v>-9.0028794734677078</v>
      </c>
    </row>
    <row r="200" spans="1:18" ht="15" customHeight="1">
      <c r="A200" s="61" t="s">
        <v>183</v>
      </c>
      <c r="B200" s="50">
        <f>'Расчет субсидий'!X202</f>
        <v>-46.545454545454504</v>
      </c>
      <c r="C200" s="51">
        <f>'Расчет субсидий'!D202-1</f>
        <v>-0.14366319444444442</v>
      </c>
      <c r="D200" s="51">
        <f>C200*'Расчет субсидий'!E202</f>
        <v>-2.1549479166666661</v>
      </c>
      <c r="E200" s="52">
        <f t="shared" si="46"/>
        <v>-42.536158973571133</v>
      </c>
      <c r="F200" s="51">
        <f>'Расчет субсидий'!F202-1</f>
        <v>0</v>
      </c>
      <c r="G200" s="51">
        <f>F200*'Расчет субсидий'!G202</f>
        <v>0</v>
      </c>
      <c r="H200" s="52">
        <f t="shared" si="47"/>
        <v>0</v>
      </c>
      <c r="I200" s="51">
        <f>'Расчет субсидий'!J202-1</f>
        <v>-2.0311714429361416E-2</v>
      </c>
      <c r="J200" s="51">
        <f>I200*'Расчет субсидий'!K202</f>
        <v>-0.20311714429361416</v>
      </c>
      <c r="K200" s="52">
        <f t="shared" si="48"/>
        <v>-4.0092955718833707</v>
      </c>
      <c r="L200" s="51" t="s">
        <v>410</v>
      </c>
      <c r="M200" s="51" t="s">
        <v>410</v>
      </c>
      <c r="N200" s="83" t="s">
        <v>410</v>
      </c>
      <c r="O200" s="51" t="s">
        <v>410</v>
      </c>
      <c r="P200" s="51" t="s">
        <v>410</v>
      </c>
      <c r="Q200" s="83" t="s">
        <v>410</v>
      </c>
      <c r="R200" s="53">
        <f t="shared" si="45"/>
        <v>-2.3580650609602802</v>
      </c>
    </row>
    <row r="201" spans="1:18" ht="15" customHeight="1">
      <c r="A201" s="61" t="s">
        <v>184</v>
      </c>
      <c r="B201" s="50">
        <f>'Расчет субсидий'!X203</f>
        <v>-159.03636363636372</v>
      </c>
      <c r="C201" s="51">
        <f>'Расчет субсидий'!D203-1</f>
        <v>-0.43054727554548711</v>
      </c>
      <c r="D201" s="51">
        <f>C201*'Расчет субсидий'!E203</f>
        <v>-6.4582091331823062</v>
      </c>
      <c r="E201" s="52">
        <f t="shared" si="46"/>
        <v>-154.18702723170722</v>
      </c>
      <c r="F201" s="51">
        <f>'Расчет субсидий'!F203-1</f>
        <v>0</v>
      </c>
      <c r="G201" s="51">
        <f>F201*'Расчет субсидий'!G203</f>
        <v>0</v>
      </c>
      <c r="H201" s="52">
        <f t="shared" si="47"/>
        <v>0</v>
      </c>
      <c r="I201" s="51">
        <f>'Расчет субсидий'!J203-1</f>
        <v>-2.0311714429361416E-2</v>
      </c>
      <c r="J201" s="51">
        <f>I201*'Расчет субсидий'!K203</f>
        <v>-0.20311714429361416</v>
      </c>
      <c r="K201" s="52">
        <f t="shared" si="48"/>
        <v>-4.8493364046565057</v>
      </c>
      <c r="L201" s="51" t="s">
        <v>410</v>
      </c>
      <c r="M201" s="51" t="s">
        <v>410</v>
      </c>
      <c r="N201" s="83" t="s">
        <v>410</v>
      </c>
      <c r="O201" s="51" t="s">
        <v>410</v>
      </c>
      <c r="P201" s="51" t="s">
        <v>410</v>
      </c>
      <c r="Q201" s="83" t="s">
        <v>410</v>
      </c>
      <c r="R201" s="53">
        <f t="shared" si="45"/>
        <v>-6.6613262774759203</v>
      </c>
    </row>
    <row r="202" spans="1:18" ht="15" customHeight="1">
      <c r="A202" s="57" t="s">
        <v>185</v>
      </c>
      <c r="B202" s="58"/>
      <c r="C202" s="59"/>
      <c r="D202" s="59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</row>
    <row r="203" spans="1:18" ht="15" customHeight="1">
      <c r="A203" s="61" t="s">
        <v>186</v>
      </c>
      <c r="B203" s="50">
        <f>'Расчет субсидий'!X205</f>
        <v>58.127272727272839</v>
      </c>
      <c r="C203" s="51">
        <f>'Расчет субсидий'!D205-1</f>
        <v>0.20046493477533733</v>
      </c>
      <c r="D203" s="51">
        <f>C203*'Расчет субсидий'!E205</f>
        <v>3.00697402163006</v>
      </c>
      <c r="E203" s="52">
        <f t="shared" ref="E203:E214" si="49">$B203*D203/$R203</f>
        <v>83.735278890457721</v>
      </c>
      <c r="F203" s="51">
        <f>'Расчет субсидий'!F205-1</f>
        <v>0</v>
      </c>
      <c r="G203" s="51">
        <f>F203*'Расчет субсидий'!G205</f>
        <v>0</v>
      </c>
      <c r="H203" s="52">
        <f t="shared" ref="H203:H214" si="50">$B203*G203/$R203</f>
        <v>0</v>
      </c>
      <c r="I203" s="51">
        <f>'Расчет субсидий'!J205-1</f>
        <v>-9.1959578207381432E-2</v>
      </c>
      <c r="J203" s="51">
        <f>I203*'Расчет субсидий'!K205</f>
        <v>-0.91959578207381432</v>
      </c>
      <c r="K203" s="52">
        <f t="shared" ref="K203:K214" si="51">$B203*J203/$R203</f>
        <v>-25.608006163184889</v>
      </c>
      <c r="L203" s="51" t="s">
        <v>410</v>
      </c>
      <c r="M203" s="51" t="s">
        <v>410</v>
      </c>
      <c r="N203" s="83" t="s">
        <v>410</v>
      </c>
      <c r="O203" s="51" t="s">
        <v>410</v>
      </c>
      <c r="P203" s="51" t="s">
        <v>410</v>
      </c>
      <c r="Q203" s="83" t="s">
        <v>410</v>
      </c>
      <c r="R203" s="53">
        <f t="shared" si="45"/>
        <v>2.0873782395562457</v>
      </c>
    </row>
    <row r="204" spans="1:18" ht="15" customHeight="1">
      <c r="A204" s="61" t="s">
        <v>187</v>
      </c>
      <c r="B204" s="50">
        <f>'Расчет субсидий'!X206</f>
        <v>-132.31818181818176</v>
      </c>
      <c r="C204" s="51">
        <f>'Расчет субсидий'!D206-1</f>
        <v>-0.24557137895102465</v>
      </c>
      <c r="D204" s="51">
        <f>C204*'Расчет субсидий'!E206</f>
        <v>-3.6835706842653697</v>
      </c>
      <c r="E204" s="52">
        <f t="shared" si="49"/>
        <v>-105.88436875027303</v>
      </c>
      <c r="F204" s="51">
        <f>'Расчет субсидий'!F206-1</f>
        <v>0</v>
      </c>
      <c r="G204" s="51">
        <f>F204*'Расчет субсидий'!G206</f>
        <v>0</v>
      </c>
      <c r="H204" s="52">
        <f t="shared" si="50"/>
        <v>0</v>
      </c>
      <c r="I204" s="51">
        <f>'Расчет субсидий'!J206-1</f>
        <v>-9.1959578207381432E-2</v>
      </c>
      <c r="J204" s="51">
        <f>I204*'Расчет субсидий'!K206</f>
        <v>-0.91959578207381432</v>
      </c>
      <c r="K204" s="52">
        <f t="shared" si="51"/>
        <v>-26.433813067908737</v>
      </c>
      <c r="L204" s="51" t="s">
        <v>410</v>
      </c>
      <c r="M204" s="51" t="s">
        <v>410</v>
      </c>
      <c r="N204" s="83" t="s">
        <v>410</v>
      </c>
      <c r="O204" s="51" t="s">
        <v>410</v>
      </c>
      <c r="P204" s="51" t="s">
        <v>410</v>
      </c>
      <c r="Q204" s="83" t="s">
        <v>410</v>
      </c>
      <c r="R204" s="53">
        <f t="shared" si="45"/>
        <v>-4.603166466339184</v>
      </c>
    </row>
    <row r="205" spans="1:18" ht="15" customHeight="1">
      <c r="A205" s="61" t="s">
        <v>188</v>
      </c>
      <c r="B205" s="50">
        <f>'Расчет субсидий'!X207</f>
        <v>16.309090909091083</v>
      </c>
      <c r="C205" s="51">
        <f>'Расчет субсидий'!D207-1</f>
        <v>8.28694559166816E-2</v>
      </c>
      <c r="D205" s="51">
        <f>C205*'Расчет субсидий'!E207</f>
        <v>1.243041838750224</v>
      </c>
      <c r="E205" s="52">
        <f t="shared" si="49"/>
        <v>62.677784853203718</v>
      </c>
      <c r="F205" s="51">
        <f>'Расчет субсидий'!F207-1</f>
        <v>0</v>
      </c>
      <c r="G205" s="51">
        <f>F205*'Расчет субсидий'!G207</f>
        <v>0</v>
      </c>
      <c r="H205" s="52">
        <f t="shared" si="50"/>
        <v>0</v>
      </c>
      <c r="I205" s="51">
        <f>'Расчет субсидий'!J207-1</f>
        <v>-9.1959578207381432E-2</v>
      </c>
      <c r="J205" s="51">
        <f>I205*'Расчет субсидий'!K207</f>
        <v>-0.91959578207381432</v>
      </c>
      <c r="K205" s="52">
        <f t="shared" si="51"/>
        <v>-46.368693944112636</v>
      </c>
      <c r="L205" s="51" t="s">
        <v>410</v>
      </c>
      <c r="M205" s="51" t="s">
        <v>410</v>
      </c>
      <c r="N205" s="83" t="s">
        <v>410</v>
      </c>
      <c r="O205" s="51" t="s">
        <v>410</v>
      </c>
      <c r="P205" s="51" t="s">
        <v>410</v>
      </c>
      <c r="Q205" s="83" t="s">
        <v>410</v>
      </c>
      <c r="R205" s="53">
        <f t="shared" si="45"/>
        <v>0.32344605667640969</v>
      </c>
    </row>
    <row r="206" spans="1:18" ht="15" customHeight="1">
      <c r="A206" s="61" t="s">
        <v>189</v>
      </c>
      <c r="B206" s="50">
        <f>'Расчет субсидий'!X208</f>
        <v>87.618181818181711</v>
      </c>
      <c r="C206" s="51">
        <f>'Расчет субсидий'!D208-1</f>
        <v>0.27110357422384546</v>
      </c>
      <c r="D206" s="51">
        <f>C206*'Расчет субсидий'!E208</f>
        <v>4.0665536133576818</v>
      </c>
      <c r="E206" s="52">
        <f t="shared" si="49"/>
        <v>113.22173761800788</v>
      </c>
      <c r="F206" s="51">
        <f>'Расчет субсидий'!F208-1</f>
        <v>0</v>
      </c>
      <c r="G206" s="51">
        <f>F206*'Расчет субсидий'!G208</f>
        <v>0</v>
      </c>
      <c r="H206" s="52">
        <f t="shared" si="50"/>
        <v>0</v>
      </c>
      <c r="I206" s="51">
        <f>'Расчет субсидий'!J208-1</f>
        <v>-9.1959578207381432E-2</v>
      </c>
      <c r="J206" s="51">
        <f>I206*'Расчет субсидий'!K208</f>
        <v>-0.91959578207381432</v>
      </c>
      <c r="K206" s="52">
        <f t="shared" si="51"/>
        <v>-25.603555799826175</v>
      </c>
      <c r="L206" s="51" t="s">
        <v>410</v>
      </c>
      <c r="M206" s="51" t="s">
        <v>410</v>
      </c>
      <c r="N206" s="83" t="s">
        <v>410</v>
      </c>
      <c r="O206" s="51" t="s">
        <v>410</v>
      </c>
      <c r="P206" s="51" t="s">
        <v>410</v>
      </c>
      <c r="Q206" s="83" t="s">
        <v>410</v>
      </c>
      <c r="R206" s="53">
        <f t="shared" si="45"/>
        <v>3.1469578312838675</v>
      </c>
    </row>
    <row r="207" spans="1:18" ht="15" customHeight="1">
      <c r="A207" s="61" t="s">
        <v>190</v>
      </c>
      <c r="B207" s="50">
        <f>'Расчет субсидий'!X209</f>
        <v>-65.972727272727298</v>
      </c>
      <c r="C207" s="51">
        <f>'Расчет субсидий'!D209-1</f>
        <v>-9.2828364222401261E-2</v>
      </c>
      <c r="D207" s="51">
        <f>C207*'Расчет субсидий'!E209</f>
        <v>-1.3924254633360189</v>
      </c>
      <c r="E207" s="52">
        <f t="shared" si="49"/>
        <v>-39.732379415909932</v>
      </c>
      <c r="F207" s="51">
        <f>'Расчет субсидий'!F209-1</f>
        <v>0</v>
      </c>
      <c r="G207" s="51">
        <f>F207*'Расчет субсидий'!G209</f>
        <v>0</v>
      </c>
      <c r="H207" s="52">
        <f t="shared" si="50"/>
        <v>0</v>
      </c>
      <c r="I207" s="51">
        <f>'Расчет субсидий'!J209-1</f>
        <v>-9.1959578207381432E-2</v>
      </c>
      <c r="J207" s="51">
        <f>I207*'Расчет субсидий'!K209</f>
        <v>-0.91959578207381432</v>
      </c>
      <c r="K207" s="52">
        <f t="shared" si="51"/>
        <v>-26.240347856817358</v>
      </c>
      <c r="L207" s="51" t="s">
        <v>410</v>
      </c>
      <c r="M207" s="51" t="s">
        <v>410</v>
      </c>
      <c r="N207" s="83" t="s">
        <v>410</v>
      </c>
      <c r="O207" s="51" t="s">
        <v>410</v>
      </c>
      <c r="P207" s="51" t="s">
        <v>410</v>
      </c>
      <c r="Q207" s="83" t="s">
        <v>410</v>
      </c>
      <c r="R207" s="53">
        <f t="shared" si="45"/>
        <v>-2.3120212454098334</v>
      </c>
    </row>
    <row r="208" spans="1:18" ht="15" customHeight="1">
      <c r="A208" s="61" t="s">
        <v>191</v>
      </c>
      <c r="B208" s="50">
        <f>'Расчет субсидий'!X210</f>
        <v>-314.40909090909099</v>
      </c>
      <c r="C208" s="51">
        <f>'Расчет субсидий'!D210-1</f>
        <v>-0.27657347884586636</v>
      </c>
      <c r="D208" s="51">
        <f>C208*'Расчет субсидий'!E210</f>
        <v>-4.1486021826879957</v>
      </c>
      <c r="E208" s="52">
        <f t="shared" si="49"/>
        <v>-257.36134418413633</v>
      </c>
      <c r="F208" s="51">
        <f>'Расчет субсидий'!F210-1</f>
        <v>0</v>
      </c>
      <c r="G208" s="51">
        <f>F208*'Расчет субсидий'!G210</f>
        <v>0</v>
      </c>
      <c r="H208" s="52">
        <f t="shared" si="50"/>
        <v>0</v>
      </c>
      <c r="I208" s="51">
        <f>'Расчет субсидий'!J210-1</f>
        <v>-9.1959578207381432E-2</v>
      </c>
      <c r="J208" s="51">
        <f>I208*'Расчет субсидий'!K210</f>
        <v>-0.91959578207381432</v>
      </c>
      <c r="K208" s="52">
        <f t="shared" si="51"/>
        <v>-57.047746724954685</v>
      </c>
      <c r="L208" s="51" t="s">
        <v>410</v>
      </c>
      <c r="M208" s="51" t="s">
        <v>410</v>
      </c>
      <c r="N208" s="83" t="s">
        <v>410</v>
      </c>
      <c r="O208" s="51" t="s">
        <v>410</v>
      </c>
      <c r="P208" s="51" t="s">
        <v>410</v>
      </c>
      <c r="Q208" s="83" t="s">
        <v>410</v>
      </c>
      <c r="R208" s="53">
        <f t="shared" si="45"/>
        <v>-5.0681979647618096</v>
      </c>
    </row>
    <row r="209" spans="1:18" ht="15" customHeight="1">
      <c r="A209" s="61" t="s">
        <v>192</v>
      </c>
      <c r="B209" s="50">
        <f>'Расчет субсидий'!X211</f>
        <v>-112.36363636363649</v>
      </c>
      <c r="C209" s="51">
        <f>'Расчет субсидий'!D211-1</f>
        <v>-6.6158787295775179E-2</v>
      </c>
      <c r="D209" s="51">
        <f>C209*'Расчет субсидий'!E211</f>
        <v>-0.99238180943662768</v>
      </c>
      <c r="E209" s="52">
        <f t="shared" si="49"/>
        <v>-58.320573036284898</v>
      </c>
      <c r="F209" s="51">
        <f>'Расчет субсидий'!F211-1</f>
        <v>0</v>
      </c>
      <c r="G209" s="51">
        <f>F209*'Расчет субсидий'!G211</f>
        <v>0</v>
      </c>
      <c r="H209" s="52">
        <f t="shared" si="50"/>
        <v>0</v>
      </c>
      <c r="I209" s="51">
        <f>'Расчет субсидий'!J211-1</f>
        <v>-9.1959578207381432E-2</v>
      </c>
      <c r="J209" s="51">
        <f>I209*'Расчет субсидий'!K211</f>
        <v>-0.91959578207381432</v>
      </c>
      <c r="K209" s="52">
        <f t="shared" si="51"/>
        <v>-54.043063327351582</v>
      </c>
      <c r="L209" s="51" t="s">
        <v>410</v>
      </c>
      <c r="M209" s="51" t="s">
        <v>410</v>
      </c>
      <c r="N209" s="83" t="s">
        <v>410</v>
      </c>
      <c r="O209" s="51" t="s">
        <v>410</v>
      </c>
      <c r="P209" s="51" t="s">
        <v>410</v>
      </c>
      <c r="Q209" s="83" t="s">
        <v>410</v>
      </c>
      <c r="R209" s="53">
        <f t="shared" si="45"/>
        <v>-1.911977591510442</v>
      </c>
    </row>
    <row r="210" spans="1:18" ht="15" customHeight="1">
      <c r="A210" s="61" t="s">
        <v>193</v>
      </c>
      <c r="B210" s="50">
        <f>'Расчет субсидий'!X212</f>
        <v>-388.92727272727279</v>
      </c>
      <c r="C210" s="51">
        <f>'Расчет субсидий'!D212-1</f>
        <v>-0.81565040650406506</v>
      </c>
      <c r="D210" s="51">
        <f>C210*'Расчет субсидий'!E212</f>
        <v>-12.234756097560975</v>
      </c>
      <c r="E210" s="52">
        <f t="shared" si="49"/>
        <v>-361.73810500497819</v>
      </c>
      <c r="F210" s="51">
        <f>'Расчет субсидий'!F212-1</f>
        <v>0</v>
      </c>
      <c r="G210" s="51">
        <f>F210*'Расчет субсидий'!G212</f>
        <v>0</v>
      </c>
      <c r="H210" s="52">
        <f t="shared" si="50"/>
        <v>0</v>
      </c>
      <c r="I210" s="51">
        <f>'Расчет субсидий'!J212-1</f>
        <v>-9.1959578207381432E-2</v>
      </c>
      <c r="J210" s="51">
        <f>I210*'Расчет субсидий'!K212</f>
        <v>-0.91959578207381432</v>
      </c>
      <c r="K210" s="52">
        <f t="shared" si="51"/>
        <v>-27.189167722294645</v>
      </c>
      <c r="L210" s="51" t="s">
        <v>410</v>
      </c>
      <c r="M210" s="51" t="s">
        <v>410</v>
      </c>
      <c r="N210" s="83" t="s">
        <v>410</v>
      </c>
      <c r="O210" s="51" t="s">
        <v>410</v>
      </c>
      <c r="P210" s="51" t="s">
        <v>410</v>
      </c>
      <c r="Q210" s="83" t="s">
        <v>410</v>
      </c>
      <c r="R210" s="53">
        <f t="shared" si="45"/>
        <v>-13.15435187963479</v>
      </c>
    </row>
    <row r="211" spans="1:18" ht="15" customHeight="1">
      <c r="A211" s="61" t="s">
        <v>194</v>
      </c>
      <c r="B211" s="50">
        <f>'Расчет субсидий'!X213</f>
        <v>-191.08181818181822</v>
      </c>
      <c r="C211" s="51">
        <f>'Расчет субсидий'!D213-1</f>
        <v>-0.40201005025125625</v>
      </c>
      <c r="D211" s="51">
        <f>C211*'Расчет субсидий'!E213</f>
        <v>-6.0301507537688437</v>
      </c>
      <c r="E211" s="52">
        <f t="shared" si="49"/>
        <v>-165.79772571531652</v>
      </c>
      <c r="F211" s="51">
        <f>'Расчет субсидий'!F213-1</f>
        <v>0</v>
      </c>
      <c r="G211" s="51">
        <f>F211*'Расчет субсидий'!G213</f>
        <v>0</v>
      </c>
      <c r="H211" s="52">
        <f t="shared" si="50"/>
        <v>0</v>
      </c>
      <c r="I211" s="51">
        <f>'Расчет субсидий'!J213-1</f>
        <v>-9.1959578207381432E-2</v>
      </c>
      <c r="J211" s="51">
        <f>I211*'Расчет субсидий'!K213</f>
        <v>-0.91959578207381432</v>
      </c>
      <c r="K211" s="52">
        <f t="shared" si="51"/>
        <v>-25.284092466501679</v>
      </c>
      <c r="L211" s="51" t="s">
        <v>410</v>
      </c>
      <c r="M211" s="51" t="s">
        <v>410</v>
      </c>
      <c r="N211" s="83" t="s">
        <v>410</v>
      </c>
      <c r="O211" s="51" t="s">
        <v>410</v>
      </c>
      <c r="P211" s="51" t="s">
        <v>410</v>
      </c>
      <c r="Q211" s="83" t="s">
        <v>410</v>
      </c>
      <c r="R211" s="53">
        <f t="shared" si="45"/>
        <v>-6.9497465358426584</v>
      </c>
    </row>
    <row r="212" spans="1:18" ht="15" customHeight="1">
      <c r="A212" s="61" t="s">
        <v>195</v>
      </c>
      <c r="B212" s="50">
        <f>'Расчет субсидий'!X214</f>
        <v>-210.37272727272739</v>
      </c>
      <c r="C212" s="51">
        <f>'Расчет субсидий'!D214-1</f>
        <v>-0.20469208211143697</v>
      </c>
      <c r="D212" s="51">
        <f>C212*'Расчет субсидий'!E214</f>
        <v>-3.0703812316715546</v>
      </c>
      <c r="E212" s="52">
        <f t="shared" si="49"/>
        <v>-161.88676557497638</v>
      </c>
      <c r="F212" s="51">
        <f>'Расчет субсидий'!F214-1</f>
        <v>0</v>
      </c>
      <c r="G212" s="51">
        <f>F212*'Расчет субсидий'!G214</f>
        <v>0</v>
      </c>
      <c r="H212" s="52">
        <f t="shared" si="50"/>
        <v>0</v>
      </c>
      <c r="I212" s="51">
        <f>'Расчет субсидий'!J214-1</f>
        <v>-9.1959578207381432E-2</v>
      </c>
      <c r="J212" s="51">
        <f>I212*'Расчет субсидий'!K214</f>
        <v>-0.91959578207381432</v>
      </c>
      <c r="K212" s="52">
        <f t="shared" si="51"/>
        <v>-48.48596169775103</v>
      </c>
      <c r="L212" s="51" t="s">
        <v>410</v>
      </c>
      <c r="M212" s="51" t="s">
        <v>410</v>
      </c>
      <c r="N212" s="83" t="s">
        <v>410</v>
      </c>
      <c r="O212" s="51" t="s">
        <v>410</v>
      </c>
      <c r="P212" s="51" t="s">
        <v>410</v>
      </c>
      <c r="Q212" s="83" t="s">
        <v>410</v>
      </c>
      <c r="R212" s="53">
        <f t="shared" si="45"/>
        <v>-3.989977013745369</v>
      </c>
    </row>
    <row r="213" spans="1:18" ht="15" customHeight="1">
      <c r="A213" s="61" t="s">
        <v>196</v>
      </c>
      <c r="B213" s="50">
        <f>'Расчет субсидий'!X215</f>
        <v>-189.32727272727277</v>
      </c>
      <c r="C213" s="51">
        <f>'Расчет субсидий'!D215-1</f>
        <v>-0.36326860841423947</v>
      </c>
      <c r="D213" s="51">
        <f>C213*'Расчет субсидий'!E215</f>
        <v>-5.4490291262135919</v>
      </c>
      <c r="E213" s="52">
        <f t="shared" si="49"/>
        <v>-161.98941503604985</v>
      </c>
      <c r="F213" s="51">
        <f>'Расчет субсидий'!F215-1</f>
        <v>0</v>
      </c>
      <c r="G213" s="51">
        <f>F213*'Расчет субсидий'!G215</f>
        <v>0</v>
      </c>
      <c r="H213" s="52">
        <f t="shared" si="50"/>
        <v>0</v>
      </c>
      <c r="I213" s="51">
        <f>'Расчет субсидий'!J215-1</f>
        <v>-9.1959578207381432E-2</v>
      </c>
      <c r="J213" s="51">
        <f>I213*'Расчет субсидий'!K215</f>
        <v>-0.91959578207381432</v>
      </c>
      <c r="K213" s="52">
        <f t="shared" si="51"/>
        <v>-27.337857691222919</v>
      </c>
      <c r="L213" s="51" t="s">
        <v>410</v>
      </c>
      <c r="M213" s="51" t="s">
        <v>410</v>
      </c>
      <c r="N213" s="83" t="s">
        <v>410</v>
      </c>
      <c r="O213" s="51" t="s">
        <v>410</v>
      </c>
      <c r="P213" s="51" t="s">
        <v>410</v>
      </c>
      <c r="Q213" s="83" t="s">
        <v>410</v>
      </c>
      <c r="R213" s="53">
        <f t="shared" si="45"/>
        <v>-6.3686249082874067</v>
      </c>
    </row>
    <row r="214" spans="1:18" ht="15" customHeight="1">
      <c r="A214" s="61" t="s">
        <v>197</v>
      </c>
      <c r="B214" s="50">
        <f>'Расчет субсидий'!X216</f>
        <v>72.236363636363649</v>
      </c>
      <c r="C214" s="51">
        <f>'Расчет субсидий'!D216-1</f>
        <v>0.30000000000000004</v>
      </c>
      <c r="D214" s="51">
        <f>C214*'Расчет субсидий'!E216</f>
        <v>4.5000000000000009</v>
      </c>
      <c r="E214" s="52">
        <f t="shared" si="49"/>
        <v>90.789647363312866</v>
      </c>
      <c r="F214" s="51">
        <f>'Расчет субсидий'!F216-1</f>
        <v>0</v>
      </c>
      <c r="G214" s="51">
        <f>F214*'Расчет субсидий'!G216</f>
        <v>0</v>
      </c>
      <c r="H214" s="52">
        <f t="shared" si="50"/>
        <v>0</v>
      </c>
      <c r="I214" s="51">
        <f>'Расчет субсидий'!J216-1</f>
        <v>-9.1959578207381432E-2</v>
      </c>
      <c r="J214" s="51">
        <f>I214*'Расчет субсидий'!K216</f>
        <v>-0.91959578207381432</v>
      </c>
      <c r="K214" s="52">
        <f t="shared" si="51"/>
        <v>-18.553283726949221</v>
      </c>
      <c r="L214" s="51" t="s">
        <v>410</v>
      </c>
      <c r="M214" s="51" t="s">
        <v>410</v>
      </c>
      <c r="N214" s="83" t="s">
        <v>410</v>
      </c>
      <c r="O214" s="51" t="s">
        <v>410</v>
      </c>
      <c r="P214" s="51" t="s">
        <v>410</v>
      </c>
      <c r="Q214" s="83" t="s">
        <v>410</v>
      </c>
      <c r="R214" s="53">
        <f t="shared" si="45"/>
        <v>3.5804042179261866</v>
      </c>
    </row>
    <row r="215" spans="1:18" ht="15" customHeight="1">
      <c r="A215" s="57" t="s">
        <v>198</v>
      </c>
      <c r="B215" s="58"/>
      <c r="C215" s="59"/>
      <c r="D215" s="59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</row>
    <row r="216" spans="1:18" ht="15" customHeight="1">
      <c r="A216" s="61" t="s">
        <v>199</v>
      </c>
      <c r="B216" s="50">
        <f>'Расчет субсидий'!X218</f>
        <v>-53.599999999999994</v>
      </c>
      <c r="C216" s="51">
        <f>'Расчет субсидий'!D218-1</f>
        <v>-0.71307770812071736</v>
      </c>
      <c r="D216" s="51">
        <f>C216*'Расчет субсидий'!E218</f>
        <v>-10.69616562181076</v>
      </c>
      <c r="E216" s="52">
        <f t="shared" ref="E216:E228" si="52">$B216*D216/$R216</f>
        <v>-54.972743651735783</v>
      </c>
      <c r="F216" s="51">
        <f>'Расчет субсидий'!F218-1</f>
        <v>0</v>
      </c>
      <c r="G216" s="51">
        <f>F216*'Расчет субсидий'!G218</f>
        <v>0</v>
      </c>
      <c r="H216" s="52">
        <f t="shared" ref="H216:H228" si="53">$B216*G216/$R216</f>
        <v>0</v>
      </c>
      <c r="I216" s="51">
        <f>'Расчет субсидий'!J218-1</f>
        <v>2.6709770114942577E-2</v>
      </c>
      <c r="J216" s="51">
        <f>I216*'Расчет субсидий'!K218</f>
        <v>0.26709770114942577</v>
      </c>
      <c r="K216" s="52">
        <f t="shared" ref="K216:K228" si="54">$B216*J216/$R216</f>
        <v>1.3727436517357898</v>
      </c>
      <c r="L216" s="51" t="s">
        <v>410</v>
      </c>
      <c r="M216" s="51" t="s">
        <v>410</v>
      </c>
      <c r="N216" s="83" t="s">
        <v>410</v>
      </c>
      <c r="O216" s="51" t="s">
        <v>410</v>
      </c>
      <c r="P216" s="51" t="s">
        <v>410</v>
      </c>
      <c r="Q216" s="83" t="s">
        <v>410</v>
      </c>
      <c r="R216" s="53">
        <f t="shared" si="45"/>
        <v>-10.429067920661334</v>
      </c>
    </row>
    <row r="217" spans="1:18" ht="15" customHeight="1">
      <c r="A217" s="61" t="s">
        <v>200</v>
      </c>
      <c r="B217" s="50">
        <f>'Расчет субсидий'!X219</f>
        <v>-165.5</v>
      </c>
      <c r="C217" s="51">
        <f>'Расчет субсидий'!D219-1</f>
        <v>-0.35292264061761469</v>
      </c>
      <c r="D217" s="51">
        <f>C217*'Расчет субсидий'!E219</f>
        <v>-5.2938396092642206</v>
      </c>
      <c r="E217" s="52">
        <f t="shared" si="52"/>
        <v>-174.29390077076945</v>
      </c>
      <c r="F217" s="51">
        <f>'Расчет субсидий'!F219-1</f>
        <v>0</v>
      </c>
      <c r="G217" s="51">
        <f>F217*'Расчет субсидий'!G219</f>
        <v>0</v>
      </c>
      <c r="H217" s="52">
        <f t="shared" si="53"/>
        <v>0</v>
      </c>
      <c r="I217" s="51">
        <f>'Расчет субсидий'!J219-1</f>
        <v>2.6709770114942577E-2</v>
      </c>
      <c r="J217" s="51">
        <f>I217*'Расчет субсидий'!K219</f>
        <v>0.26709770114942577</v>
      </c>
      <c r="K217" s="52">
        <f t="shared" si="54"/>
        <v>8.7939007707694845</v>
      </c>
      <c r="L217" s="51" t="s">
        <v>410</v>
      </c>
      <c r="M217" s="51" t="s">
        <v>410</v>
      </c>
      <c r="N217" s="83" t="s">
        <v>410</v>
      </c>
      <c r="O217" s="51" t="s">
        <v>410</v>
      </c>
      <c r="P217" s="51" t="s">
        <v>410</v>
      </c>
      <c r="Q217" s="83" t="s">
        <v>410</v>
      </c>
      <c r="R217" s="53">
        <f t="shared" si="45"/>
        <v>-5.0267419081147953</v>
      </c>
    </row>
    <row r="218" spans="1:18" ht="15" customHeight="1">
      <c r="A218" s="61" t="s">
        <v>201</v>
      </c>
      <c r="B218" s="50">
        <f>'Расчет субсидий'!X220</f>
        <v>0.30000000000000071</v>
      </c>
      <c r="C218" s="51">
        <f>'Расчет субсидий'!D220-1</f>
        <v>3.4412972824642285E-2</v>
      </c>
      <c r="D218" s="51">
        <f>C218*'Расчет субсидий'!E220</f>
        <v>0.51619459236963428</v>
      </c>
      <c r="E218" s="52">
        <f t="shared" si="52"/>
        <v>0.19770190386422132</v>
      </c>
      <c r="F218" s="51">
        <f>'Расчет субсидий'!F220-1</f>
        <v>0</v>
      </c>
      <c r="G218" s="51">
        <f>F218*'Расчет субсидий'!G220</f>
        <v>0</v>
      </c>
      <c r="H218" s="52">
        <f t="shared" si="53"/>
        <v>0</v>
      </c>
      <c r="I218" s="51">
        <f>'Расчет субсидий'!J220-1</f>
        <v>2.6709770114942577E-2</v>
      </c>
      <c r="J218" s="51">
        <f>I218*'Расчет субсидий'!K220</f>
        <v>0.26709770114942577</v>
      </c>
      <c r="K218" s="52">
        <f t="shared" si="54"/>
        <v>0.10229809613577938</v>
      </c>
      <c r="L218" s="51" t="s">
        <v>410</v>
      </c>
      <c r="M218" s="51" t="s">
        <v>410</v>
      </c>
      <c r="N218" s="83" t="s">
        <v>410</v>
      </c>
      <c r="O218" s="51" t="s">
        <v>410</v>
      </c>
      <c r="P218" s="51" t="s">
        <v>410</v>
      </c>
      <c r="Q218" s="83" t="s">
        <v>410</v>
      </c>
      <c r="R218" s="53">
        <f t="shared" si="45"/>
        <v>0.78329229351906005</v>
      </c>
    </row>
    <row r="219" spans="1:18" ht="15" customHeight="1">
      <c r="A219" s="61" t="s">
        <v>202</v>
      </c>
      <c r="B219" s="50">
        <f>'Расчет субсидий'!X221</f>
        <v>-100.05454545454552</v>
      </c>
      <c r="C219" s="51">
        <f>'Расчет субсидий'!D221-1</f>
        <v>-0.31723891273247484</v>
      </c>
      <c r="D219" s="51">
        <f>C219*'Расчет субсидий'!E221</f>
        <v>-4.7585836909871224</v>
      </c>
      <c r="E219" s="52">
        <f t="shared" si="52"/>
        <v>-106.00454488478431</v>
      </c>
      <c r="F219" s="51">
        <f>'Расчет субсидий'!F221-1</f>
        <v>0</v>
      </c>
      <c r="G219" s="51">
        <f>F219*'Расчет субсидий'!G221</f>
        <v>0</v>
      </c>
      <c r="H219" s="52">
        <f t="shared" si="53"/>
        <v>0</v>
      </c>
      <c r="I219" s="51">
        <f>'Расчет субсидий'!J221-1</f>
        <v>2.6709770114942577E-2</v>
      </c>
      <c r="J219" s="51">
        <f>I219*'Расчет субсидий'!K221</f>
        <v>0.26709770114942577</v>
      </c>
      <c r="K219" s="52">
        <f t="shared" si="54"/>
        <v>5.9499994302387966</v>
      </c>
      <c r="L219" s="51" t="s">
        <v>410</v>
      </c>
      <c r="M219" s="51" t="s">
        <v>410</v>
      </c>
      <c r="N219" s="83" t="s">
        <v>410</v>
      </c>
      <c r="O219" s="51" t="s">
        <v>410</v>
      </c>
      <c r="P219" s="51" t="s">
        <v>410</v>
      </c>
      <c r="Q219" s="83" t="s">
        <v>410</v>
      </c>
      <c r="R219" s="53">
        <f t="shared" si="45"/>
        <v>-4.4914859898376971</v>
      </c>
    </row>
    <row r="220" spans="1:18" ht="15" customHeight="1">
      <c r="A220" s="61" t="s">
        <v>203</v>
      </c>
      <c r="B220" s="50">
        <f>'Расчет субсидий'!X222</f>
        <v>-202.10909090909104</v>
      </c>
      <c r="C220" s="51">
        <f>'Расчет субсидий'!D222-1</f>
        <v>-0.29377072372783941</v>
      </c>
      <c r="D220" s="51">
        <f>C220*'Расчет субсидий'!E222</f>
        <v>-4.4065608559175908</v>
      </c>
      <c r="E220" s="52">
        <f t="shared" si="52"/>
        <v>-215.15012341617751</v>
      </c>
      <c r="F220" s="51">
        <f>'Расчет субсидий'!F222-1</f>
        <v>0</v>
      </c>
      <c r="G220" s="51">
        <f>F220*'Расчет субсидий'!G222</f>
        <v>0</v>
      </c>
      <c r="H220" s="52">
        <f t="shared" si="53"/>
        <v>0</v>
      </c>
      <c r="I220" s="51">
        <f>'Расчет субсидий'!J222-1</f>
        <v>2.6709770114942577E-2</v>
      </c>
      <c r="J220" s="51">
        <f>I220*'Расчет субсидий'!K222</f>
        <v>0.26709770114942577</v>
      </c>
      <c r="K220" s="52">
        <f t="shared" si="54"/>
        <v>13.041032507086511</v>
      </c>
      <c r="L220" s="51" t="s">
        <v>410</v>
      </c>
      <c r="M220" s="51" t="s">
        <v>410</v>
      </c>
      <c r="N220" s="83" t="s">
        <v>410</v>
      </c>
      <c r="O220" s="51" t="s">
        <v>410</v>
      </c>
      <c r="P220" s="51" t="s">
        <v>410</v>
      </c>
      <c r="Q220" s="83" t="s">
        <v>410</v>
      </c>
      <c r="R220" s="53">
        <f t="shared" si="45"/>
        <v>-4.1394631547681655</v>
      </c>
    </row>
    <row r="221" spans="1:18" ht="15" customHeight="1">
      <c r="A221" s="61" t="s">
        <v>204</v>
      </c>
      <c r="B221" s="50">
        <f>'Расчет субсидий'!X223</f>
        <v>-21.700000000000045</v>
      </c>
      <c r="C221" s="51">
        <f>'Расчет субсидий'!D223-1</f>
        <v>-5.916503251109495E-2</v>
      </c>
      <c r="D221" s="51">
        <f>C221*'Расчет субсидий'!E223</f>
        <v>-0.88747548766642426</v>
      </c>
      <c r="E221" s="52">
        <f t="shared" si="52"/>
        <v>-31.042726707678089</v>
      </c>
      <c r="F221" s="51">
        <f>'Расчет субсидий'!F223-1</f>
        <v>0</v>
      </c>
      <c r="G221" s="51">
        <f>F221*'Расчет субсидий'!G223</f>
        <v>0</v>
      </c>
      <c r="H221" s="52">
        <f t="shared" si="53"/>
        <v>0</v>
      </c>
      <c r="I221" s="51">
        <f>'Расчет субсидий'!J223-1</f>
        <v>2.6709770114942577E-2</v>
      </c>
      <c r="J221" s="51">
        <f>I221*'Расчет субсидий'!K223</f>
        <v>0.26709770114942577</v>
      </c>
      <c r="K221" s="52">
        <f t="shared" si="54"/>
        <v>9.3427267076780467</v>
      </c>
      <c r="L221" s="51" t="s">
        <v>410</v>
      </c>
      <c r="M221" s="51" t="s">
        <v>410</v>
      </c>
      <c r="N221" s="83" t="s">
        <v>410</v>
      </c>
      <c r="O221" s="51" t="s">
        <v>410</v>
      </c>
      <c r="P221" s="51" t="s">
        <v>410</v>
      </c>
      <c r="Q221" s="83" t="s">
        <v>410</v>
      </c>
      <c r="R221" s="53">
        <f t="shared" si="45"/>
        <v>-0.62037778651699849</v>
      </c>
    </row>
    <row r="222" spans="1:18" ht="15" customHeight="1">
      <c r="A222" s="61" t="s">
        <v>205</v>
      </c>
      <c r="B222" s="50">
        <f>'Расчет субсидий'!X224</f>
        <v>-2.1090909090909093</v>
      </c>
      <c r="C222" s="51">
        <f>'Расчет субсидий'!D224-1</f>
        <v>-0.16074660507878002</v>
      </c>
      <c r="D222" s="51">
        <f>C222*'Расчет субсидий'!E224</f>
        <v>-2.4111990761817004</v>
      </c>
      <c r="E222" s="52">
        <f t="shared" si="52"/>
        <v>-2.371827242313425</v>
      </c>
      <c r="F222" s="51">
        <f>'Расчет субсидий'!F224-1</f>
        <v>0</v>
      </c>
      <c r="G222" s="51">
        <f>F222*'Расчет субсидий'!G224</f>
        <v>0</v>
      </c>
      <c r="H222" s="52">
        <f t="shared" si="53"/>
        <v>0</v>
      </c>
      <c r="I222" s="51">
        <f>'Расчет субсидий'!J224-1</f>
        <v>2.6709770114942577E-2</v>
      </c>
      <c r="J222" s="51">
        <f>I222*'Расчет субсидий'!K224</f>
        <v>0.26709770114942577</v>
      </c>
      <c r="K222" s="52">
        <f t="shared" si="54"/>
        <v>0.26273633322251599</v>
      </c>
      <c r="L222" s="51" t="s">
        <v>410</v>
      </c>
      <c r="M222" s="51" t="s">
        <v>410</v>
      </c>
      <c r="N222" s="83" t="s">
        <v>410</v>
      </c>
      <c r="O222" s="51" t="s">
        <v>410</v>
      </c>
      <c r="P222" s="51" t="s">
        <v>410</v>
      </c>
      <c r="Q222" s="83" t="s">
        <v>410</v>
      </c>
      <c r="R222" s="53">
        <f t="shared" si="45"/>
        <v>-2.1441013750322746</v>
      </c>
    </row>
    <row r="223" spans="1:18" ht="15" customHeight="1">
      <c r="A223" s="61" t="s">
        <v>206</v>
      </c>
      <c r="B223" s="50">
        <f>'Расчет субсидий'!X225</f>
        <v>-113.0545454545454</v>
      </c>
      <c r="C223" s="51">
        <f>'Расчет субсидий'!D225-1</f>
        <v>-0.2205876998142956</v>
      </c>
      <c r="D223" s="51">
        <f>C223*'Расчет субсидий'!E225</f>
        <v>-3.3088154972144341</v>
      </c>
      <c r="E223" s="52">
        <f t="shared" si="52"/>
        <v>-122.98203091505293</v>
      </c>
      <c r="F223" s="51">
        <f>'Расчет субсидий'!F225-1</f>
        <v>0</v>
      </c>
      <c r="G223" s="51">
        <f>F223*'Расчет субсидий'!G225</f>
        <v>0</v>
      </c>
      <c r="H223" s="52">
        <f t="shared" si="53"/>
        <v>0</v>
      </c>
      <c r="I223" s="51">
        <f>'Расчет субсидий'!J225-1</f>
        <v>2.6709770114942577E-2</v>
      </c>
      <c r="J223" s="51">
        <f>I223*'Расчет субсидий'!K225</f>
        <v>0.26709770114942577</v>
      </c>
      <c r="K223" s="52">
        <f t="shared" si="54"/>
        <v>9.9274854605075173</v>
      </c>
      <c r="L223" s="51" t="s">
        <v>410</v>
      </c>
      <c r="M223" s="51" t="s">
        <v>410</v>
      </c>
      <c r="N223" s="83" t="s">
        <v>410</v>
      </c>
      <c r="O223" s="51" t="s">
        <v>410</v>
      </c>
      <c r="P223" s="51" t="s">
        <v>410</v>
      </c>
      <c r="Q223" s="83" t="s">
        <v>410</v>
      </c>
      <c r="R223" s="53">
        <f t="shared" si="45"/>
        <v>-3.0417177960650084</v>
      </c>
    </row>
    <row r="224" spans="1:18" ht="15" customHeight="1">
      <c r="A224" s="61" t="s">
        <v>207</v>
      </c>
      <c r="B224" s="50">
        <f>'Расчет субсидий'!X226</f>
        <v>-1.4181818181818073</v>
      </c>
      <c r="C224" s="51">
        <f>'Расчет субсидий'!D226-1</f>
        <v>-4.3804892211657065E-2</v>
      </c>
      <c r="D224" s="51">
        <f>C224*'Расчет субсидий'!E226</f>
        <v>-0.65707338317485597</v>
      </c>
      <c r="E224" s="52">
        <f t="shared" si="52"/>
        <v>-2.3895067517800328</v>
      </c>
      <c r="F224" s="51">
        <f>'Расчет субсидий'!F226-1</f>
        <v>0</v>
      </c>
      <c r="G224" s="51">
        <f>F224*'Расчет субсидий'!G226</f>
        <v>0</v>
      </c>
      <c r="H224" s="52">
        <f t="shared" si="53"/>
        <v>0</v>
      </c>
      <c r="I224" s="51">
        <f>'Расчет субсидий'!J226-1</f>
        <v>2.6709770114942577E-2</v>
      </c>
      <c r="J224" s="51">
        <f>I224*'Расчет субсидий'!K226</f>
        <v>0.26709770114942577</v>
      </c>
      <c r="K224" s="52">
        <f t="shared" si="54"/>
        <v>0.97132493359822536</v>
      </c>
      <c r="L224" s="51" t="s">
        <v>410</v>
      </c>
      <c r="M224" s="51" t="s">
        <v>410</v>
      </c>
      <c r="N224" s="83" t="s">
        <v>410</v>
      </c>
      <c r="O224" s="51" t="s">
        <v>410</v>
      </c>
      <c r="P224" s="51" t="s">
        <v>410</v>
      </c>
      <c r="Q224" s="83" t="s">
        <v>410</v>
      </c>
      <c r="R224" s="53">
        <f t="shared" si="45"/>
        <v>-0.3899756820254302</v>
      </c>
    </row>
    <row r="225" spans="1:18" ht="15" customHeight="1">
      <c r="A225" s="61" t="s">
        <v>208</v>
      </c>
      <c r="B225" s="50">
        <f>'Расчет субсидий'!X227</f>
        <v>-146.36363636363637</v>
      </c>
      <c r="C225" s="51">
        <f>'Расчет субсидий'!D227-1</f>
        <v>-0.60624533466036323</v>
      </c>
      <c r="D225" s="51">
        <f>C225*'Расчет субсидий'!E227</f>
        <v>-9.0936800199054488</v>
      </c>
      <c r="E225" s="52">
        <f t="shared" si="52"/>
        <v>-150.79268822004138</v>
      </c>
      <c r="F225" s="51">
        <f>'Расчет субсидий'!F227-1</f>
        <v>0</v>
      </c>
      <c r="G225" s="51">
        <f>F225*'Расчет субсидий'!G227</f>
        <v>0</v>
      </c>
      <c r="H225" s="52">
        <f t="shared" si="53"/>
        <v>0</v>
      </c>
      <c r="I225" s="51">
        <f>'Расчет субсидий'!J227-1</f>
        <v>2.6709770114942577E-2</v>
      </c>
      <c r="J225" s="51">
        <f>I225*'Расчет субсидий'!K227</f>
        <v>0.26709770114942577</v>
      </c>
      <c r="K225" s="52">
        <f t="shared" si="54"/>
        <v>4.4290518564049846</v>
      </c>
      <c r="L225" s="51" t="s">
        <v>410</v>
      </c>
      <c r="M225" s="51" t="s">
        <v>410</v>
      </c>
      <c r="N225" s="83" t="s">
        <v>410</v>
      </c>
      <c r="O225" s="51" t="s">
        <v>410</v>
      </c>
      <c r="P225" s="51" t="s">
        <v>410</v>
      </c>
      <c r="Q225" s="83" t="s">
        <v>410</v>
      </c>
      <c r="R225" s="53">
        <f t="shared" si="45"/>
        <v>-8.8265823187560226</v>
      </c>
    </row>
    <row r="226" spans="1:18" ht="15" customHeight="1">
      <c r="A226" s="61" t="s">
        <v>209</v>
      </c>
      <c r="B226" s="50">
        <f>'Расчет субсидий'!X228</f>
        <v>-411.13636363636374</v>
      </c>
      <c r="C226" s="51">
        <f>'Расчет субсидий'!D228-1</f>
        <v>-0.74041554959785527</v>
      </c>
      <c r="D226" s="51">
        <f>C226*'Расчет субсидий'!E228</f>
        <v>-11.106233243967829</v>
      </c>
      <c r="E226" s="52">
        <f t="shared" si="52"/>
        <v>-421.26757540619587</v>
      </c>
      <c r="F226" s="51">
        <f>'Расчет субсидий'!F228-1</f>
        <v>0</v>
      </c>
      <c r="G226" s="51">
        <f>F226*'Расчет субсидий'!G228</f>
        <v>0</v>
      </c>
      <c r="H226" s="52">
        <f t="shared" si="53"/>
        <v>0</v>
      </c>
      <c r="I226" s="51">
        <f>'Расчет субсидий'!J228-1</f>
        <v>2.6709770114942577E-2</v>
      </c>
      <c r="J226" s="51">
        <f>I226*'Расчет субсидий'!K228</f>
        <v>0.26709770114942577</v>
      </c>
      <c r="K226" s="52">
        <f t="shared" si="54"/>
        <v>10.131211769832088</v>
      </c>
      <c r="L226" s="51" t="s">
        <v>410</v>
      </c>
      <c r="M226" s="51" t="s">
        <v>410</v>
      </c>
      <c r="N226" s="83" t="s">
        <v>410</v>
      </c>
      <c r="O226" s="51" t="s">
        <v>410</v>
      </c>
      <c r="P226" s="51" t="s">
        <v>410</v>
      </c>
      <c r="Q226" s="83" t="s">
        <v>410</v>
      </c>
      <c r="R226" s="53">
        <f t="shared" si="45"/>
        <v>-10.839135542818402</v>
      </c>
    </row>
    <row r="227" spans="1:18" ht="15" customHeight="1">
      <c r="A227" s="61" t="s">
        <v>210</v>
      </c>
      <c r="B227" s="50">
        <f>'Расчет субсидий'!X229</f>
        <v>-53.909090909090935</v>
      </c>
      <c r="C227" s="51">
        <f>'Расчет субсидий'!D229-1</f>
        <v>-0.4859876516179884</v>
      </c>
      <c r="D227" s="51">
        <f>C227*'Расчет субсидий'!E229</f>
        <v>-7.2898147742698258</v>
      </c>
      <c r="E227" s="52">
        <f t="shared" si="52"/>
        <v>-55.959436110663418</v>
      </c>
      <c r="F227" s="51">
        <f>'Расчет субсидий'!F229-1</f>
        <v>0</v>
      </c>
      <c r="G227" s="51">
        <f>F227*'Расчет субсидий'!G229</f>
        <v>0</v>
      </c>
      <c r="H227" s="52">
        <f t="shared" si="53"/>
        <v>0</v>
      </c>
      <c r="I227" s="51">
        <f>'Расчет субсидий'!J229-1</f>
        <v>2.6709770114942577E-2</v>
      </c>
      <c r="J227" s="51">
        <f>I227*'Расчет субсидий'!K229</f>
        <v>0.26709770114942577</v>
      </c>
      <c r="K227" s="52">
        <f t="shared" si="54"/>
        <v>2.0503452015724872</v>
      </c>
      <c r="L227" s="51" t="s">
        <v>410</v>
      </c>
      <c r="M227" s="51" t="s">
        <v>410</v>
      </c>
      <c r="N227" s="83" t="s">
        <v>410</v>
      </c>
      <c r="O227" s="51" t="s">
        <v>410</v>
      </c>
      <c r="P227" s="51" t="s">
        <v>410</v>
      </c>
      <c r="Q227" s="83" t="s">
        <v>410</v>
      </c>
      <c r="R227" s="53">
        <f t="shared" si="45"/>
        <v>-7.0227170731204005</v>
      </c>
    </row>
    <row r="228" spans="1:18" ht="15" customHeight="1">
      <c r="A228" s="61" t="s">
        <v>211</v>
      </c>
      <c r="B228" s="50">
        <f>'Расчет субсидий'!X230</f>
        <v>-54.427272727272793</v>
      </c>
      <c r="C228" s="51">
        <f>'Расчет субсидий'!D230-1</f>
        <v>-0.22447761194029858</v>
      </c>
      <c r="D228" s="51">
        <f>C228*'Расчет субсидий'!E230</f>
        <v>-3.3671641791044786</v>
      </c>
      <c r="E228" s="52">
        <f t="shared" si="52"/>
        <v>-59.11665585136533</v>
      </c>
      <c r="F228" s="51">
        <f>'Расчет субсидий'!F230-1</f>
        <v>0</v>
      </c>
      <c r="G228" s="51">
        <f>F228*'Расчет субсидий'!G230</f>
        <v>0</v>
      </c>
      <c r="H228" s="52">
        <f t="shared" si="53"/>
        <v>0</v>
      </c>
      <c r="I228" s="51">
        <f>'Расчет субсидий'!J230-1</f>
        <v>2.6709770114942577E-2</v>
      </c>
      <c r="J228" s="51">
        <f>I228*'Расчет субсидий'!K230</f>
        <v>0.26709770114942577</v>
      </c>
      <c r="K228" s="52">
        <f t="shared" si="54"/>
        <v>4.689383124092533</v>
      </c>
      <c r="L228" s="51" t="s">
        <v>410</v>
      </c>
      <c r="M228" s="51" t="s">
        <v>410</v>
      </c>
      <c r="N228" s="83" t="s">
        <v>410</v>
      </c>
      <c r="O228" s="51" t="s">
        <v>410</v>
      </c>
      <c r="P228" s="51" t="s">
        <v>410</v>
      </c>
      <c r="Q228" s="83" t="s">
        <v>410</v>
      </c>
      <c r="R228" s="53">
        <f t="shared" si="45"/>
        <v>-3.1000664779550529</v>
      </c>
    </row>
    <row r="229" spans="1:18" ht="15" customHeight="1">
      <c r="A229" s="57" t="s">
        <v>212</v>
      </c>
      <c r="B229" s="58"/>
      <c r="C229" s="59"/>
      <c r="D229" s="59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</row>
    <row r="230" spans="1:18" ht="15" customHeight="1">
      <c r="A230" s="61" t="s">
        <v>213</v>
      </c>
      <c r="B230" s="50">
        <f>'Расчет субсидий'!X232</f>
        <v>-50.763636363636238</v>
      </c>
      <c r="C230" s="51">
        <f>'Расчет субсидий'!D232-1</f>
        <v>-0.13770386438499238</v>
      </c>
      <c r="D230" s="51">
        <f>C230*'Расчет субсидий'!E232</f>
        <v>-2.0655579657748859</v>
      </c>
      <c r="E230" s="52">
        <f t="shared" ref="E230:E238" si="55">$B230*D230/$R230</f>
        <v>-47.033572786311986</v>
      </c>
      <c r="F230" s="51">
        <f>'Расчет субсидий'!F232-1</f>
        <v>0</v>
      </c>
      <c r="G230" s="51">
        <f>F230*'Расчет субсидий'!G232</f>
        <v>0</v>
      </c>
      <c r="H230" s="52">
        <f t="shared" ref="H230:H238" si="56">$B230*G230/$R230</f>
        <v>0</v>
      </c>
      <c r="I230" s="51">
        <f>'Расчет субсидий'!J232-1</f>
        <v>-1.6381197681905935E-2</v>
      </c>
      <c r="J230" s="51">
        <f>I230*'Расчет субсидий'!K232</f>
        <v>-0.16381197681905935</v>
      </c>
      <c r="K230" s="52">
        <f t="shared" ref="K230:K238" si="57">$B230*J230/$R230</f>
        <v>-3.7300635773242536</v>
      </c>
      <c r="L230" s="51" t="s">
        <v>410</v>
      </c>
      <c r="M230" s="51" t="s">
        <v>410</v>
      </c>
      <c r="N230" s="83" t="s">
        <v>410</v>
      </c>
      <c r="O230" s="51" t="s">
        <v>410</v>
      </c>
      <c r="P230" s="51" t="s">
        <v>410</v>
      </c>
      <c r="Q230" s="83" t="s">
        <v>410</v>
      </c>
      <c r="R230" s="53">
        <f t="shared" si="45"/>
        <v>-2.2293699425939453</v>
      </c>
    </row>
    <row r="231" spans="1:18" ht="15" customHeight="1">
      <c r="A231" s="61" t="s">
        <v>142</v>
      </c>
      <c r="B231" s="50">
        <f>'Расчет субсидий'!X233</f>
        <v>-94.609090909090867</v>
      </c>
      <c r="C231" s="51">
        <f>'Расчет субсидий'!D233-1</f>
        <v>-0.36126696832579186</v>
      </c>
      <c r="D231" s="51">
        <f>C231*'Расчет субсидий'!E233</f>
        <v>-5.4190045248868781</v>
      </c>
      <c r="E231" s="52">
        <f t="shared" si="55"/>
        <v>-91.833054440377182</v>
      </c>
      <c r="F231" s="51">
        <f>'Расчет субсидий'!F233-1</f>
        <v>0</v>
      </c>
      <c r="G231" s="51">
        <f>F231*'Расчет субсидий'!G233</f>
        <v>0</v>
      </c>
      <c r="H231" s="52">
        <f t="shared" si="56"/>
        <v>0</v>
      </c>
      <c r="I231" s="51">
        <f>'Расчет субсидий'!J233-1</f>
        <v>-1.6381197681905935E-2</v>
      </c>
      <c r="J231" s="51">
        <f>I231*'Расчет субсидий'!K233</f>
        <v>-0.16381197681905935</v>
      </c>
      <c r="K231" s="52">
        <f t="shared" si="57"/>
        <v>-2.7760364687136909</v>
      </c>
      <c r="L231" s="51" t="s">
        <v>410</v>
      </c>
      <c r="M231" s="51" t="s">
        <v>410</v>
      </c>
      <c r="N231" s="83" t="s">
        <v>410</v>
      </c>
      <c r="O231" s="51" t="s">
        <v>410</v>
      </c>
      <c r="P231" s="51" t="s">
        <v>410</v>
      </c>
      <c r="Q231" s="83" t="s">
        <v>410</v>
      </c>
      <c r="R231" s="53">
        <f t="shared" si="45"/>
        <v>-5.5828165017059375</v>
      </c>
    </row>
    <row r="232" spans="1:18" ht="15" customHeight="1">
      <c r="A232" s="61" t="s">
        <v>214</v>
      </c>
      <c r="B232" s="50">
        <f>'Расчет субсидий'!X234</f>
        <v>-24.700000000000045</v>
      </c>
      <c r="C232" s="51">
        <f>'Расчет субсидий'!D234-1</f>
        <v>-5.9652509652509567E-2</v>
      </c>
      <c r="D232" s="51">
        <f>C232*'Расчет субсидий'!E234</f>
        <v>-0.8947876447876435</v>
      </c>
      <c r="E232" s="52">
        <f t="shared" si="55"/>
        <v>-20.87782233731614</v>
      </c>
      <c r="F232" s="51">
        <f>'Расчет субсидий'!F234-1</f>
        <v>0</v>
      </c>
      <c r="G232" s="51">
        <f>F232*'Расчет субсидий'!G234</f>
        <v>0</v>
      </c>
      <c r="H232" s="52">
        <f t="shared" si="56"/>
        <v>0</v>
      </c>
      <c r="I232" s="51">
        <f>'Расчет субсидий'!J234-1</f>
        <v>-1.6381197681905935E-2</v>
      </c>
      <c r="J232" s="51">
        <f>I232*'Расчет субсидий'!K234</f>
        <v>-0.16381197681905935</v>
      </c>
      <c r="K232" s="52">
        <f t="shared" si="57"/>
        <v>-3.8221776626839046</v>
      </c>
      <c r="L232" s="51" t="s">
        <v>410</v>
      </c>
      <c r="M232" s="51" t="s">
        <v>410</v>
      </c>
      <c r="N232" s="83" t="s">
        <v>410</v>
      </c>
      <c r="O232" s="51" t="s">
        <v>410</v>
      </c>
      <c r="P232" s="51" t="s">
        <v>410</v>
      </c>
      <c r="Q232" s="83" t="s">
        <v>410</v>
      </c>
      <c r="R232" s="53">
        <f t="shared" si="45"/>
        <v>-1.0585996216067028</v>
      </c>
    </row>
    <row r="233" spans="1:18" ht="15" customHeight="1">
      <c r="A233" s="61" t="s">
        <v>215</v>
      </c>
      <c r="B233" s="50">
        <f>'Расчет субсидий'!X235</f>
        <v>65.118181818181824</v>
      </c>
      <c r="C233" s="51">
        <f>'Расчет субсидий'!D235-1</f>
        <v>0.2229917550058893</v>
      </c>
      <c r="D233" s="51">
        <f>C233*'Расчет субсидий'!E235</f>
        <v>3.3448763250883395</v>
      </c>
      <c r="E233" s="52">
        <f t="shared" si="55"/>
        <v>68.471505398795003</v>
      </c>
      <c r="F233" s="51">
        <f>'Расчет субсидий'!F235-1</f>
        <v>0</v>
      </c>
      <c r="G233" s="51">
        <f>F233*'Расчет субсидий'!G235</f>
        <v>0</v>
      </c>
      <c r="H233" s="52">
        <f t="shared" si="56"/>
        <v>0</v>
      </c>
      <c r="I233" s="51">
        <f>'Расчет субсидий'!J235-1</f>
        <v>-1.6381197681905935E-2</v>
      </c>
      <c r="J233" s="51">
        <f>I233*'Расчет субсидий'!K235</f>
        <v>-0.16381197681905935</v>
      </c>
      <c r="K233" s="52">
        <f t="shared" si="57"/>
        <v>-3.3533235806131856</v>
      </c>
      <c r="L233" s="51" t="s">
        <v>410</v>
      </c>
      <c r="M233" s="51" t="s">
        <v>410</v>
      </c>
      <c r="N233" s="83" t="s">
        <v>410</v>
      </c>
      <c r="O233" s="51" t="s">
        <v>410</v>
      </c>
      <c r="P233" s="51" t="s">
        <v>410</v>
      </c>
      <c r="Q233" s="83" t="s">
        <v>410</v>
      </c>
      <c r="R233" s="53">
        <f t="shared" si="45"/>
        <v>3.1810643482692802</v>
      </c>
    </row>
    <row r="234" spans="1:18" ht="15" customHeight="1">
      <c r="A234" s="61" t="s">
        <v>216</v>
      </c>
      <c r="B234" s="50">
        <f>'Расчет субсидий'!X236</f>
        <v>4.5181818181818016</v>
      </c>
      <c r="C234" s="51">
        <f>'Расчет субсидий'!D236-1</f>
        <v>4.3834214565922069E-2</v>
      </c>
      <c r="D234" s="51">
        <f>C234*'Расчет субсидий'!E236</f>
        <v>0.65751321848883104</v>
      </c>
      <c r="E234" s="52">
        <f t="shared" si="55"/>
        <v>6.0173319778229928</v>
      </c>
      <c r="F234" s="51">
        <f>'Расчет субсидий'!F236-1</f>
        <v>0</v>
      </c>
      <c r="G234" s="51">
        <f>F234*'Расчет субсидий'!G236</f>
        <v>0</v>
      </c>
      <c r="H234" s="52">
        <f t="shared" si="56"/>
        <v>0</v>
      </c>
      <c r="I234" s="51">
        <f>'Расчет субсидий'!J236-1</f>
        <v>-1.6381197681905935E-2</v>
      </c>
      <c r="J234" s="51">
        <f>I234*'Расчет субсидий'!K236</f>
        <v>-0.16381197681905935</v>
      </c>
      <c r="K234" s="52">
        <f t="shared" si="57"/>
        <v>-1.4991501596411916</v>
      </c>
      <c r="L234" s="51" t="s">
        <v>410</v>
      </c>
      <c r="M234" s="51" t="s">
        <v>410</v>
      </c>
      <c r="N234" s="83" t="s">
        <v>410</v>
      </c>
      <c r="O234" s="51" t="s">
        <v>410</v>
      </c>
      <c r="P234" s="51" t="s">
        <v>410</v>
      </c>
      <c r="Q234" s="83" t="s">
        <v>410</v>
      </c>
      <c r="R234" s="53">
        <f t="shared" si="45"/>
        <v>0.4937012416697717</v>
      </c>
    </row>
    <row r="235" spans="1:18" ht="15" customHeight="1">
      <c r="A235" s="61" t="s">
        <v>217</v>
      </c>
      <c r="B235" s="50">
        <f>'Расчет субсидий'!X237</f>
        <v>-22.545454545454561</v>
      </c>
      <c r="C235" s="51">
        <f>'Расчет субсидий'!D237-1</f>
        <v>-0.17508227237974938</v>
      </c>
      <c r="D235" s="51">
        <f>C235*'Расчет субсидий'!E237</f>
        <v>-2.6262340856962405</v>
      </c>
      <c r="E235" s="52">
        <f t="shared" si="55"/>
        <v>-21.221743253732864</v>
      </c>
      <c r="F235" s="51">
        <f>'Расчет субсидий'!F237-1</f>
        <v>0</v>
      </c>
      <c r="G235" s="51">
        <f>F235*'Расчет субсидий'!G237</f>
        <v>0</v>
      </c>
      <c r="H235" s="52">
        <f t="shared" si="56"/>
        <v>0</v>
      </c>
      <c r="I235" s="51">
        <f>'Расчет субсидий'!J237-1</f>
        <v>-1.6381197681905935E-2</v>
      </c>
      <c r="J235" s="51">
        <f>I235*'Расчет субсидий'!K237</f>
        <v>-0.16381197681905935</v>
      </c>
      <c r="K235" s="52">
        <f t="shared" si="57"/>
        <v>-1.3237112917216958</v>
      </c>
      <c r="L235" s="51" t="s">
        <v>410</v>
      </c>
      <c r="M235" s="51" t="s">
        <v>410</v>
      </c>
      <c r="N235" s="83" t="s">
        <v>410</v>
      </c>
      <c r="O235" s="51" t="s">
        <v>410</v>
      </c>
      <c r="P235" s="51" t="s">
        <v>410</v>
      </c>
      <c r="Q235" s="83" t="s">
        <v>410</v>
      </c>
      <c r="R235" s="53">
        <f t="shared" si="45"/>
        <v>-2.7900460625152999</v>
      </c>
    </row>
    <row r="236" spans="1:18" ht="15" customHeight="1">
      <c r="A236" s="61" t="s">
        <v>218</v>
      </c>
      <c r="B236" s="50">
        <f>'Расчет субсидий'!X238</f>
        <v>113.21818181818185</v>
      </c>
      <c r="C236" s="51">
        <f>'Расчет субсидий'!D238-1</f>
        <v>0.24218655967903713</v>
      </c>
      <c r="D236" s="51">
        <f>C236*'Расчет субсидий'!E238</f>
        <v>3.6327983951855569</v>
      </c>
      <c r="E236" s="52">
        <f t="shared" si="55"/>
        <v>118.56455448695388</v>
      </c>
      <c r="F236" s="51">
        <f>'Расчет субсидий'!F238-1</f>
        <v>0</v>
      </c>
      <c r="G236" s="51">
        <f>F236*'Расчет субсидий'!G238</f>
        <v>0</v>
      </c>
      <c r="H236" s="52">
        <f t="shared" si="56"/>
        <v>0</v>
      </c>
      <c r="I236" s="51">
        <f>'Расчет субсидий'!J238-1</f>
        <v>-1.6381197681905935E-2</v>
      </c>
      <c r="J236" s="51">
        <f>I236*'Расчет субсидий'!K238</f>
        <v>-0.16381197681905935</v>
      </c>
      <c r="K236" s="52">
        <f t="shared" si="57"/>
        <v>-5.3463726687720392</v>
      </c>
      <c r="L236" s="51" t="s">
        <v>410</v>
      </c>
      <c r="M236" s="51" t="s">
        <v>410</v>
      </c>
      <c r="N236" s="83" t="s">
        <v>410</v>
      </c>
      <c r="O236" s="51" t="s">
        <v>410</v>
      </c>
      <c r="P236" s="51" t="s">
        <v>410</v>
      </c>
      <c r="Q236" s="83" t="s">
        <v>410</v>
      </c>
      <c r="R236" s="53">
        <f t="shared" si="45"/>
        <v>3.4689864183664976</v>
      </c>
    </row>
    <row r="237" spans="1:18" ht="15" customHeight="1">
      <c r="A237" s="61" t="s">
        <v>219</v>
      </c>
      <c r="B237" s="50">
        <f>'Расчет субсидий'!X239</f>
        <v>-42.236363636363762</v>
      </c>
      <c r="C237" s="51">
        <f>'Расчет субсидий'!D239-1</f>
        <v>-0.11229934829200028</v>
      </c>
      <c r="D237" s="51">
        <f>C237*'Расчет субсидий'!E239</f>
        <v>-1.6844902243800042</v>
      </c>
      <c r="E237" s="52">
        <f t="shared" si="55"/>
        <v>-38.493024361848541</v>
      </c>
      <c r="F237" s="51">
        <f>'Расчет субсидий'!F239-1</f>
        <v>0</v>
      </c>
      <c r="G237" s="51">
        <f>F237*'Расчет субсидий'!G239</f>
        <v>0</v>
      </c>
      <c r="H237" s="52">
        <f t="shared" si="56"/>
        <v>0</v>
      </c>
      <c r="I237" s="51">
        <f>'Расчет субсидий'!J239-1</f>
        <v>-1.6381197681905935E-2</v>
      </c>
      <c r="J237" s="51">
        <f>I237*'Расчет субсидий'!K239</f>
        <v>-0.16381197681905935</v>
      </c>
      <c r="K237" s="52">
        <f t="shared" si="57"/>
        <v>-3.7433392745152174</v>
      </c>
      <c r="L237" s="51" t="s">
        <v>410</v>
      </c>
      <c r="M237" s="51" t="s">
        <v>410</v>
      </c>
      <c r="N237" s="83" t="s">
        <v>410</v>
      </c>
      <c r="O237" s="51" t="s">
        <v>410</v>
      </c>
      <c r="P237" s="51" t="s">
        <v>410</v>
      </c>
      <c r="Q237" s="83" t="s">
        <v>410</v>
      </c>
      <c r="R237" s="53">
        <f t="shared" si="45"/>
        <v>-1.8483022011990635</v>
      </c>
    </row>
    <row r="238" spans="1:18" ht="15" customHeight="1">
      <c r="A238" s="61" t="s">
        <v>220</v>
      </c>
      <c r="B238" s="50">
        <f>'Расчет субсидий'!X240</f>
        <v>-110.15454545454554</v>
      </c>
      <c r="C238" s="51">
        <f>'Расчет субсидий'!D240-1</f>
        <v>-0.23390088616002724</v>
      </c>
      <c r="D238" s="51">
        <f>C238*'Расчет субсидий'!E240</f>
        <v>-3.5085132924004085</v>
      </c>
      <c r="E238" s="52">
        <f t="shared" si="55"/>
        <v>-105.24086474173949</v>
      </c>
      <c r="F238" s="51">
        <f>'Расчет субсидий'!F240-1</f>
        <v>0</v>
      </c>
      <c r="G238" s="51">
        <f>F238*'Расчет субсидий'!G240</f>
        <v>0</v>
      </c>
      <c r="H238" s="52">
        <f t="shared" si="56"/>
        <v>0</v>
      </c>
      <c r="I238" s="51">
        <f>'Расчет субсидий'!J240-1</f>
        <v>-1.6381197681905935E-2</v>
      </c>
      <c r="J238" s="51">
        <f>I238*'Расчет субсидий'!K240</f>
        <v>-0.16381197681905935</v>
      </c>
      <c r="K238" s="52">
        <f t="shared" si="57"/>
        <v>-4.9136807128060633</v>
      </c>
      <c r="L238" s="51" t="s">
        <v>410</v>
      </c>
      <c r="M238" s="51" t="s">
        <v>410</v>
      </c>
      <c r="N238" s="83" t="s">
        <v>410</v>
      </c>
      <c r="O238" s="51" t="s">
        <v>410</v>
      </c>
      <c r="P238" s="51" t="s">
        <v>410</v>
      </c>
      <c r="Q238" s="83" t="s">
        <v>410</v>
      </c>
      <c r="R238" s="53">
        <f t="shared" si="45"/>
        <v>-3.6723252692194679</v>
      </c>
    </row>
    <row r="239" spans="1:18" ht="15" customHeight="1">
      <c r="A239" s="57" t="s">
        <v>221</v>
      </c>
      <c r="B239" s="58"/>
      <c r="C239" s="59"/>
      <c r="D239" s="59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</row>
    <row r="240" spans="1:18" ht="15" customHeight="1">
      <c r="A240" s="61" t="s">
        <v>222</v>
      </c>
      <c r="B240" s="50">
        <f>'Расчет субсидий'!X242</f>
        <v>-17.463636363636169</v>
      </c>
      <c r="C240" s="51">
        <f>'Расчет субсидий'!D242-1</f>
        <v>7.8963992419467388E-4</v>
      </c>
      <c r="D240" s="51">
        <f>C240*'Расчет субсидий'!E242</f>
        <v>1.1844598862920108E-2</v>
      </c>
      <c r="E240" s="52">
        <f t="shared" ref="E240:E247" si="58">$B240*D240/$R240</f>
        <v>0.40456371882465031</v>
      </c>
      <c r="F240" s="51">
        <f>'Расчет субсидий'!F242-1</f>
        <v>0</v>
      </c>
      <c r="G240" s="51">
        <f>F240*'Расчет субсидий'!G242</f>
        <v>0</v>
      </c>
      <c r="H240" s="52">
        <f t="shared" ref="H240:H247" si="59">$B240*G240/$R240</f>
        <v>0</v>
      </c>
      <c r="I240" s="51">
        <f>'Расчет субсидий'!J242-1</f>
        <v>-5.2313554708764198E-2</v>
      </c>
      <c r="J240" s="51">
        <f>I240*'Расчет субсидий'!K242</f>
        <v>-0.52313554708764198</v>
      </c>
      <c r="K240" s="52">
        <f t="shared" ref="K240:K247" si="60">$B240*J240/$R240</f>
        <v>-17.86820008246082</v>
      </c>
      <c r="L240" s="51" t="s">
        <v>410</v>
      </c>
      <c r="M240" s="51" t="s">
        <v>410</v>
      </c>
      <c r="N240" s="83" t="s">
        <v>410</v>
      </c>
      <c r="O240" s="51" t="s">
        <v>410</v>
      </c>
      <c r="P240" s="51" t="s">
        <v>410</v>
      </c>
      <c r="Q240" s="83" t="s">
        <v>410</v>
      </c>
      <c r="R240" s="53">
        <f t="shared" si="45"/>
        <v>-0.51129094822472188</v>
      </c>
    </row>
    <row r="241" spans="1:18" ht="15" customHeight="1">
      <c r="A241" s="61" t="s">
        <v>223</v>
      </c>
      <c r="B241" s="50">
        <f>'Расчет субсидий'!X243</f>
        <v>8.7000000000000455</v>
      </c>
      <c r="C241" s="51">
        <f>'Расчет субсидий'!D243-1</f>
        <v>6.0829591618558831E-2</v>
      </c>
      <c r="D241" s="51">
        <f>C241*'Расчет субсидий'!E243</f>
        <v>0.91244387427838247</v>
      </c>
      <c r="E241" s="52">
        <f t="shared" si="58"/>
        <v>20.390680475562085</v>
      </c>
      <c r="F241" s="51">
        <f>'Расчет субсидий'!F243-1</f>
        <v>0</v>
      </c>
      <c r="G241" s="51">
        <f>F241*'Расчет субсидий'!G243</f>
        <v>0</v>
      </c>
      <c r="H241" s="52">
        <f t="shared" si="59"/>
        <v>0</v>
      </c>
      <c r="I241" s="51">
        <f>'Расчет субсидий'!J243-1</f>
        <v>-5.2313554708764198E-2</v>
      </c>
      <c r="J241" s="51">
        <f>I241*'Расчет субсидий'!K243</f>
        <v>-0.52313554708764198</v>
      </c>
      <c r="K241" s="52">
        <f t="shared" si="60"/>
        <v>-11.690680475562043</v>
      </c>
      <c r="L241" s="51" t="s">
        <v>410</v>
      </c>
      <c r="M241" s="51" t="s">
        <v>410</v>
      </c>
      <c r="N241" s="83" t="s">
        <v>410</v>
      </c>
      <c r="O241" s="51" t="s">
        <v>410</v>
      </c>
      <c r="P241" s="51" t="s">
        <v>410</v>
      </c>
      <c r="Q241" s="83" t="s">
        <v>410</v>
      </c>
      <c r="R241" s="53">
        <f t="shared" si="45"/>
        <v>0.38930832719074049</v>
      </c>
    </row>
    <row r="242" spans="1:18" ht="15" customHeight="1">
      <c r="A242" s="61" t="s">
        <v>224</v>
      </c>
      <c r="B242" s="50">
        <f>'Расчет субсидий'!X244</f>
        <v>-300.75454545454545</v>
      </c>
      <c r="C242" s="51">
        <f>'Расчет субсидий'!D244-1</f>
        <v>-0.45669331047177186</v>
      </c>
      <c r="D242" s="51">
        <f>C242*'Расчет субсидий'!E244</f>
        <v>-6.8503996570765775</v>
      </c>
      <c r="E242" s="52">
        <f t="shared" si="58"/>
        <v>-279.41669470601943</v>
      </c>
      <c r="F242" s="51">
        <f>'Расчет субсидий'!F244-1</f>
        <v>0</v>
      </c>
      <c r="G242" s="51">
        <f>F242*'Расчет субсидий'!G244</f>
        <v>0</v>
      </c>
      <c r="H242" s="52">
        <f t="shared" si="59"/>
        <v>0</v>
      </c>
      <c r="I242" s="51">
        <f>'Расчет субсидий'!J244-1</f>
        <v>-5.2313554708764198E-2</v>
      </c>
      <c r="J242" s="51">
        <f>I242*'Расчет субсидий'!K244</f>
        <v>-0.52313554708764198</v>
      </c>
      <c r="K242" s="52">
        <f t="shared" si="60"/>
        <v>-21.337850748526058</v>
      </c>
      <c r="L242" s="51" t="s">
        <v>410</v>
      </c>
      <c r="M242" s="51" t="s">
        <v>410</v>
      </c>
      <c r="N242" s="83" t="s">
        <v>410</v>
      </c>
      <c r="O242" s="51" t="s">
        <v>410</v>
      </c>
      <c r="P242" s="51" t="s">
        <v>410</v>
      </c>
      <c r="Q242" s="83" t="s">
        <v>410</v>
      </c>
      <c r="R242" s="53">
        <f t="shared" si="45"/>
        <v>-7.3735352041642193</v>
      </c>
    </row>
    <row r="243" spans="1:18" ht="15" customHeight="1">
      <c r="A243" s="61" t="s">
        <v>225</v>
      </c>
      <c r="B243" s="50">
        <f>'Расчет субсидий'!X245</f>
        <v>68.872727272727275</v>
      </c>
      <c r="C243" s="51">
        <f>'Расчет субсидий'!D245-1</f>
        <v>0.25020507684939264</v>
      </c>
      <c r="D243" s="51">
        <f>C243*'Расчет субсидий'!E245</f>
        <v>3.7530761527408893</v>
      </c>
      <c r="E243" s="52">
        <f t="shared" si="58"/>
        <v>80.027660523875767</v>
      </c>
      <c r="F243" s="51">
        <f>'Расчет субсидий'!F245-1</f>
        <v>0</v>
      </c>
      <c r="G243" s="51">
        <f>F243*'Расчет субсидий'!G245</f>
        <v>0</v>
      </c>
      <c r="H243" s="52">
        <f t="shared" si="59"/>
        <v>0</v>
      </c>
      <c r="I243" s="51">
        <f>'Расчет субсидий'!J245-1</f>
        <v>-5.2313554708764198E-2</v>
      </c>
      <c r="J243" s="51">
        <f>I243*'Расчет субсидий'!K245</f>
        <v>-0.52313554708764198</v>
      </c>
      <c r="K243" s="52">
        <f t="shared" si="60"/>
        <v>-11.154933251148503</v>
      </c>
      <c r="L243" s="51" t="s">
        <v>410</v>
      </c>
      <c r="M243" s="51" t="s">
        <v>410</v>
      </c>
      <c r="N243" s="83" t="s">
        <v>410</v>
      </c>
      <c r="O243" s="51" t="s">
        <v>410</v>
      </c>
      <c r="P243" s="51" t="s">
        <v>410</v>
      </c>
      <c r="Q243" s="83" t="s">
        <v>410</v>
      </c>
      <c r="R243" s="53">
        <f t="shared" si="45"/>
        <v>3.2299406056532476</v>
      </c>
    </row>
    <row r="244" spans="1:18" ht="15" customHeight="1">
      <c r="A244" s="61" t="s">
        <v>226</v>
      </c>
      <c r="B244" s="50">
        <f>'Расчет субсидий'!X246</f>
        <v>-100.56363636363642</v>
      </c>
      <c r="C244" s="51">
        <f>'Расчет субсидий'!D246-1</f>
        <v>-0.28637245392822497</v>
      </c>
      <c r="D244" s="51">
        <f>C244*'Расчет субсидий'!E246</f>
        <v>-4.2955868089233746</v>
      </c>
      <c r="E244" s="52">
        <f t="shared" si="58"/>
        <v>-89.646133955433058</v>
      </c>
      <c r="F244" s="51">
        <f>'Расчет субсидий'!F246-1</f>
        <v>0</v>
      </c>
      <c r="G244" s="51">
        <f>F244*'Расчет субсидий'!G246</f>
        <v>0</v>
      </c>
      <c r="H244" s="52">
        <f t="shared" si="59"/>
        <v>0</v>
      </c>
      <c r="I244" s="51">
        <f>'Расчет субсидий'!J246-1</f>
        <v>-5.2313554708764198E-2</v>
      </c>
      <c r="J244" s="51">
        <f>I244*'Расчет субсидий'!K246</f>
        <v>-0.52313554708764198</v>
      </c>
      <c r="K244" s="52">
        <f t="shared" si="60"/>
        <v>-10.917502408203356</v>
      </c>
      <c r="L244" s="51" t="s">
        <v>410</v>
      </c>
      <c r="M244" s="51" t="s">
        <v>410</v>
      </c>
      <c r="N244" s="83" t="s">
        <v>410</v>
      </c>
      <c r="O244" s="51" t="s">
        <v>410</v>
      </c>
      <c r="P244" s="51" t="s">
        <v>410</v>
      </c>
      <c r="Q244" s="83" t="s">
        <v>410</v>
      </c>
      <c r="R244" s="53">
        <f t="shared" si="45"/>
        <v>-4.8187223560110164</v>
      </c>
    </row>
    <row r="245" spans="1:18" ht="15" customHeight="1">
      <c r="A245" s="61" t="s">
        <v>227</v>
      </c>
      <c r="B245" s="50">
        <f>'Расчет субсидий'!X247</f>
        <v>54.299999999999955</v>
      </c>
      <c r="C245" s="51">
        <f>'Расчет субсидий'!D247-1</f>
        <v>0.12998065764023226</v>
      </c>
      <c r="D245" s="51">
        <f>C245*'Расчет субсидий'!E247</f>
        <v>1.9497098646034838</v>
      </c>
      <c r="E245" s="52">
        <f t="shared" si="58"/>
        <v>74.212218983672699</v>
      </c>
      <c r="F245" s="51">
        <f>'Расчет субсидий'!F247-1</f>
        <v>0</v>
      </c>
      <c r="G245" s="51">
        <f>F245*'Расчет субсидий'!G247</f>
        <v>0</v>
      </c>
      <c r="H245" s="52">
        <f t="shared" si="59"/>
        <v>0</v>
      </c>
      <c r="I245" s="51">
        <f>'Расчет субсидий'!J247-1</f>
        <v>-5.2313554708764198E-2</v>
      </c>
      <c r="J245" s="51">
        <f>I245*'Расчет субсидий'!K247</f>
        <v>-0.52313554708764198</v>
      </c>
      <c r="K245" s="52">
        <f t="shared" si="60"/>
        <v>-19.912218983672744</v>
      </c>
      <c r="L245" s="51" t="s">
        <v>410</v>
      </c>
      <c r="M245" s="51" t="s">
        <v>410</v>
      </c>
      <c r="N245" s="83" t="s">
        <v>410</v>
      </c>
      <c r="O245" s="51" t="s">
        <v>410</v>
      </c>
      <c r="P245" s="51" t="s">
        <v>410</v>
      </c>
      <c r="Q245" s="83" t="s">
        <v>410</v>
      </c>
      <c r="R245" s="53">
        <f t="shared" si="45"/>
        <v>1.4265743175158418</v>
      </c>
    </row>
    <row r="246" spans="1:18" ht="15" customHeight="1">
      <c r="A246" s="61" t="s">
        <v>228</v>
      </c>
      <c r="B246" s="50">
        <f>'Расчет субсидий'!X248</f>
        <v>-259.40909090909099</v>
      </c>
      <c r="C246" s="51">
        <f>'Расчет субсидий'!D248-1</f>
        <v>-0.20716997989725261</v>
      </c>
      <c r="D246" s="51">
        <f>C246*'Расчет субсидий'!E248</f>
        <v>-3.1075496984587891</v>
      </c>
      <c r="E246" s="52">
        <f t="shared" si="58"/>
        <v>-222.03154162725815</v>
      </c>
      <c r="F246" s="51">
        <f>'Расчет субсидий'!F248-1</f>
        <v>0</v>
      </c>
      <c r="G246" s="51">
        <f>F246*'Расчет субсидий'!G248</f>
        <v>0</v>
      </c>
      <c r="H246" s="52">
        <f t="shared" si="59"/>
        <v>0</v>
      </c>
      <c r="I246" s="51">
        <f>'Расчет субсидий'!J248-1</f>
        <v>-5.2313554708764198E-2</v>
      </c>
      <c r="J246" s="51">
        <f>I246*'Расчет субсидий'!K248</f>
        <v>-0.52313554708764198</v>
      </c>
      <c r="K246" s="52">
        <f t="shared" si="60"/>
        <v>-37.37754928183287</v>
      </c>
      <c r="L246" s="51" t="s">
        <v>410</v>
      </c>
      <c r="M246" s="51" t="s">
        <v>410</v>
      </c>
      <c r="N246" s="83" t="s">
        <v>410</v>
      </c>
      <c r="O246" s="51" t="s">
        <v>410</v>
      </c>
      <c r="P246" s="51" t="s">
        <v>410</v>
      </c>
      <c r="Q246" s="83" t="s">
        <v>410</v>
      </c>
      <c r="R246" s="53">
        <f t="shared" si="45"/>
        <v>-3.6306852455464309</v>
      </c>
    </row>
    <row r="247" spans="1:18" ht="15" customHeight="1">
      <c r="A247" s="61" t="s">
        <v>229</v>
      </c>
      <c r="B247" s="50">
        <f>'Расчет субсидий'!X249</f>
        <v>30.236363636363649</v>
      </c>
      <c r="C247" s="51">
        <f>'Расчет субсидий'!D249-1</f>
        <v>0.20601416844171072</v>
      </c>
      <c r="D247" s="51">
        <f>C247*'Расчет субсидий'!E249</f>
        <v>3.0902125266256606</v>
      </c>
      <c r="E247" s="52">
        <f t="shared" si="58"/>
        <v>36.398125343913456</v>
      </c>
      <c r="F247" s="51">
        <f>'Расчет субсидий'!F249-1</f>
        <v>0</v>
      </c>
      <c r="G247" s="51">
        <f>F247*'Расчет субсидий'!G249</f>
        <v>0</v>
      </c>
      <c r="H247" s="52">
        <f t="shared" si="59"/>
        <v>0</v>
      </c>
      <c r="I247" s="51">
        <f>'Расчет субсидий'!J249-1</f>
        <v>-5.2313554708764198E-2</v>
      </c>
      <c r="J247" s="51">
        <f>I247*'Расчет субсидий'!K249</f>
        <v>-0.52313554708764198</v>
      </c>
      <c r="K247" s="52">
        <f t="shared" si="60"/>
        <v>-6.1617617075498057</v>
      </c>
      <c r="L247" s="51" t="s">
        <v>410</v>
      </c>
      <c r="M247" s="51" t="s">
        <v>410</v>
      </c>
      <c r="N247" s="83" t="s">
        <v>410</v>
      </c>
      <c r="O247" s="51" t="s">
        <v>410</v>
      </c>
      <c r="P247" s="51" t="s">
        <v>410</v>
      </c>
      <c r="Q247" s="83" t="s">
        <v>410</v>
      </c>
      <c r="R247" s="53">
        <f t="shared" si="45"/>
        <v>2.5670769795380188</v>
      </c>
    </row>
    <row r="248" spans="1:18" ht="15" customHeight="1">
      <c r="A248" s="57" t="s">
        <v>230</v>
      </c>
      <c r="B248" s="58"/>
      <c r="C248" s="59"/>
      <c r="D248" s="59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</row>
    <row r="249" spans="1:18" ht="15" customHeight="1">
      <c r="A249" s="61" t="s">
        <v>231</v>
      </c>
      <c r="B249" s="50">
        <f>'Расчет субсидий'!X251</f>
        <v>113.64545454545441</v>
      </c>
      <c r="C249" s="51">
        <f>'Расчет субсидий'!D251-1</f>
        <v>0.21114540721457775</v>
      </c>
      <c r="D249" s="51">
        <f>C249*'Расчет субсидий'!E251</f>
        <v>3.1671811082186663</v>
      </c>
      <c r="E249" s="52">
        <f t="shared" ref="E249:E263" si="61">$B249*D249/$R249</f>
        <v>117.20657582981214</v>
      </c>
      <c r="F249" s="51">
        <f>'Расчет субсидий'!F251-1</f>
        <v>0</v>
      </c>
      <c r="G249" s="51">
        <f>F249*'Расчет субсидий'!G251</f>
        <v>0</v>
      </c>
      <c r="H249" s="52">
        <f t="shared" ref="H249:H263" si="62">$B249*G249/$R249</f>
        <v>0</v>
      </c>
      <c r="I249" s="51">
        <f>'Расчет субсидий'!J251-1</f>
        <v>-9.6229379418696359E-3</v>
      </c>
      <c r="J249" s="51">
        <f>I249*'Расчет субсидий'!K251</f>
        <v>-9.6229379418696359E-2</v>
      </c>
      <c r="K249" s="52">
        <f t="shared" ref="K249:K263" si="63">$B249*J249/$R249</f>
        <v>-3.5611212843577311</v>
      </c>
      <c r="L249" s="51" t="s">
        <v>410</v>
      </c>
      <c r="M249" s="51" t="s">
        <v>410</v>
      </c>
      <c r="N249" s="83" t="s">
        <v>410</v>
      </c>
      <c r="O249" s="51" t="s">
        <v>410</v>
      </c>
      <c r="P249" s="51" t="s">
        <v>410</v>
      </c>
      <c r="Q249" s="83" t="s">
        <v>410</v>
      </c>
      <c r="R249" s="53">
        <f t="shared" ref="R249:R312" si="64">D249+G249+J249</f>
        <v>3.0709517287999697</v>
      </c>
    </row>
    <row r="250" spans="1:18" ht="15" customHeight="1">
      <c r="A250" s="61" t="s">
        <v>232</v>
      </c>
      <c r="B250" s="50">
        <f>'Расчет субсидий'!X252</f>
        <v>-27.75454545454545</v>
      </c>
      <c r="C250" s="51">
        <f>'Расчет субсидий'!D252-1</f>
        <v>-3.9273531852125121E-2</v>
      </c>
      <c r="D250" s="51">
        <f>C250*'Расчет субсидий'!E252</f>
        <v>-0.58910297778187681</v>
      </c>
      <c r="E250" s="52">
        <f t="shared" si="61"/>
        <v>-23.857454273780938</v>
      </c>
      <c r="F250" s="51">
        <f>'Расчет субсидий'!F252-1</f>
        <v>0</v>
      </c>
      <c r="G250" s="51">
        <f>F250*'Расчет субсидий'!G252</f>
        <v>0</v>
      </c>
      <c r="H250" s="52">
        <f t="shared" si="62"/>
        <v>0</v>
      </c>
      <c r="I250" s="51">
        <f>'Расчет субсидий'!J252-1</f>
        <v>-9.6229379418696359E-3</v>
      </c>
      <c r="J250" s="51">
        <f>I250*'Расчет субсидий'!K252</f>
        <v>-9.6229379418696359E-2</v>
      </c>
      <c r="K250" s="52">
        <f t="shared" si="63"/>
        <v>-3.8970911807645128</v>
      </c>
      <c r="L250" s="51" t="s">
        <v>410</v>
      </c>
      <c r="M250" s="51" t="s">
        <v>410</v>
      </c>
      <c r="N250" s="83" t="s">
        <v>410</v>
      </c>
      <c r="O250" s="51" t="s">
        <v>410</v>
      </c>
      <c r="P250" s="51" t="s">
        <v>410</v>
      </c>
      <c r="Q250" s="83" t="s">
        <v>410</v>
      </c>
      <c r="R250" s="53">
        <f t="shared" si="64"/>
        <v>-0.68533235720057317</v>
      </c>
    </row>
    <row r="251" spans="1:18" ht="15" customHeight="1">
      <c r="A251" s="61" t="s">
        <v>233</v>
      </c>
      <c r="B251" s="50">
        <f>'Расчет субсидий'!X253</f>
        <v>67.990909090909099</v>
      </c>
      <c r="C251" s="51">
        <f>'Расчет субсидий'!D253-1</f>
        <v>0.15254237288135597</v>
      </c>
      <c r="D251" s="51">
        <f>C251*'Расчет субсидий'!E253</f>
        <v>2.2881355932203395</v>
      </c>
      <c r="E251" s="52">
        <f t="shared" si="61"/>
        <v>70.975855685217752</v>
      </c>
      <c r="F251" s="51">
        <f>'Расчет субсидий'!F253-1</f>
        <v>0</v>
      </c>
      <c r="G251" s="51">
        <f>F251*'Расчет субсидий'!G253</f>
        <v>0</v>
      </c>
      <c r="H251" s="52">
        <f t="shared" si="62"/>
        <v>0</v>
      </c>
      <c r="I251" s="51">
        <f>'Расчет субсидий'!J253-1</f>
        <v>-9.6229379418696359E-3</v>
      </c>
      <c r="J251" s="51">
        <f>I251*'Расчет субсидий'!K253</f>
        <v>-9.6229379418696359E-2</v>
      </c>
      <c r="K251" s="52">
        <f t="shared" si="63"/>
        <v>-2.9849465943086502</v>
      </c>
      <c r="L251" s="51" t="s">
        <v>410</v>
      </c>
      <c r="M251" s="51" t="s">
        <v>410</v>
      </c>
      <c r="N251" s="83" t="s">
        <v>410</v>
      </c>
      <c r="O251" s="51" t="s">
        <v>410</v>
      </c>
      <c r="P251" s="51" t="s">
        <v>410</v>
      </c>
      <c r="Q251" s="83" t="s">
        <v>410</v>
      </c>
      <c r="R251" s="53">
        <f t="shared" si="64"/>
        <v>2.1919062138016434</v>
      </c>
    </row>
    <row r="252" spans="1:18" ht="15" customHeight="1">
      <c r="A252" s="61" t="s">
        <v>234</v>
      </c>
      <c r="B252" s="50">
        <f>'Расчет субсидий'!X254</f>
        <v>-6.9636363636361693</v>
      </c>
      <c r="C252" s="51">
        <f>'Расчет субсидий'!D254-1</f>
        <v>-5.1449151089006939E-3</v>
      </c>
      <c r="D252" s="51">
        <f>C252*'Расчет субсидий'!E254</f>
        <v>-7.7173726633510409E-2</v>
      </c>
      <c r="E252" s="52">
        <f t="shared" si="61"/>
        <v>-3.0991934420173037</v>
      </c>
      <c r="F252" s="51">
        <f>'Расчет субсидий'!F254-1</f>
        <v>0</v>
      </c>
      <c r="G252" s="51">
        <f>F252*'Расчет субсидий'!G254</f>
        <v>0</v>
      </c>
      <c r="H252" s="52">
        <f t="shared" si="62"/>
        <v>0</v>
      </c>
      <c r="I252" s="51">
        <f>'Расчет субсидий'!J254-1</f>
        <v>-9.6229379418696359E-3</v>
      </c>
      <c r="J252" s="51">
        <f>I252*'Расчет субсидий'!K254</f>
        <v>-9.6229379418696359E-2</v>
      </c>
      <c r="K252" s="52">
        <f t="shared" si="63"/>
        <v>-3.864442921618866</v>
      </c>
      <c r="L252" s="51" t="s">
        <v>410</v>
      </c>
      <c r="M252" s="51" t="s">
        <v>410</v>
      </c>
      <c r="N252" s="83" t="s">
        <v>410</v>
      </c>
      <c r="O252" s="51" t="s">
        <v>410</v>
      </c>
      <c r="P252" s="51" t="s">
        <v>410</v>
      </c>
      <c r="Q252" s="83" t="s">
        <v>410</v>
      </c>
      <c r="R252" s="53">
        <f t="shared" si="64"/>
        <v>-0.17340310605220677</v>
      </c>
    </row>
    <row r="253" spans="1:18" ht="15" customHeight="1">
      <c r="A253" s="61" t="s">
        <v>235</v>
      </c>
      <c r="B253" s="50">
        <f>'Расчет субсидий'!X255</f>
        <v>142.32727272727266</v>
      </c>
      <c r="C253" s="51">
        <f>'Расчет субсидий'!D255-1</f>
        <v>0.30000000000000004</v>
      </c>
      <c r="D253" s="51">
        <f>C253*'Расчет субсидий'!E255</f>
        <v>4.5000000000000009</v>
      </c>
      <c r="E253" s="52">
        <f t="shared" si="61"/>
        <v>145.43734959296853</v>
      </c>
      <c r="F253" s="51">
        <f>'Расчет субсидий'!F255-1</f>
        <v>0</v>
      </c>
      <c r="G253" s="51">
        <f>F253*'Расчет субсидий'!G255</f>
        <v>0</v>
      </c>
      <c r="H253" s="52">
        <f t="shared" si="62"/>
        <v>0</v>
      </c>
      <c r="I253" s="51">
        <f>'Расчет субсидий'!J255-1</f>
        <v>-9.6229379418696359E-3</v>
      </c>
      <c r="J253" s="51">
        <f>I253*'Расчет субсидий'!K255</f>
        <v>-9.6229379418696359E-2</v>
      </c>
      <c r="K253" s="52">
        <f t="shared" si="63"/>
        <v>-3.1100768656958557</v>
      </c>
      <c r="L253" s="51" t="s">
        <v>410</v>
      </c>
      <c r="M253" s="51" t="s">
        <v>410</v>
      </c>
      <c r="N253" s="83" t="s">
        <v>410</v>
      </c>
      <c r="O253" s="51" t="s">
        <v>410</v>
      </c>
      <c r="P253" s="51" t="s">
        <v>410</v>
      </c>
      <c r="Q253" s="83" t="s">
        <v>410</v>
      </c>
      <c r="R253" s="53">
        <f t="shared" si="64"/>
        <v>4.4037706205813043</v>
      </c>
    </row>
    <row r="254" spans="1:18" ht="15" customHeight="1">
      <c r="A254" s="61" t="s">
        <v>236</v>
      </c>
      <c r="B254" s="50">
        <f>'Расчет субсидий'!X256</f>
        <v>120.43636363636369</v>
      </c>
      <c r="C254" s="51">
        <f>'Расчет субсидий'!D256-1</f>
        <v>0.21670738801628842</v>
      </c>
      <c r="D254" s="51">
        <f>C254*'Расчет субсидий'!E256</f>
        <v>3.2506108202443262</v>
      </c>
      <c r="E254" s="52">
        <f t="shared" si="61"/>
        <v>124.11046480313263</v>
      </c>
      <c r="F254" s="51">
        <f>'Расчет субсидий'!F256-1</f>
        <v>0</v>
      </c>
      <c r="G254" s="51">
        <f>F254*'Расчет субсидий'!G256</f>
        <v>0</v>
      </c>
      <c r="H254" s="52">
        <f t="shared" si="62"/>
        <v>0</v>
      </c>
      <c r="I254" s="51">
        <f>'Расчет субсидий'!J256-1</f>
        <v>-9.6229379418696359E-3</v>
      </c>
      <c r="J254" s="51">
        <f>I254*'Расчет субсидий'!K256</f>
        <v>-9.6229379418696359E-2</v>
      </c>
      <c r="K254" s="52">
        <f t="shared" si="63"/>
        <v>-3.6741011667689367</v>
      </c>
      <c r="L254" s="51" t="s">
        <v>410</v>
      </c>
      <c r="M254" s="51" t="s">
        <v>410</v>
      </c>
      <c r="N254" s="83" t="s">
        <v>410</v>
      </c>
      <c r="O254" s="51" t="s">
        <v>410</v>
      </c>
      <c r="P254" s="51" t="s">
        <v>410</v>
      </c>
      <c r="Q254" s="83" t="s">
        <v>410</v>
      </c>
      <c r="R254" s="53">
        <f t="shared" si="64"/>
        <v>3.1543814408256301</v>
      </c>
    </row>
    <row r="255" spans="1:18" ht="15" customHeight="1">
      <c r="A255" s="61" t="s">
        <v>237</v>
      </c>
      <c r="B255" s="50">
        <f>'Расчет субсидий'!X257</f>
        <v>121.16363636363621</v>
      </c>
      <c r="C255" s="51">
        <f>'Расчет субсидий'!D257-1</f>
        <v>0.20413486416558868</v>
      </c>
      <c r="D255" s="51">
        <f>C255*'Расчет субсидий'!E257</f>
        <v>3.0620229624838302</v>
      </c>
      <c r="E255" s="52">
        <f t="shared" si="61"/>
        <v>125.09496240128153</v>
      </c>
      <c r="F255" s="51">
        <f>'Расчет субсидий'!F257-1</f>
        <v>0</v>
      </c>
      <c r="G255" s="51">
        <f>F255*'Расчет субсидий'!G257</f>
        <v>0</v>
      </c>
      <c r="H255" s="52">
        <f t="shared" si="62"/>
        <v>0</v>
      </c>
      <c r="I255" s="51">
        <f>'Расчет субсидий'!J257-1</f>
        <v>-9.6229379418696359E-3</v>
      </c>
      <c r="J255" s="51">
        <f>I255*'Расчет субсидий'!K257</f>
        <v>-9.6229379418696359E-2</v>
      </c>
      <c r="K255" s="52">
        <f t="shared" si="63"/>
        <v>-3.9313260376452988</v>
      </c>
      <c r="L255" s="51" t="s">
        <v>410</v>
      </c>
      <c r="M255" s="51" t="s">
        <v>410</v>
      </c>
      <c r="N255" s="83" t="s">
        <v>410</v>
      </c>
      <c r="O255" s="51" t="s">
        <v>410</v>
      </c>
      <c r="P255" s="51" t="s">
        <v>410</v>
      </c>
      <c r="Q255" s="83" t="s">
        <v>410</v>
      </c>
      <c r="R255" s="53">
        <f t="shared" si="64"/>
        <v>2.9657935830651336</v>
      </c>
    </row>
    <row r="256" spans="1:18" ht="15" customHeight="1">
      <c r="A256" s="61" t="s">
        <v>238</v>
      </c>
      <c r="B256" s="50">
        <f>'Расчет субсидий'!X258</f>
        <v>95.609090909091037</v>
      </c>
      <c r="C256" s="51">
        <f>'Расчет субсидий'!D258-1</f>
        <v>0.2174920432845322</v>
      </c>
      <c r="D256" s="51">
        <f>C256*'Расчет субсидий'!E258</f>
        <v>3.2623806492679828</v>
      </c>
      <c r="E256" s="52">
        <f t="shared" si="61"/>
        <v>98.514954432600305</v>
      </c>
      <c r="F256" s="51">
        <f>'Расчет субсидий'!F258-1</f>
        <v>0</v>
      </c>
      <c r="G256" s="51">
        <f>F256*'Расчет субсидий'!G258</f>
        <v>0</v>
      </c>
      <c r="H256" s="52">
        <f t="shared" si="62"/>
        <v>0</v>
      </c>
      <c r="I256" s="51">
        <f>'Расчет субсидий'!J258-1</f>
        <v>-9.6229379418696359E-3</v>
      </c>
      <c r="J256" s="51">
        <f>I256*'Расчет субсидий'!K258</f>
        <v>-9.6229379418696359E-2</v>
      </c>
      <c r="K256" s="52">
        <f t="shared" si="63"/>
        <v>-2.9058635235092565</v>
      </c>
      <c r="L256" s="51" t="s">
        <v>410</v>
      </c>
      <c r="M256" s="51" t="s">
        <v>410</v>
      </c>
      <c r="N256" s="83" t="s">
        <v>410</v>
      </c>
      <c r="O256" s="51" t="s">
        <v>410</v>
      </c>
      <c r="P256" s="51" t="s">
        <v>410</v>
      </c>
      <c r="Q256" s="83" t="s">
        <v>410</v>
      </c>
      <c r="R256" s="53">
        <f t="shared" si="64"/>
        <v>3.1661512698492862</v>
      </c>
    </row>
    <row r="257" spans="1:18" ht="15" customHeight="1">
      <c r="A257" s="61" t="s">
        <v>239</v>
      </c>
      <c r="B257" s="50">
        <f>'Расчет субсидий'!X259</f>
        <v>-76.163636363636215</v>
      </c>
      <c r="C257" s="51">
        <f>'Расчет субсидий'!D259-1</f>
        <v>-0.12958285807397762</v>
      </c>
      <c r="D257" s="51">
        <f>C257*'Расчет субсидий'!E259</f>
        <v>-1.9437428711096643</v>
      </c>
      <c r="E257" s="52">
        <f t="shared" si="61"/>
        <v>-72.570852461970077</v>
      </c>
      <c r="F257" s="51">
        <f>'Расчет субсидий'!F259-1</f>
        <v>0</v>
      </c>
      <c r="G257" s="51">
        <f>F257*'Расчет субсидий'!G259</f>
        <v>0</v>
      </c>
      <c r="H257" s="52">
        <f t="shared" si="62"/>
        <v>0</v>
      </c>
      <c r="I257" s="51">
        <f>'Расчет субсидий'!J259-1</f>
        <v>-9.6229379418696359E-3</v>
      </c>
      <c r="J257" s="51">
        <f>I257*'Расчет субсидий'!K259</f>
        <v>-9.6229379418696359E-2</v>
      </c>
      <c r="K257" s="52">
        <f t="shared" si="63"/>
        <v>-3.5927839016661545</v>
      </c>
      <c r="L257" s="51" t="s">
        <v>410</v>
      </c>
      <c r="M257" s="51" t="s">
        <v>410</v>
      </c>
      <c r="N257" s="83" t="s">
        <v>410</v>
      </c>
      <c r="O257" s="51" t="s">
        <v>410</v>
      </c>
      <c r="P257" s="51" t="s">
        <v>410</v>
      </c>
      <c r="Q257" s="83" t="s">
        <v>410</v>
      </c>
      <c r="R257" s="53">
        <f t="shared" si="64"/>
        <v>-2.0399722505283604</v>
      </c>
    </row>
    <row r="258" spans="1:18" ht="15" customHeight="1">
      <c r="A258" s="61" t="s">
        <v>240</v>
      </c>
      <c r="B258" s="50">
        <f>'Расчет субсидий'!X260</f>
        <v>1.6454545454544132</v>
      </c>
      <c r="C258" s="51">
        <f>'Расчет субсидий'!D260-1</f>
        <v>9.4599054009461003E-3</v>
      </c>
      <c r="D258" s="51">
        <f>C258*'Расчет субсидий'!E260</f>
        <v>0.1418985810141915</v>
      </c>
      <c r="E258" s="52">
        <f t="shared" si="61"/>
        <v>5.1125847828783622</v>
      </c>
      <c r="F258" s="51">
        <f>'Расчет субсидий'!F260-1</f>
        <v>0</v>
      </c>
      <c r="G258" s="51">
        <f>F258*'Расчет субсидий'!G260</f>
        <v>0</v>
      </c>
      <c r="H258" s="52">
        <f t="shared" si="62"/>
        <v>0</v>
      </c>
      <c r="I258" s="51">
        <f>'Расчет субсидий'!J260-1</f>
        <v>-9.6229379418696359E-3</v>
      </c>
      <c r="J258" s="51">
        <f>I258*'Расчет субсидий'!K260</f>
        <v>-9.6229379418696359E-2</v>
      </c>
      <c r="K258" s="52">
        <f t="shared" si="63"/>
        <v>-3.467130237423949</v>
      </c>
      <c r="L258" s="51" t="s">
        <v>410</v>
      </c>
      <c r="M258" s="51" t="s">
        <v>410</v>
      </c>
      <c r="N258" s="83" t="s">
        <v>410</v>
      </c>
      <c r="O258" s="51" t="s">
        <v>410</v>
      </c>
      <c r="P258" s="51" t="s">
        <v>410</v>
      </c>
      <c r="Q258" s="83" t="s">
        <v>410</v>
      </c>
      <c r="R258" s="53">
        <f t="shared" si="64"/>
        <v>4.5669201595495146E-2</v>
      </c>
    </row>
    <row r="259" spans="1:18" ht="15" customHeight="1">
      <c r="A259" s="61" t="s">
        <v>241</v>
      </c>
      <c r="B259" s="50">
        <f>'Расчет субсидий'!X261</f>
        <v>-103.26363636363624</v>
      </c>
      <c r="C259" s="51">
        <f>'Расчет субсидий'!D261-1</f>
        <v>-0.21955936445337687</v>
      </c>
      <c r="D259" s="51">
        <f>C259*'Расчет субсидий'!E261</f>
        <v>-3.2933904668006528</v>
      </c>
      <c r="E259" s="52">
        <f t="shared" si="61"/>
        <v>-100.3320404636199</v>
      </c>
      <c r="F259" s="51">
        <f>'Расчет субсидий'!F261-1</f>
        <v>0</v>
      </c>
      <c r="G259" s="51">
        <f>F259*'Расчет субсидий'!G261</f>
        <v>0</v>
      </c>
      <c r="H259" s="52">
        <f t="shared" si="62"/>
        <v>0</v>
      </c>
      <c r="I259" s="51">
        <f>'Расчет субсидий'!J261-1</f>
        <v>-9.6229379418696359E-3</v>
      </c>
      <c r="J259" s="51">
        <f>I259*'Расчет субсидий'!K261</f>
        <v>-9.6229379418696359E-2</v>
      </c>
      <c r="K259" s="52">
        <f t="shared" si="63"/>
        <v>-2.9315959000163341</v>
      </c>
      <c r="L259" s="51" t="s">
        <v>410</v>
      </c>
      <c r="M259" s="51" t="s">
        <v>410</v>
      </c>
      <c r="N259" s="83" t="s">
        <v>410</v>
      </c>
      <c r="O259" s="51" t="s">
        <v>410</v>
      </c>
      <c r="P259" s="51" t="s">
        <v>410</v>
      </c>
      <c r="Q259" s="83" t="s">
        <v>410</v>
      </c>
      <c r="R259" s="53">
        <f t="shared" si="64"/>
        <v>-3.3896198462193494</v>
      </c>
    </row>
    <row r="260" spans="1:18" ht="15" customHeight="1">
      <c r="A260" s="61" t="s">
        <v>242</v>
      </c>
      <c r="B260" s="50">
        <f>'Расчет субсидий'!X262</f>
        <v>-76.709090909090946</v>
      </c>
      <c r="C260" s="51">
        <f>'Расчет субсидий'!D262-1</f>
        <v>-9.6819787985865768E-2</v>
      </c>
      <c r="D260" s="51">
        <f>C260*'Расчет субсидий'!E262</f>
        <v>-1.4522968197879864</v>
      </c>
      <c r="E260" s="52">
        <f t="shared" si="61"/>
        <v>-71.942191764771763</v>
      </c>
      <c r="F260" s="51">
        <f>'Расчет субсидий'!F262-1</f>
        <v>0</v>
      </c>
      <c r="G260" s="51">
        <f>F260*'Расчет субсидий'!G262</f>
        <v>0</v>
      </c>
      <c r="H260" s="52">
        <f t="shared" si="62"/>
        <v>0</v>
      </c>
      <c r="I260" s="51">
        <f>'Расчет субсидий'!J262-1</f>
        <v>-9.6229379418696359E-3</v>
      </c>
      <c r="J260" s="51">
        <f>I260*'Расчет субсидий'!K262</f>
        <v>-9.6229379418696359E-2</v>
      </c>
      <c r="K260" s="52">
        <f t="shared" si="63"/>
        <v>-4.7668991443191908</v>
      </c>
      <c r="L260" s="51" t="s">
        <v>410</v>
      </c>
      <c r="M260" s="51" t="s">
        <v>410</v>
      </c>
      <c r="N260" s="83" t="s">
        <v>410</v>
      </c>
      <c r="O260" s="51" t="s">
        <v>410</v>
      </c>
      <c r="P260" s="51" t="s">
        <v>410</v>
      </c>
      <c r="Q260" s="83" t="s">
        <v>410</v>
      </c>
      <c r="R260" s="53">
        <f t="shared" si="64"/>
        <v>-1.5485261992066828</v>
      </c>
    </row>
    <row r="261" spans="1:18" ht="15" customHeight="1">
      <c r="A261" s="61" t="s">
        <v>243</v>
      </c>
      <c r="B261" s="50">
        <f>'Расчет субсидий'!X263</f>
        <v>42.336363636363785</v>
      </c>
      <c r="C261" s="51">
        <f>'Расчет субсидий'!D263-1</f>
        <v>7.474226804123707E-2</v>
      </c>
      <c r="D261" s="51">
        <f>C261*'Расчет субсидий'!E263</f>
        <v>1.121134020618556</v>
      </c>
      <c r="E261" s="52">
        <f t="shared" si="61"/>
        <v>46.311369540134599</v>
      </c>
      <c r="F261" s="51">
        <f>'Расчет субсидий'!F263-1</f>
        <v>0</v>
      </c>
      <c r="G261" s="51">
        <f>F261*'Расчет субсидий'!G263</f>
        <v>0</v>
      </c>
      <c r="H261" s="52">
        <f t="shared" si="62"/>
        <v>0</v>
      </c>
      <c r="I261" s="51">
        <f>'Расчет субсидий'!J263-1</f>
        <v>-9.6229379418696359E-3</v>
      </c>
      <c r="J261" s="51">
        <f>I261*'Расчет субсидий'!K263</f>
        <v>-9.6229379418696359E-2</v>
      </c>
      <c r="K261" s="52">
        <f t="shared" si="63"/>
        <v>-3.9750059037708136</v>
      </c>
      <c r="L261" s="51" t="s">
        <v>410</v>
      </c>
      <c r="M261" s="51" t="s">
        <v>410</v>
      </c>
      <c r="N261" s="83" t="s">
        <v>410</v>
      </c>
      <c r="O261" s="51" t="s">
        <v>410</v>
      </c>
      <c r="P261" s="51" t="s">
        <v>410</v>
      </c>
      <c r="Q261" s="83" t="s">
        <v>410</v>
      </c>
      <c r="R261" s="53">
        <f t="shared" si="64"/>
        <v>1.0249046411998597</v>
      </c>
    </row>
    <row r="262" spans="1:18" ht="15" customHeight="1">
      <c r="A262" s="61" t="s">
        <v>244</v>
      </c>
      <c r="B262" s="50">
        <f>'Расчет субсидий'!X264</f>
        <v>3.8545454545454731</v>
      </c>
      <c r="C262" s="51">
        <f>'Расчет субсидий'!D264-1</f>
        <v>1.8874011937409341E-2</v>
      </c>
      <c r="D262" s="51">
        <f>C262*'Расчет субсидий'!E264</f>
        <v>0.28311017906114011</v>
      </c>
      <c r="E262" s="52">
        <f t="shared" si="61"/>
        <v>5.8393428106234895</v>
      </c>
      <c r="F262" s="51">
        <f>'Расчет субсидий'!F264-1</f>
        <v>0</v>
      </c>
      <c r="G262" s="51">
        <f>F262*'Расчет субсидий'!G264</f>
        <v>0</v>
      </c>
      <c r="H262" s="52">
        <f t="shared" si="62"/>
        <v>0</v>
      </c>
      <c r="I262" s="51">
        <f>'Расчет субсидий'!J264-1</f>
        <v>-9.6229379418696359E-3</v>
      </c>
      <c r="J262" s="51">
        <f>I262*'Расчет субсидий'!K264</f>
        <v>-9.6229379418696359E-2</v>
      </c>
      <c r="K262" s="52">
        <f t="shared" si="63"/>
        <v>-1.9847973560780157</v>
      </c>
      <c r="L262" s="51" t="s">
        <v>410</v>
      </c>
      <c r="M262" s="51" t="s">
        <v>410</v>
      </c>
      <c r="N262" s="83" t="s">
        <v>410</v>
      </c>
      <c r="O262" s="51" t="s">
        <v>410</v>
      </c>
      <c r="P262" s="51" t="s">
        <v>410</v>
      </c>
      <c r="Q262" s="83" t="s">
        <v>410</v>
      </c>
      <c r="R262" s="53">
        <f t="shared" si="64"/>
        <v>0.18688079964244375</v>
      </c>
    </row>
    <row r="263" spans="1:18" ht="15" customHeight="1">
      <c r="A263" s="61" t="s">
        <v>245</v>
      </c>
      <c r="B263" s="50">
        <f>'Расчет субсидий'!X265</f>
        <v>-10.481818181818198</v>
      </c>
      <c r="C263" s="51">
        <f>'Расчет субсидий'!D265-1</f>
        <v>-1.2362128951069695E-2</v>
      </c>
      <c r="D263" s="51">
        <f>C263*'Расчет субсидий'!E265</f>
        <v>-0.18543193426604543</v>
      </c>
      <c r="E263" s="52">
        <f t="shared" si="61"/>
        <v>-6.9007127555155066</v>
      </c>
      <c r="F263" s="51">
        <f>'Расчет субсидий'!F265-1</f>
        <v>0</v>
      </c>
      <c r="G263" s="51">
        <f>F263*'Расчет субсидий'!G265</f>
        <v>0</v>
      </c>
      <c r="H263" s="52">
        <f t="shared" si="62"/>
        <v>0</v>
      </c>
      <c r="I263" s="51">
        <f>'Расчет субсидий'!J265-1</f>
        <v>-9.6229379418696359E-3</v>
      </c>
      <c r="J263" s="51">
        <f>I263*'Расчет субсидий'!K265</f>
        <v>-9.6229379418696359E-2</v>
      </c>
      <c r="K263" s="52">
        <f t="shared" si="63"/>
        <v>-3.5811054263026922</v>
      </c>
      <c r="L263" s="51" t="s">
        <v>410</v>
      </c>
      <c r="M263" s="51" t="s">
        <v>410</v>
      </c>
      <c r="N263" s="83" t="s">
        <v>410</v>
      </c>
      <c r="O263" s="51" t="s">
        <v>410</v>
      </c>
      <c r="P263" s="51" t="s">
        <v>410</v>
      </c>
      <c r="Q263" s="83" t="s">
        <v>410</v>
      </c>
      <c r="R263" s="53">
        <f t="shared" si="64"/>
        <v>-0.28166131368474179</v>
      </c>
    </row>
    <row r="264" spans="1:18" ht="15" customHeight="1">
      <c r="A264" s="57" t="s">
        <v>246</v>
      </c>
      <c r="B264" s="58"/>
      <c r="C264" s="59"/>
      <c r="D264" s="59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</row>
    <row r="265" spans="1:18" ht="15" customHeight="1">
      <c r="A265" s="61" t="s">
        <v>247</v>
      </c>
      <c r="B265" s="50">
        <f>'Расчет субсидий'!X267</f>
        <v>-159.4818181818182</v>
      </c>
      <c r="C265" s="51">
        <f>'Расчет субсидий'!D267-1</f>
        <v>-0.36392107735671786</v>
      </c>
      <c r="D265" s="51">
        <f>C265*'Расчет субсидий'!E267</f>
        <v>-5.4588161603507679</v>
      </c>
      <c r="E265" s="52">
        <f t="shared" ref="E265:E271" si="65">$B265*D265/$R265</f>
        <v>-180.91046884081547</v>
      </c>
      <c r="F265" s="51">
        <f>'Расчет субсидий'!F267-1</f>
        <v>0</v>
      </c>
      <c r="G265" s="51">
        <f>F265*'Расчет субсидий'!G267</f>
        <v>0</v>
      </c>
      <c r="H265" s="52">
        <f t="shared" ref="H265:H271" si="66">$B265*G265/$R265</f>
        <v>0</v>
      </c>
      <c r="I265" s="51">
        <f>'Расчет субсидий'!J267-1</f>
        <v>6.4659090909090944E-2</v>
      </c>
      <c r="J265" s="51">
        <f>I265*'Расчет субсидий'!K267</f>
        <v>0.64659090909090944</v>
      </c>
      <c r="K265" s="52">
        <f t="shared" ref="K265:K271" si="67">$B265*J265/$R265</f>
        <v>21.428650658997288</v>
      </c>
      <c r="L265" s="51" t="s">
        <v>410</v>
      </c>
      <c r="M265" s="51" t="s">
        <v>410</v>
      </c>
      <c r="N265" s="83" t="s">
        <v>410</v>
      </c>
      <c r="O265" s="51" t="s">
        <v>410</v>
      </c>
      <c r="P265" s="51" t="s">
        <v>410</v>
      </c>
      <c r="Q265" s="83" t="s">
        <v>410</v>
      </c>
      <c r="R265" s="53">
        <f t="shared" si="64"/>
        <v>-4.8122252512598589</v>
      </c>
    </row>
    <row r="266" spans="1:18" ht="15" customHeight="1">
      <c r="A266" s="61" t="s">
        <v>248</v>
      </c>
      <c r="B266" s="50">
        <f>'Расчет субсидий'!X268</f>
        <v>-30.645454545454527</v>
      </c>
      <c r="C266" s="51">
        <f>'Расчет субсидий'!D268-1</f>
        <v>-0.15456026058631922</v>
      </c>
      <c r="D266" s="51">
        <f>C266*'Расчет субсидий'!E268</f>
        <v>-2.3184039087947883</v>
      </c>
      <c r="E266" s="52">
        <f t="shared" si="65"/>
        <v>-42.497899955054372</v>
      </c>
      <c r="F266" s="51">
        <f>'Расчет субсидий'!F268-1</f>
        <v>0</v>
      </c>
      <c r="G266" s="51">
        <f>F266*'Расчет субсидий'!G268</f>
        <v>0</v>
      </c>
      <c r="H266" s="52">
        <f t="shared" si="66"/>
        <v>0</v>
      </c>
      <c r="I266" s="51">
        <f>'Расчет субсидий'!J268-1</f>
        <v>6.4659090909090944E-2</v>
      </c>
      <c r="J266" s="51">
        <f>I266*'Расчет субсидий'!K268</f>
        <v>0.64659090909090944</v>
      </c>
      <c r="K266" s="52">
        <f t="shared" si="67"/>
        <v>11.852445409599845</v>
      </c>
      <c r="L266" s="51" t="s">
        <v>410</v>
      </c>
      <c r="M266" s="51" t="s">
        <v>410</v>
      </c>
      <c r="N266" s="83" t="s">
        <v>410</v>
      </c>
      <c r="O266" s="51" t="s">
        <v>410</v>
      </c>
      <c r="P266" s="51" t="s">
        <v>410</v>
      </c>
      <c r="Q266" s="83" t="s">
        <v>410</v>
      </c>
      <c r="R266" s="53">
        <f t="shared" si="64"/>
        <v>-1.6718129997038789</v>
      </c>
    </row>
    <row r="267" spans="1:18" ht="15" customHeight="1">
      <c r="A267" s="61" t="s">
        <v>249</v>
      </c>
      <c r="B267" s="50">
        <f>'Расчет субсидий'!X269</f>
        <v>-31.590909090909008</v>
      </c>
      <c r="C267" s="51">
        <f>'Расчет субсидий'!D269-1</f>
        <v>-8.6118251928020584E-2</v>
      </c>
      <c r="D267" s="51">
        <f>C267*'Расчет субсидий'!E269</f>
        <v>-1.2917737789203088</v>
      </c>
      <c r="E267" s="52">
        <f t="shared" si="65"/>
        <v>-63.250761798251226</v>
      </c>
      <c r="F267" s="51">
        <f>'Расчет субсидий'!F269-1</f>
        <v>0</v>
      </c>
      <c r="G267" s="51">
        <f>F267*'Расчет субсидий'!G269</f>
        <v>0</v>
      </c>
      <c r="H267" s="52">
        <f t="shared" si="66"/>
        <v>0</v>
      </c>
      <c r="I267" s="51">
        <f>'Расчет субсидий'!J269-1</f>
        <v>6.4659090909090944E-2</v>
      </c>
      <c r="J267" s="51">
        <f>I267*'Расчет субсидий'!K269</f>
        <v>0.64659090909090944</v>
      </c>
      <c r="K267" s="52">
        <f t="shared" si="67"/>
        <v>31.659852707342221</v>
      </c>
      <c r="L267" s="51" t="s">
        <v>410</v>
      </c>
      <c r="M267" s="51" t="s">
        <v>410</v>
      </c>
      <c r="N267" s="83" t="s">
        <v>410</v>
      </c>
      <c r="O267" s="51" t="s">
        <v>410</v>
      </c>
      <c r="P267" s="51" t="s">
        <v>410</v>
      </c>
      <c r="Q267" s="83" t="s">
        <v>410</v>
      </c>
      <c r="R267" s="53">
        <f t="shared" si="64"/>
        <v>-0.64518286982939932</v>
      </c>
    </row>
    <row r="268" spans="1:18" ht="15" customHeight="1">
      <c r="A268" s="61" t="s">
        <v>250</v>
      </c>
      <c r="B268" s="50">
        <f>'Расчет субсидий'!X270</f>
        <v>48.436363636363581</v>
      </c>
      <c r="C268" s="51">
        <f>'Расчет субсидий'!D270-1</f>
        <v>0.10674746235074539</v>
      </c>
      <c r="D268" s="51">
        <f>C268*'Расчет субсидий'!E270</f>
        <v>1.6012119352611809</v>
      </c>
      <c r="E268" s="52">
        <f t="shared" si="65"/>
        <v>34.503419083247543</v>
      </c>
      <c r="F268" s="51">
        <f>'Расчет субсидий'!F270-1</f>
        <v>0</v>
      </c>
      <c r="G268" s="51">
        <f>F268*'Расчет субсидий'!G270</f>
        <v>0</v>
      </c>
      <c r="H268" s="52">
        <f t="shared" si="66"/>
        <v>0</v>
      </c>
      <c r="I268" s="51">
        <f>'Расчет субсидий'!J270-1</f>
        <v>6.4659090909090944E-2</v>
      </c>
      <c r="J268" s="51">
        <f>I268*'Расчет субсидий'!K270</f>
        <v>0.64659090909090944</v>
      </c>
      <c r="K268" s="52">
        <f t="shared" si="67"/>
        <v>13.932944553116037</v>
      </c>
      <c r="L268" s="51" t="s">
        <v>410</v>
      </c>
      <c r="M268" s="51" t="s">
        <v>410</v>
      </c>
      <c r="N268" s="83" t="s">
        <v>410</v>
      </c>
      <c r="O268" s="51" t="s">
        <v>410</v>
      </c>
      <c r="P268" s="51" t="s">
        <v>410</v>
      </c>
      <c r="Q268" s="83" t="s">
        <v>410</v>
      </c>
      <c r="R268" s="53">
        <f t="shared" si="64"/>
        <v>2.2478028443520905</v>
      </c>
    </row>
    <row r="269" spans="1:18" ht="15" customHeight="1">
      <c r="A269" s="61" t="s">
        <v>251</v>
      </c>
      <c r="B269" s="50">
        <f>'Расчет субсидий'!X271</f>
        <v>-50.25454545454545</v>
      </c>
      <c r="C269" s="51">
        <f>'Расчет субсидий'!D271-1</f>
        <v>-0.10762364917198397</v>
      </c>
      <c r="D269" s="51">
        <f>C269*'Расчет субсидий'!E271</f>
        <v>-1.6143547375797596</v>
      </c>
      <c r="E269" s="52">
        <f t="shared" si="65"/>
        <v>-83.831055833264728</v>
      </c>
      <c r="F269" s="51">
        <f>'Расчет субсидий'!F271-1</f>
        <v>0</v>
      </c>
      <c r="G269" s="51">
        <f>F269*'Расчет субсидий'!G271</f>
        <v>0</v>
      </c>
      <c r="H269" s="52">
        <f t="shared" si="66"/>
        <v>0</v>
      </c>
      <c r="I269" s="51">
        <f>'Расчет субсидий'!J271-1</f>
        <v>6.4659090909090944E-2</v>
      </c>
      <c r="J269" s="51">
        <f>I269*'Расчет субсидий'!K271</f>
        <v>0.64659090909090944</v>
      </c>
      <c r="K269" s="52">
        <f t="shared" si="67"/>
        <v>33.576510378719277</v>
      </c>
      <c r="L269" s="51" t="s">
        <v>410</v>
      </c>
      <c r="M269" s="51" t="s">
        <v>410</v>
      </c>
      <c r="N269" s="83" t="s">
        <v>410</v>
      </c>
      <c r="O269" s="51" t="s">
        <v>410</v>
      </c>
      <c r="P269" s="51" t="s">
        <v>410</v>
      </c>
      <c r="Q269" s="83" t="s">
        <v>410</v>
      </c>
      <c r="R269" s="53">
        <f t="shared" si="64"/>
        <v>-0.96776382848885012</v>
      </c>
    </row>
    <row r="270" spans="1:18" ht="15" customHeight="1">
      <c r="A270" s="61" t="s">
        <v>252</v>
      </c>
      <c r="B270" s="50">
        <f>'Расчет субсидий'!X272</f>
        <v>-63.890909090909076</v>
      </c>
      <c r="C270" s="51">
        <f>'Расчет субсидий'!D272-1</f>
        <v>-0.25528384385257308</v>
      </c>
      <c r="D270" s="51">
        <f>C270*'Расчет субсидий'!E272</f>
        <v>-3.8292576577885962</v>
      </c>
      <c r="E270" s="52">
        <f t="shared" si="65"/>
        <v>-76.870992855142234</v>
      </c>
      <c r="F270" s="51">
        <f>'Расчет субсидий'!F272-1</f>
        <v>0</v>
      </c>
      <c r="G270" s="51">
        <f>F270*'Расчет субсидий'!G272</f>
        <v>0</v>
      </c>
      <c r="H270" s="52">
        <f t="shared" si="66"/>
        <v>0</v>
      </c>
      <c r="I270" s="51">
        <f>'Расчет субсидий'!J272-1</f>
        <v>6.4659090909090944E-2</v>
      </c>
      <c r="J270" s="51">
        <f>I270*'Расчет субсидий'!K272</f>
        <v>0.64659090909090944</v>
      </c>
      <c r="K270" s="52">
        <f t="shared" si="67"/>
        <v>12.98008376423315</v>
      </c>
      <c r="L270" s="51" t="s">
        <v>410</v>
      </c>
      <c r="M270" s="51" t="s">
        <v>410</v>
      </c>
      <c r="N270" s="83" t="s">
        <v>410</v>
      </c>
      <c r="O270" s="51" t="s">
        <v>410</v>
      </c>
      <c r="P270" s="51" t="s">
        <v>410</v>
      </c>
      <c r="Q270" s="83" t="s">
        <v>410</v>
      </c>
      <c r="R270" s="53">
        <f t="shared" si="64"/>
        <v>-3.1826667486976867</v>
      </c>
    </row>
    <row r="271" spans="1:18" ht="15" customHeight="1">
      <c r="A271" s="61" t="s">
        <v>253</v>
      </c>
      <c r="B271" s="50">
        <f>'Расчет субсидий'!X273</f>
        <v>2.6272727272727394</v>
      </c>
      <c r="C271" s="51">
        <f>'Расчет субсидий'!D273-1</f>
        <v>2.5939123082497906E-2</v>
      </c>
      <c r="D271" s="51">
        <f>C271*'Расчет субсидий'!E273</f>
        <v>0.38908684623746859</v>
      </c>
      <c r="E271" s="52">
        <f t="shared" si="65"/>
        <v>0.98702251197443802</v>
      </c>
      <c r="F271" s="51">
        <f>'Расчет субсидий'!F273-1</f>
        <v>0</v>
      </c>
      <c r="G271" s="51">
        <f>F271*'Расчет субсидий'!G273</f>
        <v>0</v>
      </c>
      <c r="H271" s="52">
        <f t="shared" si="66"/>
        <v>0</v>
      </c>
      <c r="I271" s="51">
        <f>'Расчет субсидий'!J273-1</f>
        <v>6.4659090909090944E-2</v>
      </c>
      <c r="J271" s="51">
        <f>I271*'Расчет субсидий'!K273</f>
        <v>0.64659090909090944</v>
      </c>
      <c r="K271" s="52">
        <f t="shared" si="67"/>
        <v>1.6402502152983014</v>
      </c>
      <c r="L271" s="51" t="s">
        <v>410</v>
      </c>
      <c r="M271" s="51" t="s">
        <v>410</v>
      </c>
      <c r="N271" s="83" t="s">
        <v>410</v>
      </c>
      <c r="O271" s="51" t="s">
        <v>410</v>
      </c>
      <c r="P271" s="51" t="s">
        <v>410</v>
      </c>
      <c r="Q271" s="83" t="s">
        <v>410</v>
      </c>
      <c r="R271" s="53">
        <f t="shared" si="64"/>
        <v>1.035677755328378</v>
      </c>
    </row>
    <row r="272" spans="1:18" ht="15" customHeight="1">
      <c r="A272" s="57" t="s">
        <v>254</v>
      </c>
      <c r="B272" s="58"/>
      <c r="C272" s="59"/>
      <c r="D272" s="59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</row>
    <row r="273" spans="1:18" ht="15" customHeight="1">
      <c r="A273" s="61" t="s">
        <v>255</v>
      </c>
      <c r="B273" s="50">
        <f>'Расчет субсидий'!X275</f>
        <v>10.22727272727272</v>
      </c>
      <c r="C273" s="51">
        <f>'Расчет субсидий'!D275-1</f>
        <v>9.2326464208243086E-2</v>
      </c>
      <c r="D273" s="51">
        <f>C273*'Расчет субсидий'!E275</f>
        <v>1.3848969631236463</v>
      </c>
      <c r="E273" s="52">
        <f t="shared" ref="E273:E289" si="68">$B273*D273/$R273</f>
        <v>9.1480180710366739</v>
      </c>
      <c r="F273" s="51">
        <f>'Расчет субсидий'!F275-1</f>
        <v>0</v>
      </c>
      <c r="G273" s="51">
        <f>F273*'Расчет субсидий'!G275</f>
        <v>0</v>
      </c>
      <c r="H273" s="52">
        <f t="shared" ref="H273:H289" si="69">$B273*G273/$R273</f>
        <v>0</v>
      </c>
      <c r="I273" s="51">
        <f>'Расчет субсидий'!J275-1</f>
        <v>1.633858267716537E-2</v>
      </c>
      <c r="J273" s="51">
        <f>I273*'Расчет субсидий'!K275</f>
        <v>0.1633858267716537</v>
      </c>
      <c r="K273" s="52">
        <f t="shared" ref="K273:K289" si="70">$B273*J273/$R273</f>
        <v>1.0792546562360463</v>
      </c>
      <c r="L273" s="51" t="s">
        <v>410</v>
      </c>
      <c r="M273" s="51" t="s">
        <v>410</v>
      </c>
      <c r="N273" s="83" t="s">
        <v>410</v>
      </c>
      <c r="O273" s="51" t="s">
        <v>410</v>
      </c>
      <c r="P273" s="51" t="s">
        <v>410</v>
      </c>
      <c r="Q273" s="83" t="s">
        <v>410</v>
      </c>
      <c r="R273" s="53">
        <f t="shared" si="64"/>
        <v>1.5482827898953</v>
      </c>
    </row>
    <row r="274" spans="1:18" ht="15" customHeight="1">
      <c r="A274" s="61" t="s">
        <v>256</v>
      </c>
      <c r="B274" s="50">
        <f>'Расчет субсидий'!X276</f>
        <v>-25.345454545454572</v>
      </c>
      <c r="C274" s="51">
        <f>'Расчет субсидий'!D276-1</f>
        <v>-0.1725404546808299</v>
      </c>
      <c r="D274" s="51">
        <f>C274*'Расчет субсидий'!E276</f>
        <v>-2.5881068202124484</v>
      </c>
      <c r="E274" s="52">
        <f t="shared" si="68"/>
        <v>-27.053316215731144</v>
      </c>
      <c r="F274" s="51">
        <f>'Расчет субсидий'!F276-1</f>
        <v>0</v>
      </c>
      <c r="G274" s="51">
        <f>F274*'Расчет субсидий'!G276</f>
        <v>0</v>
      </c>
      <c r="H274" s="52">
        <f t="shared" si="69"/>
        <v>0</v>
      </c>
      <c r="I274" s="51">
        <f>'Расчет субсидий'!J276-1</f>
        <v>1.633858267716537E-2</v>
      </c>
      <c r="J274" s="51">
        <f>I274*'Расчет субсидий'!K276</f>
        <v>0.1633858267716537</v>
      </c>
      <c r="K274" s="52">
        <f t="shared" si="70"/>
        <v>1.7078616702765717</v>
      </c>
      <c r="L274" s="51" t="s">
        <v>410</v>
      </c>
      <c r="M274" s="51" t="s">
        <v>410</v>
      </c>
      <c r="N274" s="83" t="s">
        <v>410</v>
      </c>
      <c r="O274" s="51" t="s">
        <v>410</v>
      </c>
      <c r="P274" s="51" t="s">
        <v>410</v>
      </c>
      <c r="Q274" s="83" t="s">
        <v>410</v>
      </c>
      <c r="R274" s="53">
        <f t="shared" si="64"/>
        <v>-2.4247209934407947</v>
      </c>
    </row>
    <row r="275" spans="1:18" ht="15" customHeight="1">
      <c r="A275" s="61" t="s">
        <v>257</v>
      </c>
      <c r="B275" s="50">
        <f>'Расчет субсидий'!X277</f>
        <v>43.727272727272748</v>
      </c>
      <c r="C275" s="51">
        <f>'Расчет субсидий'!D277-1</f>
        <v>0.2002683504340963</v>
      </c>
      <c r="D275" s="51">
        <f>C275*'Расчет субсидий'!E277</f>
        <v>3.0040252565114445</v>
      </c>
      <c r="E275" s="52">
        <f t="shared" si="68"/>
        <v>41.471671411509945</v>
      </c>
      <c r="F275" s="51">
        <f>'Расчет субсидий'!F277-1</f>
        <v>0</v>
      </c>
      <c r="G275" s="51">
        <f>F275*'Расчет субсидий'!G277</f>
        <v>0</v>
      </c>
      <c r="H275" s="52">
        <f t="shared" si="69"/>
        <v>0</v>
      </c>
      <c r="I275" s="51">
        <f>'Расчет субсидий'!J277-1</f>
        <v>1.633858267716537E-2</v>
      </c>
      <c r="J275" s="51">
        <f>I275*'Расчет субсидий'!K277</f>
        <v>0.1633858267716537</v>
      </c>
      <c r="K275" s="52">
        <f t="shared" si="70"/>
        <v>2.2556013157628034</v>
      </c>
      <c r="L275" s="51" t="s">
        <v>410</v>
      </c>
      <c r="M275" s="51" t="s">
        <v>410</v>
      </c>
      <c r="N275" s="83" t="s">
        <v>410</v>
      </c>
      <c r="O275" s="51" t="s">
        <v>410</v>
      </c>
      <c r="P275" s="51" t="s">
        <v>410</v>
      </c>
      <c r="Q275" s="83" t="s">
        <v>410</v>
      </c>
      <c r="R275" s="53">
        <f t="shared" si="64"/>
        <v>3.1674110832830982</v>
      </c>
    </row>
    <row r="276" spans="1:18" ht="15" customHeight="1">
      <c r="A276" s="61" t="s">
        <v>258</v>
      </c>
      <c r="B276" s="50">
        <f>'Расчет субсидий'!X278</f>
        <v>-40.036363636363717</v>
      </c>
      <c r="C276" s="51">
        <f>'Расчет субсидий'!D278-1</f>
        <v>-0.11893764434180143</v>
      </c>
      <c r="D276" s="51">
        <f>C276*'Расчет субсидий'!E278</f>
        <v>-1.7840646651270213</v>
      </c>
      <c r="E276" s="52">
        <f t="shared" si="68"/>
        <v>-44.072557741480757</v>
      </c>
      <c r="F276" s="51">
        <f>'Расчет субсидий'!F278-1</f>
        <v>0</v>
      </c>
      <c r="G276" s="51">
        <f>F276*'Расчет субсидий'!G278</f>
        <v>0</v>
      </c>
      <c r="H276" s="52">
        <f t="shared" si="69"/>
        <v>0</v>
      </c>
      <c r="I276" s="51">
        <f>'Расчет субсидий'!J278-1</f>
        <v>1.633858267716537E-2</v>
      </c>
      <c r="J276" s="51">
        <f>I276*'Расчет субсидий'!K278</f>
        <v>0.1633858267716537</v>
      </c>
      <c r="K276" s="52">
        <f t="shared" si="70"/>
        <v>4.0361941051170342</v>
      </c>
      <c r="L276" s="51" t="s">
        <v>410</v>
      </c>
      <c r="M276" s="51" t="s">
        <v>410</v>
      </c>
      <c r="N276" s="83" t="s">
        <v>410</v>
      </c>
      <c r="O276" s="51" t="s">
        <v>410</v>
      </c>
      <c r="P276" s="51" t="s">
        <v>410</v>
      </c>
      <c r="Q276" s="83" t="s">
        <v>410</v>
      </c>
      <c r="R276" s="53">
        <f t="shared" si="64"/>
        <v>-1.6206788383553676</v>
      </c>
    </row>
    <row r="277" spans="1:18" ht="15" customHeight="1">
      <c r="A277" s="61" t="s">
        <v>259</v>
      </c>
      <c r="B277" s="50">
        <f>'Расчет субсидий'!X279</f>
        <v>-14.945454545454538</v>
      </c>
      <c r="C277" s="51">
        <f>'Расчет субсидий'!D279-1</f>
        <v>-0.12708420175072954</v>
      </c>
      <c r="D277" s="51">
        <f>C277*'Расчет субсидий'!E279</f>
        <v>-1.9062630262609432</v>
      </c>
      <c r="E277" s="52">
        <f t="shared" si="68"/>
        <v>-16.346514498561273</v>
      </c>
      <c r="F277" s="51">
        <f>'Расчет субсидий'!F279-1</f>
        <v>0</v>
      </c>
      <c r="G277" s="51">
        <f>F277*'Расчет субсидий'!G279</f>
        <v>0</v>
      </c>
      <c r="H277" s="52">
        <f t="shared" si="69"/>
        <v>0</v>
      </c>
      <c r="I277" s="51">
        <f>'Расчет субсидий'!J279-1</f>
        <v>1.633858267716537E-2</v>
      </c>
      <c r="J277" s="51">
        <f>I277*'Расчет субсидий'!K279</f>
        <v>0.1633858267716537</v>
      </c>
      <c r="K277" s="52">
        <f t="shared" si="70"/>
        <v>1.4010599531067338</v>
      </c>
      <c r="L277" s="51" t="s">
        <v>410</v>
      </c>
      <c r="M277" s="51" t="s">
        <v>410</v>
      </c>
      <c r="N277" s="83" t="s">
        <v>410</v>
      </c>
      <c r="O277" s="51" t="s">
        <v>410</v>
      </c>
      <c r="P277" s="51" t="s">
        <v>410</v>
      </c>
      <c r="Q277" s="83" t="s">
        <v>410</v>
      </c>
      <c r="R277" s="53">
        <f t="shared" si="64"/>
        <v>-1.7428771994892895</v>
      </c>
    </row>
    <row r="278" spans="1:18" ht="15" customHeight="1">
      <c r="A278" s="61" t="s">
        <v>260</v>
      </c>
      <c r="B278" s="50">
        <f>'Расчет субсидий'!X280</f>
        <v>17.081818181818107</v>
      </c>
      <c r="C278" s="51">
        <f>'Расчет субсидий'!D280-1</f>
        <v>5.264428881912564E-2</v>
      </c>
      <c r="D278" s="51">
        <f>C278*'Расчет субсидий'!E280</f>
        <v>0.7896643322868846</v>
      </c>
      <c r="E278" s="52">
        <f t="shared" si="68"/>
        <v>14.153402547161051</v>
      </c>
      <c r="F278" s="51">
        <f>'Расчет субсидий'!F280-1</f>
        <v>0</v>
      </c>
      <c r="G278" s="51">
        <f>F278*'Расчет субсидий'!G280</f>
        <v>0</v>
      </c>
      <c r="H278" s="52">
        <f t="shared" si="69"/>
        <v>0</v>
      </c>
      <c r="I278" s="51">
        <f>'Расчет субсидий'!J280-1</f>
        <v>1.633858267716537E-2</v>
      </c>
      <c r="J278" s="51">
        <f>I278*'Расчет субсидий'!K280</f>
        <v>0.1633858267716537</v>
      </c>
      <c r="K278" s="52">
        <f t="shared" si="70"/>
        <v>2.9284156346570565</v>
      </c>
      <c r="L278" s="51" t="s">
        <v>410</v>
      </c>
      <c r="M278" s="51" t="s">
        <v>410</v>
      </c>
      <c r="N278" s="83" t="s">
        <v>410</v>
      </c>
      <c r="O278" s="51" t="s">
        <v>410</v>
      </c>
      <c r="P278" s="51" t="s">
        <v>410</v>
      </c>
      <c r="Q278" s="83" t="s">
        <v>410</v>
      </c>
      <c r="R278" s="53">
        <f t="shared" si="64"/>
        <v>0.95305015905853829</v>
      </c>
    </row>
    <row r="279" spans="1:18" ht="15" customHeight="1">
      <c r="A279" s="61" t="s">
        <v>261</v>
      </c>
      <c r="B279" s="50">
        <f>'Расчет субсидий'!X281</f>
        <v>-15.436363636363581</v>
      </c>
      <c r="C279" s="51">
        <f>'Расчет субсидий'!D281-1</f>
        <v>-7.9018404907975404E-2</v>
      </c>
      <c r="D279" s="51">
        <f>C279*'Расчет субсидий'!E281</f>
        <v>-1.1852760736196311</v>
      </c>
      <c r="E279" s="52">
        <f t="shared" si="68"/>
        <v>-17.90442030179759</v>
      </c>
      <c r="F279" s="51">
        <f>'Расчет субсидий'!F281-1</f>
        <v>0</v>
      </c>
      <c r="G279" s="51">
        <f>F279*'Расчет субсидий'!G281</f>
        <v>0</v>
      </c>
      <c r="H279" s="52">
        <f t="shared" si="69"/>
        <v>0</v>
      </c>
      <c r="I279" s="51">
        <f>'Расчет субсидий'!J281-1</f>
        <v>1.633858267716537E-2</v>
      </c>
      <c r="J279" s="51">
        <f>I279*'Расчет субсидий'!K281</f>
        <v>0.1633858267716537</v>
      </c>
      <c r="K279" s="52">
        <f t="shared" si="70"/>
        <v>2.4680566654340077</v>
      </c>
      <c r="L279" s="51" t="s">
        <v>410</v>
      </c>
      <c r="M279" s="51" t="s">
        <v>410</v>
      </c>
      <c r="N279" s="83" t="s">
        <v>410</v>
      </c>
      <c r="O279" s="51" t="s">
        <v>410</v>
      </c>
      <c r="P279" s="51" t="s">
        <v>410</v>
      </c>
      <c r="Q279" s="83" t="s">
        <v>410</v>
      </c>
      <c r="R279" s="53">
        <f t="shared" si="64"/>
        <v>-1.0218902468479774</v>
      </c>
    </row>
    <row r="280" spans="1:18" ht="15" customHeight="1">
      <c r="A280" s="61" t="s">
        <v>262</v>
      </c>
      <c r="B280" s="50">
        <f>'Расчет субсидий'!X282</f>
        <v>-40.663636363636328</v>
      </c>
      <c r="C280" s="51">
        <f>'Расчет субсидий'!D282-1</f>
        <v>-0.13987171529070974</v>
      </c>
      <c r="D280" s="51">
        <f>C280*'Расчет субсидий'!E282</f>
        <v>-2.0980757293606462</v>
      </c>
      <c r="E280" s="52">
        <f t="shared" si="68"/>
        <v>-44.09770703197642</v>
      </c>
      <c r="F280" s="51">
        <f>'Расчет субсидий'!F282-1</f>
        <v>0</v>
      </c>
      <c r="G280" s="51">
        <f>F280*'Расчет субсидий'!G282</f>
        <v>0</v>
      </c>
      <c r="H280" s="52">
        <f t="shared" si="69"/>
        <v>0</v>
      </c>
      <c r="I280" s="51">
        <f>'Расчет субсидий'!J282-1</f>
        <v>1.633858267716537E-2</v>
      </c>
      <c r="J280" s="51">
        <f>I280*'Расчет субсидий'!K282</f>
        <v>0.1633858267716537</v>
      </c>
      <c r="K280" s="52">
        <f t="shared" si="70"/>
        <v>3.4340706683400892</v>
      </c>
      <c r="L280" s="51" t="s">
        <v>410</v>
      </c>
      <c r="M280" s="51" t="s">
        <v>410</v>
      </c>
      <c r="N280" s="83" t="s">
        <v>410</v>
      </c>
      <c r="O280" s="51" t="s">
        <v>410</v>
      </c>
      <c r="P280" s="51" t="s">
        <v>410</v>
      </c>
      <c r="Q280" s="83" t="s">
        <v>410</v>
      </c>
      <c r="R280" s="53">
        <f t="shared" si="64"/>
        <v>-1.9346899025889925</v>
      </c>
    </row>
    <row r="281" spans="1:18" ht="15" customHeight="1">
      <c r="A281" s="61" t="s">
        <v>263</v>
      </c>
      <c r="B281" s="50">
        <f>'Расчет субсидий'!X283</f>
        <v>60.581818181818107</v>
      </c>
      <c r="C281" s="51">
        <f>'Расчет субсидий'!D283-1</f>
        <v>0.22789693900022012</v>
      </c>
      <c r="D281" s="51">
        <f>C281*'Расчет субсидий'!E283</f>
        <v>3.4184540850033018</v>
      </c>
      <c r="E281" s="52">
        <f t="shared" si="68"/>
        <v>57.818375176331756</v>
      </c>
      <c r="F281" s="51">
        <f>'Расчет субсидий'!F283-1</f>
        <v>0</v>
      </c>
      <c r="G281" s="51">
        <f>F281*'Расчет субсидий'!G283</f>
        <v>0</v>
      </c>
      <c r="H281" s="52">
        <f t="shared" si="69"/>
        <v>0</v>
      </c>
      <c r="I281" s="51">
        <f>'Расчет субсидий'!J283-1</f>
        <v>1.633858267716537E-2</v>
      </c>
      <c r="J281" s="51">
        <f>I281*'Расчет субсидий'!K283</f>
        <v>0.1633858267716537</v>
      </c>
      <c r="K281" s="52">
        <f t="shared" si="70"/>
        <v>2.7634430054863519</v>
      </c>
      <c r="L281" s="51" t="s">
        <v>410</v>
      </c>
      <c r="M281" s="51" t="s">
        <v>410</v>
      </c>
      <c r="N281" s="83" t="s">
        <v>410</v>
      </c>
      <c r="O281" s="51" t="s">
        <v>410</v>
      </c>
      <c r="P281" s="51" t="s">
        <v>410</v>
      </c>
      <c r="Q281" s="83" t="s">
        <v>410</v>
      </c>
      <c r="R281" s="53">
        <f t="shared" si="64"/>
        <v>3.5818399117749555</v>
      </c>
    </row>
    <row r="282" spans="1:18" ht="15" customHeight="1">
      <c r="A282" s="61" t="s">
        <v>264</v>
      </c>
      <c r="B282" s="50">
        <f>'Расчет субсидий'!X284</f>
        <v>-24.990909090909099</v>
      </c>
      <c r="C282" s="51">
        <f>'Расчет субсидий'!D284-1</f>
        <v>-0.11635039294613769</v>
      </c>
      <c r="D282" s="51">
        <f>C282*'Расчет субсидий'!E284</f>
        <v>-1.7452558941920655</v>
      </c>
      <c r="E282" s="52">
        <f t="shared" si="68"/>
        <v>-27.572132686758483</v>
      </c>
      <c r="F282" s="51">
        <f>'Расчет субсидий'!F284-1</f>
        <v>0</v>
      </c>
      <c r="G282" s="51">
        <f>F282*'Расчет субсидий'!G284</f>
        <v>0</v>
      </c>
      <c r="H282" s="52">
        <f t="shared" si="69"/>
        <v>0</v>
      </c>
      <c r="I282" s="51">
        <f>'Расчет субсидий'!J284-1</f>
        <v>1.633858267716537E-2</v>
      </c>
      <c r="J282" s="51">
        <f>I282*'Расчет субсидий'!K284</f>
        <v>0.1633858267716537</v>
      </c>
      <c r="K282" s="52">
        <f t="shared" si="70"/>
        <v>2.5812235958493819</v>
      </c>
      <c r="L282" s="51" t="s">
        <v>410</v>
      </c>
      <c r="M282" s="51" t="s">
        <v>410</v>
      </c>
      <c r="N282" s="83" t="s">
        <v>410</v>
      </c>
      <c r="O282" s="51" t="s">
        <v>410</v>
      </c>
      <c r="P282" s="51" t="s">
        <v>410</v>
      </c>
      <c r="Q282" s="83" t="s">
        <v>410</v>
      </c>
      <c r="R282" s="53">
        <f t="shared" si="64"/>
        <v>-1.5818700674204118</v>
      </c>
    </row>
    <row r="283" spans="1:18" ht="15" customHeight="1">
      <c r="A283" s="61" t="s">
        <v>265</v>
      </c>
      <c r="B283" s="50">
        <f>'Расчет субсидий'!X285</f>
        <v>-21.75454545454545</v>
      </c>
      <c r="C283" s="51">
        <f>'Расчет субсидий'!D285-1</f>
        <v>-9.5762553668097938E-2</v>
      </c>
      <c r="D283" s="51">
        <f>C283*'Расчет субсидий'!E285</f>
        <v>-1.4364383050214691</v>
      </c>
      <c r="E283" s="52">
        <f t="shared" si="68"/>
        <v>-24.546562638329558</v>
      </c>
      <c r="F283" s="51">
        <f>'Расчет субсидий'!F285-1</f>
        <v>0</v>
      </c>
      <c r="G283" s="51">
        <f>F283*'Расчет субсидий'!G285</f>
        <v>0</v>
      </c>
      <c r="H283" s="52">
        <f t="shared" si="69"/>
        <v>0</v>
      </c>
      <c r="I283" s="51">
        <f>'Расчет субсидий'!J285-1</f>
        <v>1.633858267716537E-2</v>
      </c>
      <c r="J283" s="51">
        <f>I283*'Расчет субсидий'!K285</f>
        <v>0.1633858267716537</v>
      </c>
      <c r="K283" s="52">
        <f t="shared" si="70"/>
        <v>2.7920171837841083</v>
      </c>
      <c r="L283" s="51" t="s">
        <v>410</v>
      </c>
      <c r="M283" s="51" t="s">
        <v>410</v>
      </c>
      <c r="N283" s="83" t="s">
        <v>410</v>
      </c>
      <c r="O283" s="51" t="s">
        <v>410</v>
      </c>
      <c r="P283" s="51" t="s">
        <v>410</v>
      </c>
      <c r="Q283" s="83" t="s">
        <v>410</v>
      </c>
      <c r="R283" s="53">
        <f t="shared" si="64"/>
        <v>-1.2730524782498154</v>
      </c>
    </row>
    <row r="284" spans="1:18" ht="15" customHeight="1">
      <c r="A284" s="61" t="s">
        <v>266</v>
      </c>
      <c r="B284" s="50">
        <f>'Расчет субсидий'!X286</f>
        <v>-121.15454545454548</v>
      </c>
      <c r="C284" s="51">
        <f>'Расчет субсидий'!D286-1</f>
        <v>-0.51813078440297367</v>
      </c>
      <c r="D284" s="51">
        <f>C284*'Расчет субсидий'!E286</f>
        <v>-7.7719617660446048</v>
      </c>
      <c r="E284" s="52">
        <f t="shared" si="68"/>
        <v>-123.75620649259334</v>
      </c>
      <c r="F284" s="51">
        <f>'Расчет субсидий'!F286-1</f>
        <v>0</v>
      </c>
      <c r="G284" s="51">
        <f>F284*'Расчет субсидий'!G286</f>
        <v>0</v>
      </c>
      <c r="H284" s="52">
        <f t="shared" si="69"/>
        <v>0</v>
      </c>
      <c r="I284" s="51">
        <f>'Расчет субсидий'!J286-1</f>
        <v>1.633858267716537E-2</v>
      </c>
      <c r="J284" s="51">
        <f>I284*'Расчет субсидий'!K286</f>
        <v>0.1633858267716537</v>
      </c>
      <c r="K284" s="52">
        <f t="shared" si="70"/>
        <v>2.6016610380478569</v>
      </c>
      <c r="L284" s="51" t="s">
        <v>410</v>
      </c>
      <c r="M284" s="51" t="s">
        <v>410</v>
      </c>
      <c r="N284" s="83" t="s">
        <v>410</v>
      </c>
      <c r="O284" s="51" t="s">
        <v>410</v>
      </c>
      <c r="P284" s="51" t="s">
        <v>410</v>
      </c>
      <c r="Q284" s="83" t="s">
        <v>410</v>
      </c>
      <c r="R284" s="53">
        <f t="shared" si="64"/>
        <v>-7.6085759392729511</v>
      </c>
    </row>
    <row r="285" spans="1:18" ht="15" customHeight="1">
      <c r="A285" s="61" t="s">
        <v>267</v>
      </c>
      <c r="B285" s="50">
        <f>'Расчет субсидий'!X287</f>
        <v>-0.38181818181818983</v>
      </c>
      <c r="C285" s="51">
        <f>'Расчет субсидий'!D287-1</f>
        <v>-2.1411858196106137E-2</v>
      </c>
      <c r="D285" s="51">
        <f>C285*'Расчет субсидий'!E287</f>
        <v>-0.32117787294159206</v>
      </c>
      <c r="E285" s="52">
        <f t="shared" si="68"/>
        <v>-0.777171945376264</v>
      </c>
      <c r="F285" s="51">
        <f>'Расчет субсидий'!F287-1</f>
        <v>0</v>
      </c>
      <c r="G285" s="51">
        <f>F285*'Расчет субсидий'!G287</f>
        <v>0</v>
      </c>
      <c r="H285" s="52">
        <f t="shared" si="69"/>
        <v>0</v>
      </c>
      <c r="I285" s="51">
        <f>'Расчет субсидий'!J287-1</f>
        <v>1.633858267716537E-2</v>
      </c>
      <c r="J285" s="51">
        <f>I285*'Расчет субсидий'!K287</f>
        <v>0.1633858267716537</v>
      </c>
      <c r="K285" s="52">
        <f t="shared" si="70"/>
        <v>0.39535376355807417</v>
      </c>
      <c r="L285" s="51" t="s">
        <v>410</v>
      </c>
      <c r="M285" s="51" t="s">
        <v>410</v>
      </c>
      <c r="N285" s="83" t="s">
        <v>410</v>
      </c>
      <c r="O285" s="51" t="s">
        <v>410</v>
      </c>
      <c r="P285" s="51" t="s">
        <v>410</v>
      </c>
      <c r="Q285" s="83" t="s">
        <v>410</v>
      </c>
      <c r="R285" s="53">
        <f t="shared" si="64"/>
        <v>-0.15779204616993836</v>
      </c>
    </row>
    <row r="286" spans="1:18" ht="15" customHeight="1">
      <c r="A286" s="61" t="s">
        <v>268</v>
      </c>
      <c r="B286" s="50">
        <f>'Расчет субсидий'!X288</f>
        <v>-34.13636363636374</v>
      </c>
      <c r="C286" s="51">
        <f>'Расчет субсидий'!D288-1</f>
        <v>-0.11269621642253924</v>
      </c>
      <c r="D286" s="51">
        <f>C286*'Расчет субсидий'!E288</f>
        <v>-1.6904432463380887</v>
      </c>
      <c r="E286" s="52">
        <f t="shared" si="68"/>
        <v>-37.788746267325088</v>
      </c>
      <c r="F286" s="51">
        <f>'Расчет субсидий'!F288-1</f>
        <v>0</v>
      </c>
      <c r="G286" s="51">
        <f>F286*'Расчет субсидий'!G288</f>
        <v>0</v>
      </c>
      <c r="H286" s="52">
        <f t="shared" si="69"/>
        <v>0</v>
      </c>
      <c r="I286" s="51">
        <f>'Расчет субсидий'!J288-1</f>
        <v>1.633858267716537E-2</v>
      </c>
      <c r="J286" s="51">
        <f>I286*'Расчет субсидий'!K288</f>
        <v>0.1633858267716537</v>
      </c>
      <c r="K286" s="52">
        <f t="shared" si="70"/>
        <v>3.6523826309613487</v>
      </c>
      <c r="L286" s="51" t="s">
        <v>410</v>
      </c>
      <c r="M286" s="51" t="s">
        <v>410</v>
      </c>
      <c r="N286" s="83" t="s">
        <v>410</v>
      </c>
      <c r="O286" s="51" t="s">
        <v>410</v>
      </c>
      <c r="P286" s="51" t="s">
        <v>410</v>
      </c>
      <c r="Q286" s="83" t="s">
        <v>410</v>
      </c>
      <c r="R286" s="53">
        <f t="shared" si="64"/>
        <v>-1.527057419566435</v>
      </c>
    </row>
    <row r="287" spans="1:18" ht="15" customHeight="1">
      <c r="A287" s="61" t="s">
        <v>269</v>
      </c>
      <c r="B287" s="50">
        <f>'Расчет субсидий'!X289</f>
        <v>-4.1272727272727252</v>
      </c>
      <c r="C287" s="51">
        <f>'Расчет субсидий'!D289-1</f>
        <v>-2.6646014911267502E-2</v>
      </c>
      <c r="D287" s="51">
        <f>C287*'Расчет субсидий'!E289</f>
        <v>-0.39969022366901252</v>
      </c>
      <c r="E287" s="52">
        <f t="shared" si="68"/>
        <v>-6.9809558398660876</v>
      </c>
      <c r="F287" s="51">
        <f>'Расчет субсидий'!F289-1</f>
        <v>0</v>
      </c>
      <c r="G287" s="51">
        <f>F287*'Расчет субсидий'!G289</f>
        <v>0</v>
      </c>
      <c r="H287" s="52">
        <f t="shared" si="69"/>
        <v>0</v>
      </c>
      <c r="I287" s="51">
        <f>'Расчет субсидий'!J289-1</f>
        <v>1.633858267716537E-2</v>
      </c>
      <c r="J287" s="51">
        <f>I287*'Расчет субсидий'!K289</f>
        <v>0.1633858267716537</v>
      </c>
      <c r="K287" s="52">
        <f t="shared" si="70"/>
        <v>2.8536831125933619</v>
      </c>
      <c r="L287" s="51" t="s">
        <v>410</v>
      </c>
      <c r="M287" s="51" t="s">
        <v>410</v>
      </c>
      <c r="N287" s="83" t="s">
        <v>410</v>
      </c>
      <c r="O287" s="51" t="s">
        <v>410</v>
      </c>
      <c r="P287" s="51" t="s">
        <v>410</v>
      </c>
      <c r="Q287" s="83" t="s">
        <v>410</v>
      </c>
      <c r="R287" s="53">
        <f t="shared" si="64"/>
        <v>-0.23630439689735883</v>
      </c>
    </row>
    <row r="288" spans="1:18" ht="15" customHeight="1">
      <c r="A288" s="61" t="s">
        <v>270</v>
      </c>
      <c r="B288" s="50">
        <f>'Расчет субсидий'!X290</f>
        <v>-0.12727272727272521</v>
      </c>
      <c r="C288" s="51">
        <f>'Расчет субсидий'!D290-1</f>
        <v>-2.2504774388275361E-2</v>
      </c>
      <c r="D288" s="51">
        <f>C288*'Расчет субсидий'!E290</f>
        <v>-0.33757161582413042</v>
      </c>
      <c r="E288" s="52">
        <f t="shared" si="68"/>
        <v>-0.24665422150399488</v>
      </c>
      <c r="F288" s="51">
        <f>'Расчет субсидий'!F290-1</f>
        <v>0</v>
      </c>
      <c r="G288" s="51">
        <f>F288*'Расчет субсидий'!G290</f>
        <v>0</v>
      </c>
      <c r="H288" s="52">
        <f t="shared" si="69"/>
        <v>0</v>
      </c>
      <c r="I288" s="51">
        <f>'Расчет субсидий'!J290-1</f>
        <v>1.633858267716537E-2</v>
      </c>
      <c r="J288" s="51">
        <f>I288*'Расчет субсидий'!K290</f>
        <v>0.1633858267716537</v>
      </c>
      <c r="K288" s="52">
        <f t="shared" si="70"/>
        <v>0.11938149423126966</v>
      </c>
      <c r="L288" s="51" t="s">
        <v>410</v>
      </c>
      <c r="M288" s="51" t="s">
        <v>410</v>
      </c>
      <c r="N288" s="83" t="s">
        <v>410</v>
      </c>
      <c r="O288" s="51" t="s">
        <v>410</v>
      </c>
      <c r="P288" s="51" t="s">
        <v>410</v>
      </c>
      <c r="Q288" s="83" t="s">
        <v>410</v>
      </c>
      <c r="R288" s="53">
        <f t="shared" si="64"/>
        <v>-0.17418578905247672</v>
      </c>
    </row>
    <row r="289" spans="1:18" ht="15" customHeight="1">
      <c r="A289" s="61" t="s">
        <v>163</v>
      </c>
      <c r="B289" s="50">
        <f>'Расчет субсидий'!X291</f>
        <v>-70.900000000000006</v>
      </c>
      <c r="C289" s="51">
        <f>'Расчет субсидий'!D291-1</f>
        <v>-0.59794792205552683</v>
      </c>
      <c r="D289" s="51">
        <f>C289*'Расчет субсидий'!E291</f>
        <v>-8.9692188308329026</v>
      </c>
      <c r="E289" s="52">
        <f t="shared" si="68"/>
        <v>-72.215497933332117</v>
      </c>
      <c r="F289" s="51">
        <f>'Расчет субсидий'!F291-1</f>
        <v>0</v>
      </c>
      <c r="G289" s="51">
        <f>F289*'Расчет субсидий'!G291</f>
        <v>0</v>
      </c>
      <c r="H289" s="52">
        <f t="shared" si="69"/>
        <v>0</v>
      </c>
      <c r="I289" s="51">
        <f>'Расчет субсидий'!J291-1</f>
        <v>1.633858267716537E-2</v>
      </c>
      <c r="J289" s="51">
        <f>I289*'Расчет субсидий'!K291</f>
        <v>0.1633858267716537</v>
      </c>
      <c r="K289" s="52">
        <f t="shared" si="70"/>
        <v>1.3154979333321088</v>
      </c>
      <c r="L289" s="51" t="s">
        <v>410</v>
      </c>
      <c r="M289" s="51" t="s">
        <v>410</v>
      </c>
      <c r="N289" s="83" t="s">
        <v>410</v>
      </c>
      <c r="O289" s="51" t="s">
        <v>410</v>
      </c>
      <c r="P289" s="51" t="s">
        <v>410</v>
      </c>
      <c r="Q289" s="83" t="s">
        <v>410</v>
      </c>
      <c r="R289" s="53">
        <f t="shared" si="64"/>
        <v>-8.8058330040612489</v>
      </c>
    </row>
    <row r="290" spans="1:18" ht="15" customHeight="1">
      <c r="A290" s="57" t="s">
        <v>271</v>
      </c>
      <c r="B290" s="58"/>
      <c r="C290" s="59"/>
      <c r="D290" s="59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</row>
    <row r="291" spans="1:18" ht="15" customHeight="1">
      <c r="A291" s="61" t="s">
        <v>67</v>
      </c>
      <c r="B291" s="50">
        <f>'Расчет субсидий'!X293</f>
        <v>-57.454545454545439</v>
      </c>
      <c r="C291" s="51">
        <f>'Расчет субсидий'!D293-1</f>
        <v>-0.27739535916509384</v>
      </c>
      <c r="D291" s="51">
        <f>C291*'Расчет субсидий'!E293</f>
        <v>-4.1609303874764079</v>
      </c>
      <c r="E291" s="52">
        <f t="shared" ref="E291:E314" si="71">$B291*D291/$R291</f>
        <v>-54.887463753941432</v>
      </c>
      <c r="F291" s="51">
        <f>'Расчет субсидий'!F293-1</f>
        <v>0</v>
      </c>
      <c r="G291" s="51">
        <f>F291*'Расчет субсидий'!G293</f>
        <v>0</v>
      </c>
      <c r="H291" s="52">
        <f t="shared" ref="H291:H314" si="72">$B291*G291/$R291</f>
        <v>0</v>
      </c>
      <c r="I291" s="51">
        <f>'Расчет субсидий'!J293-1</f>
        <v>-1.9460633675956296E-2</v>
      </c>
      <c r="J291" s="51">
        <f>I291*'Расчет субсидий'!K293</f>
        <v>-0.19460633675956296</v>
      </c>
      <c r="K291" s="52">
        <f t="shared" ref="K291:K314" si="73">$B291*J291/$R291</f>
        <v>-2.5670817006040085</v>
      </c>
      <c r="L291" s="51" t="s">
        <v>410</v>
      </c>
      <c r="M291" s="51" t="s">
        <v>410</v>
      </c>
      <c r="N291" s="83" t="s">
        <v>410</v>
      </c>
      <c r="O291" s="51" t="s">
        <v>410</v>
      </c>
      <c r="P291" s="51" t="s">
        <v>410</v>
      </c>
      <c r="Q291" s="83" t="s">
        <v>410</v>
      </c>
      <c r="R291" s="53">
        <f t="shared" si="64"/>
        <v>-4.3555367242359706</v>
      </c>
    </row>
    <row r="292" spans="1:18" ht="15" customHeight="1">
      <c r="A292" s="61" t="s">
        <v>272</v>
      </c>
      <c r="B292" s="50">
        <f>'Расчет субсидий'!X294</f>
        <v>-4.672727272727272</v>
      </c>
      <c r="C292" s="51">
        <f>'Расчет субсидий'!D294-1</f>
        <v>-0.31558671700439178</v>
      </c>
      <c r="D292" s="51">
        <f>C292*'Расчет субсидий'!E294</f>
        <v>-4.7338007550658769</v>
      </c>
      <c r="E292" s="52">
        <f t="shared" si="71"/>
        <v>-4.4882168781354279</v>
      </c>
      <c r="F292" s="51">
        <f>'Расчет субсидий'!F294-1</f>
        <v>0</v>
      </c>
      <c r="G292" s="51">
        <f>F292*'Расчет субсидий'!G294</f>
        <v>0</v>
      </c>
      <c r="H292" s="52">
        <f t="shared" si="72"/>
        <v>0</v>
      </c>
      <c r="I292" s="51">
        <f>'Расчет субсидий'!J294-1</f>
        <v>-1.9460633675956296E-2</v>
      </c>
      <c r="J292" s="51">
        <f>I292*'Расчет субсидий'!K294</f>
        <v>-0.19460633675956296</v>
      </c>
      <c r="K292" s="52">
        <f t="shared" si="73"/>
        <v>-0.18451039459184471</v>
      </c>
      <c r="L292" s="51" t="s">
        <v>410</v>
      </c>
      <c r="M292" s="51" t="s">
        <v>410</v>
      </c>
      <c r="N292" s="83" t="s">
        <v>410</v>
      </c>
      <c r="O292" s="51" t="s">
        <v>410</v>
      </c>
      <c r="P292" s="51" t="s">
        <v>410</v>
      </c>
      <c r="Q292" s="83" t="s">
        <v>410</v>
      </c>
      <c r="R292" s="53">
        <f t="shared" si="64"/>
        <v>-4.9284070918254397</v>
      </c>
    </row>
    <row r="293" spans="1:18" ht="15" customHeight="1">
      <c r="A293" s="61" t="s">
        <v>273</v>
      </c>
      <c r="B293" s="50">
        <f>'Расчет субсидий'!X295</f>
        <v>-8.1545454545454561</v>
      </c>
      <c r="C293" s="51">
        <f>'Расчет субсидий'!D295-1</f>
        <v>-0.23261584069085517</v>
      </c>
      <c r="D293" s="51">
        <f>C293*'Расчет субсидий'!E295</f>
        <v>-3.4892376103628275</v>
      </c>
      <c r="E293" s="52">
        <f t="shared" si="71"/>
        <v>-7.7237654753641847</v>
      </c>
      <c r="F293" s="51">
        <f>'Расчет субсидий'!F295-1</f>
        <v>0</v>
      </c>
      <c r="G293" s="51">
        <f>F293*'Расчет субсидий'!G295</f>
        <v>0</v>
      </c>
      <c r="H293" s="52">
        <f t="shared" si="72"/>
        <v>0</v>
      </c>
      <c r="I293" s="51">
        <f>'Расчет субсидий'!J295-1</f>
        <v>-1.9460633675956296E-2</v>
      </c>
      <c r="J293" s="51">
        <f>I293*'Расчет субсидий'!K295</f>
        <v>-0.19460633675956296</v>
      </c>
      <c r="K293" s="52">
        <f t="shared" si="73"/>
        <v>-0.43077997918127148</v>
      </c>
      <c r="L293" s="51" t="s">
        <v>410</v>
      </c>
      <c r="M293" s="51" t="s">
        <v>410</v>
      </c>
      <c r="N293" s="83" t="s">
        <v>410</v>
      </c>
      <c r="O293" s="51" t="s">
        <v>410</v>
      </c>
      <c r="P293" s="51" t="s">
        <v>410</v>
      </c>
      <c r="Q293" s="83" t="s">
        <v>410</v>
      </c>
      <c r="R293" s="53">
        <f t="shared" si="64"/>
        <v>-3.6838439471223907</v>
      </c>
    </row>
    <row r="294" spans="1:18" ht="15" customHeight="1">
      <c r="A294" s="61" t="s">
        <v>49</v>
      </c>
      <c r="B294" s="50">
        <f>'Расчет субсидий'!X296</f>
        <v>-4.1181818181818173</v>
      </c>
      <c r="C294" s="51">
        <f>'Расчет субсидий'!D296-1</f>
        <v>-0.19856117985918498</v>
      </c>
      <c r="D294" s="51">
        <f>C294*'Расчет субсидий'!E296</f>
        <v>-2.9784176978877746</v>
      </c>
      <c r="E294" s="52">
        <f t="shared" si="71"/>
        <v>-3.8656075328958655</v>
      </c>
      <c r="F294" s="51">
        <f>'Расчет субсидий'!F296-1</f>
        <v>0</v>
      </c>
      <c r="G294" s="51">
        <f>F294*'Расчет субсидий'!G296</f>
        <v>0</v>
      </c>
      <c r="H294" s="52">
        <f t="shared" si="72"/>
        <v>0</v>
      </c>
      <c r="I294" s="51">
        <f>'Расчет субсидий'!J296-1</f>
        <v>-1.9460633675956296E-2</v>
      </c>
      <c r="J294" s="51">
        <f>I294*'Расчет субсидий'!K296</f>
        <v>-0.19460633675956296</v>
      </c>
      <c r="K294" s="52">
        <f t="shared" si="73"/>
        <v>-0.25257428528595233</v>
      </c>
      <c r="L294" s="51" t="s">
        <v>410</v>
      </c>
      <c r="M294" s="51" t="s">
        <v>410</v>
      </c>
      <c r="N294" s="83" t="s">
        <v>410</v>
      </c>
      <c r="O294" s="51" t="s">
        <v>410</v>
      </c>
      <c r="P294" s="51" t="s">
        <v>410</v>
      </c>
      <c r="Q294" s="83" t="s">
        <v>410</v>
      </c>
      <c r="R294" s="53">
        <f t="shared" si="64"/>
        <v>-3.1730240346473373</v>
      </c>
    </row>
    <row r="295" spans="1:18" ht="15" customHeight="1">
      <c r="A295" s="61" t="s">
        <v>274</v>
      </c>
      <c r="B295" s="50">
        <f>'Расчет субсидий'!X297</f>
        <v>-22.045454545454561</v>
      </c>
      <c r="C295" s="51">
        <f>'Расчет субсидий'!D297-1</f>
        <v>-0.10914406366737051</v>
      </c>
      <c r="D295" s="51">
        <f>C295*'Расчет субсидий'!E297</f>
        <v>-1.6371609550105575</v>
      </c>
      <c r="E295" s="52">
        <f t="shared" si="71"/>
        <v>-19.703352920119517</v>
      </c>
      <c r="F295" s="51">
        <f>'Расчет субсидий'!F297-1</f>
        <v>0</v>
      </c>
      <c r="G295" s="51">
        <f>F295*'Расчет субсидий'!G297</f>
        <v>0</v>
      </c>
      <c r="H295" s="52">
        <f t="shared" si="72"/>
        <v>0</v>
      </c>
      <c r="I295" s="51">
        <f>'Расчет субсидий'!J297-1</f>
        <v>-1.9460633675956296E-2</v>
      </c>
      <c r="J295" s="51">
        <f>I295*'Расчет субсидий'!K297</f>
        <v>-0.19460633675956296</v>
      </c>
      <c r="K295" s="52">
        <f t="shared" si="73"/>
        <v>-2.3421016253350424</v>
      </c>
      <c r="L295" s="51" t="s">
        <v>410</v>
      </c>
      <c r="M295" s="51" t="s">
        <v>410</v>
      </c>
      <c r="N295" s="83" t="s">
        <v>410</v>
      </c>
      <c r="O295" s="51" t="s">
        <v>410</v>
      </c>
      <c r="P295" s="51" t="s">
        <v>410</v>
      </c>
      <c r="Q295" s="83" t="s">
        <v>410</v>
      </c>
      <c r="R295" s="53">
        <f t="shared" si="64"/>
        <v>-1.8317672917701204</v>
      </c>
    </row>
    <row r="296" spans="1:18" ht="15" customHeight="1">
      <c r="A296" s="61" t="s">
        <v>275</v>
      </c>
      <c r="B296" s="50">
        <f>'Расчет субсидий'!X298</f>
        <v>-115.9909090909091</v>
      </c>
      <c r="C296" s="51">
        <f>'Расчет субсидий'!D298-1</f>
        <v>-0.43266849759128356</v>
      </c>
      <c r="D296" s="51">
        <f>C296*'Расчет субсидий'!E298</f>
        <v>-6.4900274638692537</v>
      </c>
      <c r="E296" s="52">
        <f t="shared" si="71"/>
        <v>-112.61412487372881</v>
      </c>
      <c r="F296" s="51">
        <f>'Расчет субсидий'!F298-1</f>
        <v>0</v>
      </c>
      <c r="G296" s="51">
        <f>F296*'Расчет субсидий'!G298</f>
        <v>0</v>
      </c>
      <c r="H296" s="52">
        <f t="shared" si="72"/>
        <v>0</v>
      </c>
      <c r="I296" s="51">
        <f>'Расчет субсидий'!J298-1</f>
        <v>-1.9460633675956296E-2</v>
      </c>
      <c r="J296" s="51">
        <f>I296*'Расчет субсидий'!K298</f>
        <v>-0.19460633675956296</v>
      </c>
      <c r="K296" s="52">
        <f t="shared" si="73"/>
        <v>-3.3767842171802935</v>
      </c>
      <c r="L296" s="51" t="s">
        <v>410</v>
      </c>
      <c r="M296" s="51" t="s">
        <v>410</v>
      </c>
      <c r="N296" s="83" t="s">
        <v>410</v>
      </c>
      <c r="O296" s="51" t="s">
        <v>410</v>
      </c>
      <c r="P296" s="51" t="s">
        <v>410</v>
      </c>
      <c r="Q296" s="83" t="s">
        <v>410</v>
      </c>
      <c r="R296" s="53">
        <f t="shared" si="64"/>
        <v>-6.6846338006288164</v>
      </c>
    </row>
    <row r="297" spans="1:18" ht="15" customHeight="1">
      <c r="A297" s="61" t="s">
        <v>276</v>
      </c>
      <c r="B297" s="50">
        <f>'Расчет субсидий'!X299</f>
        <v>-1.1272727272727323</v>
      </c>
      <c r="C297" s="51">
        <f>'Расчет субсидий'!D299-1</f>
        <v>-2.8893285564051907E-2</v>
      </c>
      <c r="D297" s="51">
        <f>C297*'Расчет субсидий'!E299</f>
        <v>-0.43339928346077861</v>
      </c>
      <c r="E297" s="52">
        <f t="shared" si="71"/>
        <v>-0.77795353502324449</v>
      </c>
      <c r="F297" s="51">
        <f>'Расчет субсидий'!F299-1</f>
        <v>0</v>
      </c>
      <c r="G297" s="51">
        <f>F297*'Расчет субсидий'!G299</f>
        <v>0</v>
      </c>
      <c r="H297" s="52">
        <f t="shared" si="72"/>
        <v>0</v>
      </c>
      <c r="I297" s="51">
        <f>'Расчет субсидий'!J299-1</f>
        <v>-1.9460633675956296E-2</v>
      </c>
      <c r="J297" s="51">
        <f>I297*'Расчет субсидий'!K299</f>
        <v>-0.19460633675956296</v>
      </c>
      <c r="K297" s="52">
        <f t="shared" si="73"/>
        <v>-0.34931919224948782</v>
      </c>
      <c r="L297" s="51" t="s">
        <v>410</v>
      </c>
      <c r="M297" s="51" t="s">
        <v>410</v>
      </c>
      <c r="N297" s="83" t="s">
        <v>410</v>
      </c>
      <c r="O297" s="51" t="s">
        <v>410</v>
      </c>
      <c r="P297" s="51" t="s">
        <v>410</v>
      </c>
      <c r="Q297" s="83" t="s">
        <v>410</v>
      </c>
      <c r="R297" s="53">
        <f t="shared" si="64"/>
        <v>-0.62800562022034156</v>
      </c>
    </row>
    <row r="298" spans="1:18" ht="15" customHeight="1">
      <c r="A298" s="61" t="s">
        <v>277</v>
      </c>
      <c r="B298" s="50">
        <f>'Расчет субсидий'!X300</f>
        <v>-68.009090909090901</v>
      </c>
      <c r="C298" s="51">
        <f>'Расчет субсидий'!D300-1</f>
        <v>-0.24948957269943128</v>
      </c>
      <c r="D298" s="51">
        <f>C298*'Расчет субсидий'!E300</f>
        <v>-3.742343590491469</v>
      </c>
      <c r="E298" s="52">
        <f t="shared" si="71"/>
        <v>-64.647351417167116</v>
      </c>
      <c r="F298" s="51">
        <f>'Расчет субсидий'!F300-1</f>
        <v>0</v>
      </c>
      <c r="G298" s="51">
        <f>F298*'Расчет субсидий'!G300</f>
        <v>0</v>
      </c>
      <c r="H298" s="52">
        <f t="shared" si="72"/>
        <v>0</v>
      </c>
      <c r="I298" s="51">
        <f>'Расчет субсидий'!J300-1</f>
        <v>-1.9460633675956296E-2</v>
      </c>
      <c r="J298" s="51">
        <f>I298*'Расчет субсидий'!K300</f>
        <v>-0.19460633675956296</v>
      </c>
      <c r="K298" s="52">
        <f t="shared" si="73"/>
        <v>-3.3617394919237875</v>
      </c>
      <c r="L298" s="51" t="s">
        <v>410</v>
      </c>
      <c r="M298" s="51" t="s">
        <v>410</v>
      </c>
      <c r="N298" s="83" t="s">
        <v>410</v>
      </c>
      <c r="O298" s="51" t="s">
        <v>410</v>
      </c>
      <c r="P298" s="51" t="s">
        <v>410</v>
      </c>
      <c r="Q298" s="83" t="s">
        <v>410</v>
      </c>
      <c r="R298" s="53">
        <f t="shared" si="64"/>
        <v>-3.9369499272510318</v>
      </c>
    </row>
    <row r="299" spans="1:18" ht="15" customHeight="1">
      <c r="A299" s="61" t="s">
        <v>278</v>
      </c>
      <c r="B299" s="50">
        <f>'Расчет субсидий'!X301</f>
        <v>-59.099999999999994</v>
      </c>
      <c r="C299" s="51">
        <f>'Расчет субсидий'!D301-1</f>
        <v>-0.47565802493568177</v>
      </c>
      <c r="D299" s="51">
        <f>C299*'Расчет субсидий'!E301</f>
        <v>-7.1348703740352262</v>
      </c>
      <c r="E299" s="52">
        <f t="shared" si="71"/>
        <v>-57.530824606407265</v>
      </c>
      <c r="F299" s="51">
        <f>'Расчет субсидий'!F301-1</f>
        <v>0</v>
      </c>
      <c r="G299" s="51">
        <f>F299*'Расчет субсидий'!G301</f>
        <v>0</v>
      </c>
      <c r="H299" s="52">
        <f t="shared" si="72"/>
        <v>0</v>
      </c>
      <c r="I299" s="51">
        <f>'Расчет субсидий'!J301-1</f>
        <v>-1.9460633675956296E-2</v>
      </c>
      <c r="J299" s="51">
        <f>I299*'Расчет субсидий'!K301</f>
        <v>-0.19460633675956296</v>
      </c>
      <c r="K299" s="52">
        <f t="shared" si="73"/>
        <v>-1.5691753935927313</v>
      </c>
      <c r="L299" s="51" t="s">
        <v>410</v>
      </c>
      <c r="M299" s="51" t="s">
        <v>410</v>
      </c>
      <c r="N299" s="83" t="s">
        <v>410</v>
      </c>
      <c r="O299" s="51" t="s">
        <v>410</v>
      </c>
      <c r="P299" s="51" t="s">
        <v>410</v>
      </c>
      <c r="Q299" s="83" t="s">
        <v>410</v>
      </c>
      <c r="R299" s="53">
        <f t="shared" si="64"/>
        <v>-7.3294767107947889</v>
      </c>
    </row>
    <row r="300" spans="1:18" ht="15" customHeight="1">
      <c r="A300" s="61" t="s">
        <v>279</v>
      </c>
      <c r="B300" s="50">
        <f>'Расчет субсидий'!X302</f>
        <v>-11.872727272727268</v>
      </c>
      <c r="C300" s="51">
        <f>'Расчет субсидий'!D302-1</f>
        <v>-0.47138406966961499</v>
      </c>
      <c r="D300" s="51">
        <f>C300*'Расчет субсидий'!E302</f>
        <v>-7.0707610450442253</v>
      </c>
      <c r="E300" s="52">
        <f t="shared" si="71"/>
        <v>-11.554710599863963</v>
      </c>
      <c r="F300" s="51">
        <f>'Расчет субсидий'!F302-1</f>
        <v>0</v>
      </c>
      <c r="G300" s="51">
        <f>F300*'Расчет субсидий'!G302</f>
        <v>0</v>
      </c>
      <c r="H300" s="52">
        <f t="shared" si="72"/>
        <v>0</v>
      </c>
      <c r="I300" s="51">
        <f>'Расчет субсидий'!J302-1</f>
        <v>-1.9460633675956296E-2</v>
      </c>
      <c r="J300" s="51">
        <f>I300*'Расчет субсидий'!K302</f>
        <v>-0.19460633675956296</v>
      </c>
      <c r="K300" s="52">
        <f t="shared" si="73"/>
        <v>-0.31801667286330332</v>
      </c>
      <c r="L300" s="51" t="s">
        <v>410</v>
      </c>
      <c r="M300" s="51" t="s">
        <v>410</v>
      </c>
      <c r="N300" s="83" t="s">
        <v>410</v>
      </c>
      <c r="O300" s="51" t="s">
        <v>410</v>
      </c>
      <c r="P300" s="51" t="s">
        <v>410</v>
      </c>
      <c r="Q300" s="83" t="s">
        <v>410</v>
      </c>
      <c r="R300" s="53">
        <f t="shared" si="64"/>
        <v>-7.265367381803788</v>
      </c>
    </row>
    <row r="301" spans="1:18" ht="15" customHeight="1">
      <c r="A301" s="61" t="s">
        <v>280</v>
      </c>
      <c r="B301" s="50">
        <f>'Расчет субсидий'!X303</f>
        <v>-83.381818181818176</v>
      </c>
      <c r="C301" s="51">
        <f>'Расчет субсидий'!D303-1</f>
        <v>-0.30698969374297858</v>
      </c>
      <c r="D301" s="51">
        <f>C301*'Расчет субсидий'!E303</f>
        <v>-4.6048454061446789</v>
      </c>
      <c r="E301" s="52">
        <f t="shared" si="71"/>
        <v>-80.000884054767965</v>
      </c>
      <c r="F301" s="51">
        <f>'Расчет субсидий'!F303-1</f>
        <v>0</v>
      </c>
      <c r="G301" s="51">
        <f>F301*'Расчет субсидий'!G303</f>
        <v>0</v>
      </c>
      <c r="H301" s="52">
        <f t="shared" si="72"/>
        <v>0</v>
      </c>
      <c r="I301" s="51">
        <f>'Расчет субсидий'!J303-1</f>
        <v>-1.9460633675956296E-2</v>
      </c>
      <c r="J301" s="51">
        <f>I301*'Расчет субсидий'!K303</f>
        <v>-0.19460633675956296</v>
      </c>
      <c r="K301" s="52">
        <f t="shared" si="73"/>
        <v>-3.3809341270502093</v>
      </c>
      <c r="L301" s="51" t="s">
        <v>410</v>
      </c>
      <c r="M301" s="51" t="s">
        <v>410</v>
      </c>
      <c r="N301" s="83" t="s">
        <v>410</v>
      </c>
      <c r="O301" s="51" t="s">
        <v>410</v>
      </c>
      <c r="P301" s="51" t="s">
        <v>410</v>
      </c>
      <c r="Q301" s="83" t="s">
        <v>410</v>
      </c>
      <c r="R301" s="53">
        <f t="shared" si="64"/>
        <v>-4.7994517429042416</v>
      </c>
    </row>
    <row r="302" spans="1:18" ht="15" customHeight="1">
      <c r="A302" s="61" t="s">
        <v>281</v>
      </c>
      <c r="B302" s="50">
        <f>'Расчет субсидий'!X304</f>
        <v>-8.4909090909090885</v>
      </c>
      <c r="C302" s="51">
        <f>'Расчет субсидий'!D304-1</f>
        <v>-0.62770422424141525</v>
      </c>
      <c r="D302" s="51">
        <f>C302*'Расчет субсидий'!E304</f>
        <v>-9.4155633636212279</v>
      </c>
      <c r="E302" s="52">
        <f t="shared" si="71"/>
        <v>-8.3189678281159019</v>
      </c>
      <c r="F302" s="51">
        <f>'Расчет субсидий'!F304-1</f>
        <v>0</v>
      </c>
      <c r="G302" s="51">
        <f>F302*'Расчет субсидий'!G304</f>
        <v>0</v>
      </c>
      <c r="H302" s="52">
        <f t="shared" si="72"/>
        <v>0</v>
      </c>
      <c r="I302" s="51">
        <f>'Расчет субсидий'!J304-1</f>
        <v>-1.9460633675956296E-2</v>
      </c>
      <c r="J302" s="51">
        <f>I302*'Расчет субсидий'!K304</f>
        <v>-0.19460633675956296</v>
      </c>
      <c r="K302" s="52">
        <f t="shared" si="73"/>
        <v>-0.17194126279318617</v>
      </c>
      <c r="L302" s="51" t="s">
        <v>410</v>
      </c>
      <c r="M302" s="51" t="s">
        <v>410</v>
      </c>
      <c r="N302" s="83" t="s">
        <v>410</v>
      </c>
      <c r="O302" s="51" t="s">
        <v>410</v>
      </c>
      <c r="P302" s="51" t="s">
        <v>410</v>
      </c>
      <c r="Q302" s="83" t="s">
        <v>410</v>
      </c>
      <c r="R302" s="53">
        <f t="shared" si="64"/>
        <v>-9.6101697003807907</v>
      </c>
    </row>
    <row r="303" spans="1:18" ht="15" customHeight="1">
      <c r="A303" s="61" t="s">
        <v>282</v>
      </c>
      <c r="B303" s="50">
        <f>'Расчет субсидий'!X305</f>
        <v>-100.62727272727273</v>
      </c>
      <c r="C303" s="51">
        <f>'Расчет субсидий'!D305-1</f>
        <v>-0.44519015659955252</v>
      </c>
      <c r="D303" s="51">
        <f>C303*'Расчет субсидий'!E305</f>
        <v>-6.6778523489932882</v>
      </c>
      <c r="E303" s="52">
        <f t="shared" si="71"/>
        <v>-97.777825998090279</v>
      </c>
      <c r="F303" s="51">
        <f>'Расчет субсидий'!F305-1</f>
        <v>0</v>
      </c>
      <c r="G303" s="51">
        <f>F303*'Расчет субсидий'!G305</f>
        <v>0</v>
      </c>
      <c r="H303" s="52">
        <f t="shared" si="72"/>
        <v>0</v>
      </c>
      <c r="I303" s="51">
        <f>'Расчет субсидий'!J305-1</f>
        <v>-1.9460633675956296E-2</v>
      </c>
      <c r="J303" s="51">
        <f>I303*'Расчет субсидий'!K305</f>
        <v>-0.19460633675956296</v>
      </c>
      <c r="K303" s="52">
        <f t="shared" si="73"/>
        <v>-2.8494467291824561</v>
      </c>
      <c r="L303" s="51" t="s">
        <v>410</v>
      </c>
      <c r="M303" s="51" t="s">
        <v>410</v>
      </c>
      <c r="N303" s="83" t="s">
        <v>410</v>
      </c>
      <c r="O303" s="51" t="s">
        <v>410</v>
      </c>
      <c r="P303" s="51" t="s">
        <v>410</v>
      </c>
      <c r="Q303" s="83" t="s">
        <v>410</v>
      </c>
      <c r="R303" s="53">
        <f t="shared" si="64"/>
        <v>-6.8724586857528509</v>
      </c>
    </row>
    <row r="304" spans="1:18" ht="15" customHeight="1">
      <c r="A304" s="61" t="s">
        <v>283</v>
      </c>
      <c r="B304" s="50">
        <f>'Расчет субсидий'!X306</f>
        <v>0.45454545454545325</v>
      </c>
      <c r="C304" s="51">
        <f>'Расчет субсидий'!D306-1</f>
        <v>5.5019088255108928E-2</v>
      </c>
      <c r="D304" s="51">
        <f>C304*'Расчет субсидий'!E306</f>
        <v>0.82528632382663392</v>
      </c>
      <c r="E304" s="52">
        <f t="shared" si="71"/>
        <v>0.59480268105293388</v>
      </c>
      <c r="F304" s="51">
        <f>'Расчет субсидий'!F306-1</f>
        <v>0</v>
      </c>
      <c r="G304" s="51">
        <f>F304*'Расчет субсидий'!G306</f>
        <v>0</v>
      </c>
      <c r="H304" s="52">
        <f t="shared" si="72"/>
        <v>0</v>
      </c>
      <c r="I304" s="51">
        <f>'Расчет субсидий'!J306-1</f>
        <v>-1.9460633675956296E-2</v>
      </c>
      <c r="J304" s="51">
        <f>I304*'Расчет субсидий'!K306</f>
        <v>-0.19460633675956296</v>
      </c>
      <c r="K304" s="52">
        <f t="shared" si="73"/>
        <v>-0.14025722650748057</v>
      </c>
      <c r="L304" s="51" t="s">
        <v>410</v>
      </c>
      <c r="M304" s="51" t="s">
        <v>410</v>
      </c>
      <c r="N304" s="83" t="s">
        <v>410</v>
      </c>
      <c r="O304" s="51" t="s">
        <v>410</v>
      </c>
      <c r="P304" s="51" t="s">
        <v>410</v>
      </c>
      <c r="Q304" s="83" t="s">
        <v>410</v>
      </c>
      <c r="R304" s="53">
        <f t="shared" si="64"/>
        <v>0.63067998706707096</v>
      </c>
    </row>
    <row r="305" spans="1:18" ht="15" customHeight="1">
      <c r="A305" s="61" t="s">
        <v>284</v>
      </c>
      <c r="B305" s="50">
        <f>'Расчет субсидий'!X307</f>
        <v>-9.0363636363636459</v>
      </c>
      <c r="C305" s="51">
        <f>'Расчет субсидий'!D307-1</f>
        <v>-0.25199083992021876</v>
      </c>
      <c r="D305" s="51">
        <f>C305*'Расчет субсидий'!E307</f>
        <v>-3.7798625988032812</v>
      </c>
      <c r="E305" s="52">
        <f t="shared" si="71"/>
        <v>-8.5939061273452708</v>
      </c>
      <c r="F305" s="51">
        <f>'Расчет субсидий'!F307-1</f>
        <v>0</v>
      </c>
      <c r="G305" s="51">
        <f>F305*'Расчет субсидий'!G307</f>
        <v>0</v>
      </c>
      <c r="H305" s="52">
        <f t="shared" si="72"/>
        <v>0</v>
      </c>
      <c r="I305" s="51">
        <f>'Расчет субсидий'!J307-1</f>
        <v>-1.9460633675956296E-2</v>
      </c>
      <c r="J305" s="51">
        <f>I305*'Расчет субсидий'!K307</f>
        <v>-0.19460633675956296</v>
      </c>
      <c r="K305" s="52">
        <f t="shared" si="73"/>
        <v>-0.44245750901837605</v>
      </c>
      <c r="L305" s="51" t="s">
        <v>410</v>
      </c>
      <c r="M305" s="51" t="s">
        <v>410</v>
      </c>
      <c r="N305" s="83" t="s">
        <v>410</v>
      </c>
      <c r="O305" s="51" t="s">
        <v>410</v>
      </c>
      <c r="P305" s="51" t="s">
        <v>410</v>
      </c>
      <c r="Q305" s="83" t="s">
        <v>410</v>
      </c>
      <c r="R305" s="53">
        <f t="shared" si="64"/>
        <v>-3.974468935562844</v>
      </c>
    </row>
    <row r="306" spans="1:18" ht="15" customHeight="1">
      <c r="A306" s="61" t="s">
        <v>285</v>
      </c>
      <c r="B306" s="50">
        <f>'Расчет субсидий'!X308</f>
        <v>-2.672727272727272</v>
      </c>
      <c r="C306" s="51">
        <f>'Расчет субсидий'!D308-1</f>
        <v>-0.27719431462092126</v>
      </c>
      <c r="D306" s="51">
        <f>C306*'Расчет субсидий'!E308</f>
        <v>-4.1579147193138191</v>
      </c>
      <c r="E306" s="52">
        <f t="shared" si="71"/>
        <v>-2.5532264921447041</v>
      </c>
      <c r="F306" s="51">
        <f>'Расчет субсидий'!F308-1</f>
        <v>0</v>
      </c>
      <c r="G306" s="51">
        <f>F306*'Расчет субсидий'!G308</f>
        <v>0</v>
      </c>
      <c r="H306" s="52">
        <f t="shared" si="72"/>
        <v>0</v>
      </c>
      <c r="I306" s="51">
        <f>'Расчет субсидий'!J308-1</f>
        <v>-1.9460633675956296E-2</v>
      </c>
      <c r="J306" s="51">
        <f>I306*'Расчет субсидий'!K308</f>
        <v>-0.19460633675956296</v>
      </c>
      <c r="K306" s="52">
        <f t="shared" si="73"/>
        <v>-0.11950078058256787</v>
      </c>
      <c r="L306" s="51" t="s">
        <v>410</v>
      </c>
      <c r="M306" s="51" t="s">
        <v>410</v>
      </c>
      <c r="N306" s="83" t="s">
        <v>410</v>
      </c>
      <c r="O306" s="51" t="s">
        <v>410</v>
      </c>
      <c r="P306" s="51" t="s">
        <v>410</v>
      </c>
      <c r="Q306" s="83" t="s">
        <v>410</v>
      </c>
      <c r="R306" s="53">
        <f t="shared" si="64"/>
        <v>-4.3525210560733818</v>
      </c>
    </row>
    <row r="307" spans="1:18" ht="15" customHeight="1">
      <c r="A307" s="61" t="s">
        <v>286</v>
      </c>
      <c r="B307" s="50">
        <f>'Расчет субсидий'!X309</f>
        <v>-0.36363636363636331</v>
      </c>
      <c r="C307" s="51">
        <f>'Расчет субсидий'!D309-1</f>
        <v>-6.2659983454182666E-2</v>
      </c>
      <c r="D307" s="51">
        <f>C307*'Расчет субсидий'!E309</f>
        <v>-0.93989975181273999</v>
      </c>
      <c r="E307" s="52">
        <f t="shared" si="71"/>
        <v>-0.30126037345644724</v>
      </c>
      <c r="F307" s="51">
        <f>'Расчет субсидий'!F309-1</f>
        <v>0</v>
      </c>
      <c r="G307" s="51">
        <f>F307*'Расчет субсидий'!G309</f>
        <v>0</v>
      </c>
      <c r="H307" s="52">
        <f t="shared" si="72"/>
        <v>0</v>
      </c>
      <c r="I307" s="51">
        <f>'Расчет субсидий'!J309-1</f>
        <v>-1.9460633675956296E-2</v>
      </c>
      <c r="J307" s="51">
        <f>I307*'Расчет субсидий'!K309</f>
        <v>-0.19460633675956296</v>
      </c>
      <c r="K307" s="52">
        <f t="shared" si="73"/>
        <v>-6.2375990179916123E-2</v>
      </c>
      <c r="L307" s="51" t="s">
        <v>410</v>
      </c>
      <c r="M307" s="51" t="s">
        <v>410</v>
      </c>
      <c r="N307" s="83" t="s">
        <v>410</v>
      </c>
      <c r="O307" s="51" t="s">
        <v>410</v>
      </c>
      <c r="P307" s="51" t="s">
        <v>410</v>
      </c>
      <c r="Q307" s="83" t="s">
        <v>410</v>
      </c>
      <c r="R307" s="53">
        <f t="shared" si="64"/>
        <v>-1.1345060885723028</v>
      </c>
    </row>
    <row r="308" spans="1:18" ht="15" customHeight="1">
      <c r="A308" s="61" t="s">
        <v>287</v>
      </c>
      <c r="B308" s="50">
        <f>'Расчет субсидий'!X310</f>
        <v>-38.227272727272748</v>
      </c>
      <c r="C308" s="51">
        <f>'Расчет субсидий'!D310-1</f>
        <v>-0.23724553908017088</v>
      </c>
      <c r="D308" s="51">
        <f>C308*'Расчет субсидий'!E310</f>
        <v>-3.5586830862025631</v>
      </c>
      <c r="E308" s="52">
        <f t="shared" si="71"/>
        <v>-36.245206152749915</v>
      </c>
      <c r="F308" s="51">
        <f>'Расчет субсидий'!F310-1</f>
        <v>0</v>
      </c>
      <c r="G308" s="51">
        <f>F308*'Расчет субсидий'!G310</f>
        <v>0</v>
      </c>
      <c r="H308" s="52">
        <f t="shared" si="72"/>
        <v>0</v>
      </c>
      <c r="I308" s="51">
        <f>'Расчет субсидий'!J310-1</f>
        <v>-1.9460633675956296E-2</v>
      </c>
      <c r="J308" s="51">
        <f>I308*'Расчет субсидий'!K310</f>
        <v>-0.19460633675956296</v>
      </c>
      <c r="K308" s="52">
        <f t="shared" si="73"/>
        <v>-1.9820665745228263</v>
      </c>
      <c r="L308" s="51" t="s">
        <v>410</v>
      </c>
      <c r="M308" s="51" t="s">
        <v>410</v>
      </c>
      <c r="N308" s="83" t="s">
        <v>410</v>
      </c>
      <c r="O308" s="51" t="s">
        <v>410</v>
      </c>
      <c r="P308" s="51" t="s">
        <v>410</v>
      </c>
      <c r="Q308" s="83" t="s">
        <v>410</v>
      </c>
      <c r="R308" s="53">
        <f t="shared" si="64"/>
        <v>-3.7532894229621263</v>
      </c>
    </row>
    <row r="309" spans="1:18" ht="15" customHeight="1">
      <c r="A309" s="61" t="s">
        <v>288</v>
      </c>
      <c r="B309" s="50">
        <f>'Расчет субсидий'!X311</f>
        <v>-115.60000000000002</v>
      </c>
      <c r="C309" s="51">
        <f>'Расчет субсидий'!D311-1</f>
        <v>-0.41939546599496214</v>
      </c>
      <c r="D309" s="51">
        <f>C309*'Расчет субсидий'!E311</f>
        <v>-6.2909319899244318</v>
      </c>
      <c r="E309" s="52">
        <f t="shared" si="71"/>
        <v>-112.13128369670623</v>
      </c>
      <c r="F309" s="51">
        <f>'Расчет субсидий'!F311-1</f>
        <v>0</v>
      </c>
      <c r="G309" s="51">
        <f>F309*'Расчет субсидий'!G311</f>
        <v>0</v>
      </c>
      <c r="H309" s="52">
        <f t="shared" si="72"/>
        <v>0</v>
      </c>
      <c r="I309" s="51">
        <f>'Расчет субсидий'!J311-1</f>
        <v>-1.9460633675956296E-2</v>
      </c>
      <c r="J309" s="51">
        <f>I309*'Расчет субсидий'!K311</f>
        <v>-0.19460633675956296</v>
      </c>
      <c r="K309" s="52">
        <f t="shared" si="73"/>
        <v>-3.4687163032937876</v>
      </c>
      <c r="L309" s="51" t="s">
        <v>410</v>
      </c>
      <c r="M309" s="51" t="s">
        <v>410</v>
      </c>
      <c r="N309" s="83" t="s">
        <v>410</v>
      </c>
      <c r="O309" s="51" t="s">
        <v>410</v>
      </c>
      <c r="P309" s="51" t="s">
        <v>410</v>
      </c>
      <c r="Q309" s="83" t="s">
        <v>410</v>
      </c>
      <c r="R309" s="53">
        <f t="shared" si="64"/>
        <v>-6.4855383266839945</v>
      </c>
    </row>
    <row r="310" spans="1:18" ht="15" customHeight="1">
      <c r="A310" s="61" t="s">
        <v>289</v>
      </c>
      <c r="B310" s="50">
        <f>'Расчет субсидий'!X312</f>
        <v>-110.11818181818182</v>
      </c>
      <c r="C310" s="51">
        <f>'Расчет субсидий'!D312-1</f>
        <v>-0.38849696697371372</v>
      </c>
      <c r="D310" s="51">
        <f>C310*'Расчет субсидий'!E312</f>
        <v>-5.827454504605706</v>
      </c>
      <c r="E310" s="52">
        <f t="shared" si="71"/>
        <v>-106.55964985731883</v>
      </c>
      <c r="F310" s="51">
        <f>'Расчет субсидий'!F312-1</f>
        <v>0</v>
      </c>
      <c r="G310" s="51">
        <f>F310*'Расчет субсидий'!G312</f>
        <v>0</v>
      </c>
      <c r="H310" s="52">
        <f t="shared" si="72"/>
        <v>0</v>
      </c>
      <c r="I310" s="51">
        <f>'Расчет субсидий'!J312-1</f>
        <v>-1.9460633675956296E-2</v>
      </c>
      <c r="J310" s="51">
        <f>I310*'Расчет субсидий'!K312</f>
        <v>-0.19460633675956296</v>
      </c>
      <c r="K310" s="52">
        <f t="shared" si="73"/>
        <v>-3.5585319608630064</v>
      </c>
      <c r="L310" s="51" t="s">
        <v>410</v>
      </c>
      <c r="M310" s="51" t="s">
        <v>410</v>
      </c>
      <c r="N310" s="83" t="s">
        <v>410</v>
      </c>
      <c r="O310" s="51" t="s">
        <v>410</v>
      </c>
      <c r="P310" s="51" t="s">
        <v>410</v>
      </c>
      <c r="Q310" s="83" t="s">
        <v>410</v>
      </c>
      <c r="R310" s="53">
        <f t="shared" si="64"/>
        <v>-6.0220608413652688</v>
      </c>
    </row>
    <row r="311" spans="1:18" ht="15" customHeight="1">
      <c r="A311" s="61" t="s">
        <v>290</v>
      </c>
      <c r="B311" s="50">
        <f>'Расчет субсидий'!X313</f>
        <v>-0.11818181818181728</v>
      </c>
      <c r="C311" s="51">
        <f>'Расчет субсидий'!D313-1</f>
        <v>6.5026504567335941E-3</v>
      </c>
      <c r="D311" s="51">
        <f>C311*'Расчет субсидий'!E313</f>
        <v>9.7539756851003911E-2</v>
      </c>
      <c r="E311" s="52">
        <f t="shared" si="71"/>
        <v>0.11875792698705721</v>
      </c>
      <c r="F311" s="51">
        <f>'Расчет субсидий'!F313-1</f>
        <v>0</v>
      </c>
      <c r="G311" s="51">
        <f>F311*'Расчет субсидий'!G313</f>
        <v>0</v>
      </c>
      <c r="H311" s="52">
        <f t="shared" si="72"/>
        <v>0</v>
      </c>
      <c r="I311" s="51">
        <f>'Расчет субсидий'!J313-1</f>
        <v>-1.9460633675956296E-2</v>
      </c>
      <c r="J311" s="51">
        <f>I311*'Расчет субсидий'!K313</f>
        <v>-0.19460633675956296</v>
      </c>
      <c r="K311" s="52">
        <f t="shared" si="73"/>
        <v>-0.23693974516887448</v>
      </c>
      <c r="L311" s="51" t="s">
        <v>410</v>
      </c>
      <c r="M311" s="51" t="s">
        <v>410</v>
      </c>
      <c r="N311" s="83" t="s">
        <v>410</v>
      </c>
      <c r="O311" s="51" t="s">
        <v>410</v>
      </c>
      <c r="P311" s="51" t="s">
        <v>410</v>
      </c>
      <c r="Q311" s="83" t="s">
        <v>410</v>
      </c>
      <c r="R311" s="53">
        <f t="shared" si="64"/>
        <v>-9.7066579908559047E-2</v>
      </c>
    </row>
    <row r="312" spans="1:18" ht="15" customHeight="1">
      <c r="A312" s="61" t="s">
        <v>291</v>
      </c>
      <c r="B312" s="50">
        <f>'Расчет субсидий'!X314</f>
        <v>-4.2636363636363583</v>
      </c>
      <c r="C312" s="51">
        <f>'Расчет субсидий'!D314-1</f>
        <v>-0.14162876811053959</v>
      </c>
      <c r="D312" s="51">
        <f>C312*'Расчет субсидий'!E314</f>
        <v>-2.124431521658094</v>
      </c>
      <c r="E312" s="52">
        <f t="shared" si="71"/>
        <v>-3.9058454586753317</v>
      </c>
      <c r="F312" s="51">
        <f>'Расчет субсидий'!F314-1</f>
        <v>0</v>
      </c>
      <c r="G312" s="51">
        <f>F312*'Расчет субсидий'!G314</f>
        <v>0</v>
      </c>
      <c r="H312" s="52">
        <f t="shared" si="72"/>
        <v>0</v>
      </c>
      <c r="I312" s="51">
        <f>'Расчет субсидий'!J314-1</f>
        <v>-1.9460633675956296E-2</v>
      </c>
      <c r="J312" s="51">
        <f>I312*'Расчет субсидий'!K314</f>
        <v>-0.19460633675956296</v>
      </c>
      <c r="K312" s="52">
        <f t="shared" si="73"/>
        <v>-0.35779090496102711</v>
      </c>
      <c r="L312" s="51" t="s">
        <v>410</v>
      </c>
      <c r="M312" s="51" t="s">
        <v>410</v>
      </c>
      <c r="N312" s="83" t="s">
        <v>410</v>
      </c>
      <c r="O312" s="51" t="s">
        <v>410</v>
      </c>
      <c r="P312" s="51" t="s">
        <v>410</v>
      </c>
      <c r="Q312" s="83" t="s">
        <v>410</v>
      </c>
      <c r="R312" s="53">
        <f t="shared" si="64"/>
        <v>-2.3190378584176568</v>
      </c>
    </row>
    <row r="313" spans="1:18" ht="15" customHeight="1">
      <c r="A313" s="61" t="s">
        <v>292</v>
      </c>
      <c r="B313" s="50">
        <f>'Расчет субсидий'!X315</f>
        <v>-34.25454545454545</v>
      </c>
      <c r="C313" s="51">
        <f>'Расчет субсидий'!D315-1</f>
        <v>-0.30485724402098691</v>
      </c>
      <c r="D313" s="51">
        <f>C313*'Расчет субсидий'!E315</f>
        <v>-4.5728586603148038</v>
      </c>
      <c r="E313" s="52">
        <f t="shared" si="71"/>
        <v>-32.856286293258727</v>
      </c>
      <c r="F313" s="51">
        <f>'Расчет субсидий'!F315-1</f>
        <v>0</v>
      </c>
      <c r="G313" s="51">
        <f>F313*'Расчет субсидий'!G315</f>
        <v>0</v>
      </c>
      <c r="H313" s="52">
        <f t="shared" si="72"/>
        <v>0</v>
      </c>
      <c r="I313" s="51">
        <f>'Расчет субсидий'!J315-1</f>
        <v>-1.9460633675956296E-2</v>
      </c>
      <c r="J313" s="51">
        <f>I313*'Расчет субсидий'!K315</f>
        <v>-0.19460633675956296</v>
      </c>
      <c r="K313" s="52">
        <f t="shared" si="73"/>
        <v>-1.3982591612867263</v>
      </c>
      <c r="L313" s="51" t="s">
        <v>410</v>
      </c>
      <c r="M313" s="51" t="s">
        <v>410</v>
      </c>
      <c r="N313" s="83" t="s">
        <v>410</v>
      </c>
      <c r="O313" s="51" t="s">
        <v>410</v>
      </c>
      <c r="P313" s="51" t="s">
        <v>410</v>
      </c>
      <c r="Q313" s="83" t="s">
        <v>410</v>
      </c>
      <c r="R313" s="53">
        <f t="shared" ref="R313:R376" si="74">D313+G313+J313</f>
        <v>-4.7674649970743666</v>
      </c>
    </row>
    <row r="314" spans="1:18" ht="15" customHeight="1">
      <c r="A314" s="61" t="s">
        <v>293</v>
      </c>
      <c r="B314" s="50">
        <f>'Расчет субсидий'!X316</f>
        <v>-3.7909090909090963</v>
      </c>
      <c r="C314" s="51">
        <f>'Расчет субсидий'!D316-1</f>
        <v>-0.22613353490857424</v>
      </c>
      <c r="D314" s="51">
        <f>C314*'Расчет субсидий'!E316</f>
        <v>-3.3920030236286136</v>
      </c>
      <c r="E314" s="52">
        <f t="shared" si="71"/>
        <v>-3.5852176266202451</v>
      </c>
      <c r="F314" s="51">
        <f>'Расчет субсидий'!F316-1</f>
        <v>0</v>
      </c>
      <c r="G314" s="51">
        <f>F314*'Расчет субсидий'!G316</f>
        <v>0</v>
      </c>
      <c r="H314" s="52">
        <f t="shared" si="72"/>
        <v>0</v>
      </c>
      <c r="I314" s="51">
        <f>'Расчет субсидий'!J316-1</f>
        <v>-1.9460633675956296E-2</v>
      </c>
      <c r="J314" s="51">
        <f>I314*'Расчет субсидий'!K316</f>
        <v>-0.19460633675956296</v>
      </c>
      <c r="K314" s="52">
        <f t="shared" si="73"/>
        <v>-0.20569146428885127</v>
      </c>
      <c r="L314" s="51" t="s">
        <v>410</v>
      </c>
      <c r="M314" s="51" t="s">
        <v>410</v>
      </c>
      <c r="N314" s="83" t="s">
        <v>410</v>
      </c>
      <c r="O314" s="51" t="s">
        <v>410</v>
      </c>
      <c r="P314" s="51" t="s">
        <v>410</v>
      </c>
      <c r="Q314" s="83" t="s">
        <v>410</v>
      </c>
      <c r="R314" s="53">
        <f t="shared" si="74"/>
        <v>-3.5866093603881763</v>
      </c>
    </row>
    <row r="315" spans="1:18" ht="15" customHeight="1">
      <c r="A315" s="57" t="s">
        <v>294</v>
      </c>
      <c r="B315" s="58"/>
      <c r="C315" s="59"/>
      <c r="D315" s="59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</row>
    <row r="316" spans="1:18" ht="15" customHeight="1">
      <c r="A316" s="61" t="s">
        <v>295</v>
      </c>
      <c r="B316" s="50">
        <f>'Расчет субсидий'!X318</f>
        <v>-4.5454545454546746E-2</v>
      </c>
      <c r="C316" s="51">
        <f>'Расчет субсидий'!D318-1</f>
        <v>-2.9709124057346603E-2</v>
      </c>
      <c r="D316" s="51">
        <f>C316*'Расчет субсидий'!E318</f>
        <v>-0.44563686086019905</v>
      </c>
      <c r="E316" s="52">
        <f t="shared" ref="E316:E330" si="75">$B316*D316/$R316</f>
        <v>-10.194500749945638</v>
      </c>
      <c r="F316" s="51">
        <f>'Расчет субсидий'!F318-1</f>
        <v>0</v>
      </c>
      <c r="G316" s="51">
        <f>F316*'Расчет субсидий'!G318</f>
        <v>0</v>
      </c>
      <c r="H316" s="52">
        <f t="shared" ref="H316:H330" si="76">$B316*G316/$R316</f>
        <v>0</v>
      </c>
      <c r="I316" s="51">
        <f>'Расчет субсидий'!J318-1</f>
        <v>4.4364988558352358E-2</v>
      </c>
      <c r="J316" s="51">
        <f>I316*'Расчет субсидий'!K318</f>
        <v>0.44364988558352358</v>
      </c>
      <c r="K316" s="52">
        <f t="shared" ref="K316:K330" si="77">$B316*J316/$R316</f>
        <v>10.149046204491091</v>
      </c>
      <c r="L316" s="51" t="s">
        <v>410</v>
      </c>
      <c r="M316" s="51" t="s">
        <v>410</v>
      </c>
      <c r="N316" s="83" t="s">
        <v>410</v>
      </c>
      <c r="O316" s="51" t="s">
        <v>410</v>
      </c>
      <c r="P316" s="51" t="s">
        <v>410</v>
      </c>
      <c r="Q316" s="83" t="s">
        <v>410</v>
      </c>
      <c r="R316" s="53">
        <f t="shared" si="74"/>
        <v>-1.9869752766754623E-3</v>
      </c>
    </row>
    <row r="317" spans="1:18" ht="15" customHeight="1">
      <c r="A317" s="61" t="s">
        <v>296</v>
      </c>
      <c r="B317" s="50">
        <f>'Расчет субсидий'!X319</f>
        <v>-6.3181818181818201</v>
      </c>
      <c r="C317" s="51">
        <f>'Расчет субсидий'!D319-1</f>
        <v>-0.28308909911581026</v>
      </c>
      <c r="D317" s="51">
        <f>C317*'Расчет субсидий'!E319</f>
        <v>-4.246336486737154</v>
      </c>
      <c r="E317" s="52">
        <f t="shared" si="75"/>
        <v>-7.0553082066362069</v>
      </c>
      <c r="F317" s="51">
        <f>'Расчет субсидий'!F319-1</f>
        <v>0</v>
      </c>
      <c r="G317" s="51">
        <f>F317*'Расчет субсидий'!G319</f>
        <v>0</v>
      </c>
      <c r="H317" s="52">
        <f t="shared" si="76"/>
        <v>0</v>
      </c>
      <c r="I317" s="51">
        <f>'Расчет субсидий'!J319-1</f>
        <v>4.4364988558352358E-2</v>
      </c>
      <c r="J317" s="51">
        <f>I317*'Расчет субсидий'!K319</f>
        <v>0.44364988558352358</v>
      </c>
      <c r="K317" s="52">
        <f t="shared" si="77"/>
        <v>0.73712638845438705</v>
      </c>
      <c r="L317" s="51" t="s">
        <v>410</v>
      </c>
      <c r="M317" s="51" t="s">
        <v>410</v>
      </c>
      <c r="N317" s="83" t="s">
        <v>410</v>
      </c>
      <c r="O317" s="51" t="s">
        <v>410</v>
      </c>
      <c r="P317" s="51" t="s">
        <v>410</v>
      </c>
      <c r="Q317" s="83" t="s">
        <v>410</v>
      </c>
      <c r="R317" s="53">
        <f t="shared" si="74"/>
        <v>-3.8026866011536304</v>
      </c>
    </row>
    <row r="318" spans="1:18" ht="15" customHeight="1">
      <c r="A318" s="61" t="s">
        <v>297</v>
      </c>
      <c r="B318" s="50">
        <f>'Расчет субсидий'!X320</f>
        <v>-8.2272727272727195</v>
      </c>
      <c r="C318" s="51">
        <f>'Расчет субсидий'!D320-1</f>
        <v>-0.18533415841584155</v>
      </c>
      <c r="D318" s="51">
        <f>C318*'Расчет субсидий'!E320</f>
        <v>-2.7800123762376234</v>
      </c>
      <c r="E318" s="52">
        <f t="shared" si="75"/>
        <v>-9.7895425457276044</v>
      </c>
      <c r="F318" s="51">
        <f>'Расчет субсидий'!F320-1</f>
        <v>0</v>
      </c>
      <c r="G318" s="51">
        <f>F318*'Расчет субсидий'!G320</f>
        <v>0</v>
      </c>
      <c r="H318" s="52">
        <f t="shared" si="76"/>
        <v>0</v>
      </c>
      <c r="I318" s="51">
        <f>'Расчет субсидий'!J320-1</f>
        <v>4.4364988558352358E-2</v>
      </c>
      <c r="J318" s="51">
        <f>I318*'Расчет субсидий'!K320</f>
        <v>0.44364988558352358</v>
      </c>
      <c r="K318" s="52">
        <f t="shared" si="77"/>
        <v>1.5622698184548862</v>
      </c>
      <c r="L318" s="51" t="s">
        <v>410</v>
      </c>
      <c r="M318" s="51" t="s">
        <v>410</v>
      </c>
      <c r="N318" s="83" t="s">
        <v>410</v>
      </c>
      <c r="O318" s="51" t="s">
        <v>410</v>
      </c>
      <c r="P318" s="51" t="s">
        <v>410</v>
      </c>
      <c r="Q318" s="83" t="s">
        <v>410</v>
      </c>
      <c r="R318" s="53">
        <f t="shared" si="74"/>
        <v>-2.3363624906540998</v>
      </c>
    </row>
    <row r="319" spans="1:18" ht="15" customHeight="1">
      <c r="A319" s="61" t="s">
        <v>298</v>
      </c>
      <c r="B319" s="50">
        <f>'Расчет субсидий'!X321</f>
        <v>-277.86363636363637</v>
      </c>
      <c r="C319" s="51">
        <f>'Расчет субсидий'!D321-1</f>
        <v>-0.96338423184792765</v>
      </c>
      <c r="D319" s="51">
        <f>C319*'Расчет субсидий'!E321</f>
        <v>-14.450763477718915</v>
      </c>
      <c r="E319" s="52">
        <f t="shared" si="75"/>
        <v>-286.66446243459535</v>
      </c>
      <c r="F319" s="51">
        <f>'Расчет субсидий'!F321-1</f>
        <v>0</v>
      </c>
      <c r="G319" s="51">
        <f>F319*'Расчет субсидий'!G321</f>
        <v>0</v>
      </c>
      <c r="H319" s="52">
        <f t="shared" si="76"/>
        <v>0</v>
      </c>
      <c r="I319" s="51">
        <f>'Расчет субсидий'!J321-1</f>
        <v>4.4364988558352358E-2</v>
      </c>
      <c r="J319" s="51">
        <f>I319*'Расчет субсидий'!K321</f>
        <v>0.44364988558352358</v>
      </c>
      <c r="K319" s="52">
        <f t="shared" si="77"/>
        <v>8.8008260709589816</v>
      </c>
      <c r="L319" s="51" t="s">
        <v>410</v>
      </c>
      <c r="M319" s="51" t="s">
        <v>410</v>
      </c>
      <c r="N319" s="83" t="s">
        <v>410</v>
      </c>
      <c r="O319" s="51" t="s">
        <v>410</v>
      </c>
      <c r="P319" s="51" t="s">
        <v>410</v>
      </c>
      <c r="Q319" s="83" t="s">
        <v>410</v>
      </c>
      <c r="R319" s="53">
        <f t="shared" si="74"/>
        <v>-14.007113592135392</v>
      </c>
    </row>
    <row r="320" spans="1:18" ht="15" customHeight="1">
      <c r="A320" s="61" t="s">
        <v>299</v>
      </c>
      <c r="B320" s="50">
        <f>'Расчет субсидий'!X322</f>
        <v>-77.390909090909076</v>
      </c>
      <c r="C320" s="51">
        <f>'Расчет субсидий'!D322-1</f>
        <v>-0.30022075055187636</v>
      </c>
      <c r="D320" s="51">
        <f>C320*'Расчет субсидий'!E322</f>
        <v>-4.5033112582781456</v>
      </c>
      <c r="E320" s="52">
        <f t="shared" si="75"/>
        <v>-85.84838000075419</v>
      </c>
      <c r="F320" s="51">
        <f>'Расчет субсидий'!F322-1</f>
        <v>0</v>
      </c>
      <c r="G320" s="51">
        <f>F320*'Расчет субсидий'!G322</f>
        <v>0</v>
      </c>
      <c r="H320" s="52">
        <f t="shared" si="76"/>
        <v>0</v>
      </c>
      <c r="I320" s="51">
        <f>'Расчет субсидий'!J322-1</f>
        <v>4.4364988558352358E-2</v>
      </c>
      <c r="J320" s="51">
        <f>I320*'Расчет субсидий'!K322</f>
        <v>0.44364988558352358</v>
      </c>
      <c r="K320" s="52">
        <f t="shared" si="77"/>
        <v>8.4574709098451226</v>
      </c>
      <c r="L320" s="51" t="s">
        <v>410</v>
      </c>
      <c r="M320" s="51" t="s">
        <v>410</v>
      </c>
      <c r="N320" s="83" t="s">
        <v>410</v>
      </c>
      <c r="O320" s="51" t="s">
        <v>410</v>
      </c>
      <c r="P320" s="51" t="s">
        <v>410</v>
      </c>
      <c r="Q320" s="83" t="s">
        <v>410</v>
      </c>
      <c r="R320" s="53">
        <f t="shared" si="74"/>
        <v>-4.059661372694622</v>
      </c>
    </row>
    <row r="321" spans="1:18" ht="15" customHeight="1">
      <c r="A321" s="61" t="s">
        <v>300</v>
      </c>
      <c r="B321" s="50">
        <f>'Расчет субсидий'!X323</f>
        <v>-22.545454545454561</v>
      </c>
      <c r="C321" s="51">
        <f>'Расчет субсидий'!D323-1</f>
        <v>-0.19763372137259383</v>
      </c>
      <c r="D321" s="51">
        <f>C321*'Расчет субсидий'!E323</f>
        <v>-2.9645058205889074</v>
      </c>
      <c r="E321" s="52">
        <f t="shared" si="75"/>
        <v>-26.513268886061887</v>
      </c>
      <c r="F321" s="51">
        <f>'Расчет субсидий'!F323-1</f>
        <v>0</v>
      </c>
      <c r="G321" s="51">
        <f>F321*'Расчет субсидий'!G323</f>
        <v>0</v>
      </c>
      <c r="H321" s="52">
        <f t="shared" si="76"/>
        <v>0</v>
      </c>
      <c r="I321" s="51">
        <f>'Расчет субсидий'!J323-1</f>
        <v>4.4364988558352358E-2</v>
      </c>
      <c r="J321" s="51">
        <f>I321*'Расчет субсидий'!K323</f>
        <v>0.44364988558352358</v>
      </c>
      <c r="K321" s="52">
        <f t="shared" si="77"/>
        <v>3.9678143406073247</v>
      </c>
      <c r="L321" s="51" t="s">
        <v>410</v>
      </c>
      <c r="M321" s="51" t="s">
        <v>410</v>
      </c>
      <c r="N321" s="83" t="s">
        <v>410</v>
      </c>
      <c r="O321" s="51" t="s">
        <v>410</v>
      </c>
      <c r="P321" s="51" t="s">
        <v>410</v>
      </c>
      <c r="Q321" s="83" t="s">
        <v>410</v>
      </c>
      <c r="R321" s="53">
        <f t="shared" si="74"/>
        <v>-2.5208559350053839</v>
      </c>
    </row>
    <row r="322" spans="1:18" ht="15" customHeight="1">
      <c r="A322" s="61" t="s">
        <v>301</v>
      </c>
      <c r="B322" s="50">
        <f>'Расчет субсидий'!X324</f>
        <v>0.49090909090909118</v>
      </c>
      <c r="C322" s="51">
        <f>'Расчет субсидий'!D324-1</f>
        <v>0.20711441816977683</v>
      </c>
      <c r="D322" s="51">
        <f>C322*'Расчет субсидий'!E324</f>
        <v>3.1067162725466524</v>
      </c>
      <c r="E322" s="52">
        <f t="shared" si="75"/>
        <v>0.4295656259498512</v>
      </c>
      <c r="F322" s="51">
        <f>'Расчет субсидий'!F324-1</f>
        <v>0</v>
      </c>
      <c r="G322" s="51">
        <f>F322*'Расчет субсидий'!G324</f>
        <v>0</v>
      </c>
      <c r="H322" s="52">
        <f t="shared" si="76"/>
        <v>0</v>
      </c>
      <c r="I322" s="51">
        <f>'Расчет субсидий'!J324-1</f>
        <v>4.4364988558352358E-2</v>
      </c>
      <c r="J322" s="51">
        <f>I322*'Расчет субсидий'!K324</f>
        <v>0.44364988558352358</v>
      </c>
      <c r="K322" s="52">
        <f t="shared" si="77"/>
        <v>6.1343464959239966E-2</v>
      </c>
      <c r="L322" s="51" t="s">
        <v>410</v>
      </c>
      <c r="M322" s="51" t="s">
        <v>410</v>
      </c>
      <c r="N322" s="83" t="s">
        <v>410</v>
      </c>
      <c r="O322" s="51" t="s">
        <v>410</v>
      </c>
      <c r="P322" s="51" t="s">
        <v>410</v>
      </c>
      <c r="Q322" s="83" t="s">
        <v>410</v>
      </c>
      <c r="R322" s="53">
        <f t="shared" si="74"/>
        <v>3.550366158130176</v>
      </c>
    </row>
    <row r="323" spans="1:18" ht="15" customHeight="1">
      <c r="A323" s="61" t="s">
        <v>302</v>
      </c>
      <c r="B323" s="50">
        <f>'Расчет субсидий'!X325</f>
        <v>28.800000000000011</v>
      </c>
      <c r="C323" s="51">
        <f>'Расчет субсидий'!D325-1</f>
        <v>0.20344215706661117</v>
      </c>
      <c r="D323" s="51">
        <f>C323*'Расчет субсидий'!E325</f>
        <v>3.0516323559991676</v>
      </c>
      <c r="E323" s="52">
        <f t="shared" si="75"/>
        <v>25.144467822140776</v>
      </c>
      <c r="F323" s="51">
        <f>'Расчет субсидий'!F325-1</f>
        <v>0</v>
      </c>
      <c r="G323" s="51">
        <f>F323*'Расчет субсидий'!G325</f>
        <v>0</v>
      </c>
      <c r="H323" s="52">
        <f t="shared" si="76"/>
        <v>0</v>
      </c>
      <c r="I323" s="51">
        <f>'Расчет субсидий'!J325-1</f>
        <v>4.4364988558352358E-2</v>
      </c>
      <c r="J323" s="51">
        <f>I323*'Расчет субсидий'!K325</f>
        <v>0.44364988558352358</v>
      </c>
      <c r="K323" s="52">
        <f t="shared" si="77"/>
        <v>3.6555321778592353</v>
      </c>
      <c r="L323" s="51" t="s">
        <v>410</v>
      </c>
      <c r="M323" s="51" t="s">
        <v>410</v>
      </c>
      <c r="N323" s="83" t="s">
        <v>410</v>
      </c>
      <c r="O323" s="51" t="s">
        <v>410</v>
      </c>
      <c r="P323" s="51" t="s">
        <v>410</v>
      </c>
      <c r="Q323" s="83" t="s">
        <v>410</v>
      </c>
      <c r="R323" s="53">
        <f t="shared" si="74"/>
        <v>3.4952822415826912</v>
      </c>
    </row>
    <row r="324" spans="1:18" ht="15" customHeight="1">
      <c r="A324" s="61" t="s">
        <v>303</v>
      </c>
      <c r="B324" s="50">
        <f>'Расчет субсидий'!X326</f>
        <v>6.2181818181818471</v>
      </c>
      <c r="C324" s="51">
        <f>'Расчет субсидий'!D326-1</f>
        <v>-5.8727255222875696E-3</v>
      </c>
      <c r="D324" s="51">
        <f>C324*'Расчет субсидий'!E326</f>
        <v>-8.8090882834313544E-2</v>
      </c>
      <c r="E324" s="52">
        <f t="shared" si="75"/>
        <v>-1.5405744806137744</v>
      </c>
      <c r="F324" s="51">
        <f>'Расчет субсидий'!F326-1</f>
        <v>0</v>
      </c>
      <c r="G324" s="51">
        <f>F324*'Расчет субсидий'!G326</f>
        <v>0</v>
      </c>
      <c r="H324" s="52">
        <f t="shared" si="76"/>
        <v>0</v>
      </c>
      <c r="I324" s="51">
        <f>'Расчет субсидий'!J326-1</f>
        <v>4.4364988558352358E-2</v>
      </c>
      <c r="J324" s="51">
        <f>I324*'Расчет субсидий'!K326</f>
        <v>0.44364988558352358</v>
      </c>
      <c r="K324" s="52">
        <f t="shared" si="77"/>
        <v>7.758756298795622</v>
      </c>
      <c r="L324" s="51" t="s">
        <v>410</v>
      </c>
      <c r="M324" s="51" t="s">
        <v>410</v>
      </c>
      <c r="N324" s="83" t="s">
        <v>410</v>
      </c>
      <c r="O324" s="51" t="s">
        <v>410</v>
      </c>
      <c r="P324" s="51" t="s">
        <v>410</v>
      </c>
      <c r="Q324" s="83" t="s">
        <v>410</v>
      </c>
      <c r="R324" s="53">
        <f t="shared" si="74"/>
        <v>0.35555900274921004</v>
      </c>
    </row>
    <row r="325" spans="1:18" ht="15" customHeight="1">
      <c r="A325" s="61" t="s">
        <v>304</v>
      </c>
      <c r="B325" s="50">
        <f>'Расчет субсидий'!X327</f>
        <v>-11.254545454545465</v>
      </c>
      <c r="C325" s="51">
        <f>'Расчет субсидий'!D327-1</f>
        <v>-0.23950098814229248</v>
      </c>
      <c r="D325" s="51">
        <f>C325*'Расчет субсидий'!E327</f>
        <v>-3.5925148221343872</v>
      </c>
      <c r="E325" s="52">
        <f t="shared" si="75"/>
        <v>-12.840220897542672</v>
      </c>
      <c r="F325" s="51">
        <f>'Расчет субсидий'!F327-1</f>
        <v>0</v>
      </c>
      <c r="G325" s="51">
        <f>F325*'Расчет субсидий'!G327</f>
        <v>0</v>
      </c>
      <c r="H325" s="52">
        <f t="shared" si="76"/>
        <v>0</v>
      </c>
      <c r="I325" s="51">
        <f>'Расчет субсидий'!J327-1</f>
        <v>4.4364988558352358E-2</v>
      </c>
      <c r="J325" s="51">
        <f>I325*'Расчет субсидий'!K327</f>
        <v>0.44364988558352358</v>
      </c>
      <c r="K325" s="52">
        <f t="shared" si="77"/>
        <v>1.5856754429972062</v>
      </c>
      <c r="L325" s="51" t="s">
        <v>410</v>
      </c>
      <c r="M325" s="51" t="s">
        <v>410</v>
      </c>
      <c r="N325" s="83" t="s">
        <v>410</v>
      </c>
      <c r="O325" s="51" t="s">
        <v>410</v>
      </c>
      <c r="P325" s="51" t="s">
        <v>410</v>
      </c>
      <c r="Q325" s="83" t="s">
        <v>410</v>
      </c>
      <c r="R325" s="53">
        <f t="shared" si="74"/>
        <v>-3.1488649365508636</v>
      </c>
    </row>
    <row r="326" spans="1:18" ht="15" customHeight="1">
      <c r="A326" s="61" t="s">
        <v>305</v>
      </c>
      <c r="B326" s="50">
        <f>'Расчет субсидий'!X328</f>
        <v>-45.990909090909099</v>
      </c>
      <c r="C326" s="51">
        <f>'Расчет субсидий'!D328-1</f>
        <v>-0.17972831765935215</v>
      </c>
      <c r="D326" s="51">
        <f>C326*'Расчет субсидий'!E328</f>
        <v>-2.6959247648902824</v>
      </c>
      <c r="E326" s="52">
        <f t="shared" si="75"/>
        <v>-55.050132609107855</v>
      </c>
      <c r="F326" s="51">
        <f>'Расчет субсидий'!F328-1</f>
        <v>0</v>
      </c>
      <c r="G326" s="51">
        <f>F326*'Расчет субсидий'!G328</f>
        <v>0</v>
      </c>
      <c r="H326" s="52">
        <f t="shared" si="76"/>
        <v>0</v>
      </c>
      <c r="I326" s="51">
        <f>'Расчет субсидий'!J328-1</f>
        <v>4.4364988558352358E-2</v>
      </c>
      <c r="J326" s="51">
        <f>I326*'Расчет субсидий'!K328</f>
        <v>0.44364988558352358</v>
      </c>
      <c r="K326" s="52">
        <f t="shared" si="77"/>
        <v>9.0592235181987579</v>
      </c>
      <c r="L326" s="51" t="s">
        <v>410</v>
      </c>
      <c r="M326" s="51" t="s">
        <v>410</v>
      </c>
      <c r="N326" s="83" t="s">
        <v>410</v>
      </c>
      <c r="O326" s="51" t="s">
        <v>410</v>
      </c>
      <c r="P326" s="51" t="s">
        <v>410</v>
      </c>
      <c r="Q326" s="83" t="s">
        <v>410</v>
      </c>
      <c r="R326" s="53">
        <f t="shared" si="74"/>
        <v>-2.2522748793067588</v>
      </c>
    </row>
    <row r="327" spans="1:18" ht="15" customHeight="1">
      <c r="A327" s="61" t="s">
        <v>306</v>
      </c>
      <c r="B327" s="50">
        <f>'Расчет субсидий'!X329</f>
        <v>-105.72727272727275</v>
      </c>
      <c r="C327" s="51">
        <f>'Расчет субсидий'!D329-1</f>
        <v>-0.33540540540540531</v>
      </c>
      <c r="D327" s="51">
        <f>C327*'Расчет субсидий'!E329</f>
        <v>-5.03108108108108</v>
      </c>
      <c r="E327" s="52">
        <f t="shared" si="75"/>
        <v>-115.95214378246143</v>
      </c>
      <c r="F327" s="51">
        <f>'Расчет субсидий'!F329-1</f>
        <v>0</v>
      </c>
      <c r="G327" s="51">
        <f>F327*'Расчет субсидий'!G329</f>
        <v>0</v>
      </c>
      <c r="H327" s="52">
        <f t="shared" si="76"/>
        <v>0</v>
      </c>
      <c r="I327" s="51">
        <f>'Расчет субсидий'!J329-1</f>
        <v>4.4364988558352358E-2</v>
      </c>
      <c r="J327" s="51">
        <f>I327*'Расчет субсидий'!K329</f>
        <v>0.44364988558352358</v>
      </c>
      <c r="K327" s="52">
        <f t="shared" si="77"/>
        <v>10.224871055188675</v>
      </c>
      <c r="L327" s="51" t="s">
        <v>410</v>
      </c>
      <c r="M327" s="51" t="s">
        <v>410</v>
      </c>
      <c r="N327" s="83" t="s">
        <v>410</v>
      </c>
      <c r="O327" s="51" t="s">
        <v>410</v>
      </c>
      <c r="P327" s="51" t="s">
        <v>410</v>
      </c>
      <c r="Q327" s="83" t="s">
        <v>410</v>
      </c>
      <c r="R327" s="53">
        <f t="shared" si="74"/>
        <v>-4.5874311954975564</v>
      </c>
    </row>
    <row r="328" spans="1:18" ht="15" customHeight="1">
      <c r="A328" s="61" t="s">
        <v>307</v>
      </c>
      <c r="B328" s="50">
        <f>'Расчет субсидий'!X330</f>
        <v>-185.16363636363639</v>
      </c>
      <c r="C328" s="51">
        <f>'Расчет субсидий'!D330-1</f>
        <v>-0.69786189975464419</v>
      </c>
      <c r="D328" s="51">
        <f>C328*'Расчет субсидий'!E330</f>
        <v>-10.467928496319663</v>
      </c>
      <c r="E328" s="52">
        <f t="shared" si="75"/>
        <v>-193.35852292624401</v>
      </c>
      <c r="F328" s="51">
        <f>'Расчет субсидий'!F330-1</f>
        <v>0</v>
      </c>
      <c r="G328" s="51">
        <f>F328*'Расчет субсидий'!G330</f>
        <v>0</v>
      </c>
      <c r="H328" s="52">
        <f t="shared" si="76"/>
        <v>0</v>
      </c>
      <c r="I328" s="51">
        <f>'Расчет субсидий'!J330-1</f>
        <v>4.4364988558352358E-2</v>
      </c>
      <c r="J328" s="51">
        <f>I328*'Расчет субсидий'!K330</f>
        <v>0.44364988558352358</v>
      </c>
      <c r="K328" s="52">
        <f t="shared" si="77"/>
        <v>8.1948865626076071</v>
      </c>
      <c r="L328" s="51" t="s">
        <v>410</v>
      </c>
      <c r="M328" s="51" t="s">
        <v>410</v>
      </c>
      <c r="N328" s="83" t="s">
        <v>410</v>
      </c>
      <c r="O328" s="51" t="s">
        <v>410</v>
      </c>
      <c r="P328" s="51" t="s">
        <v>410</v>
      </c>
      <c r="Q328" s="83" t="s">
        <v>410</v>
      </c>
      <c r="R328" s="53">
        <f t="shared" si="74"/>
        <v>-10.02427861073614</v>
      </c>
    </row>
    <row r="329" spans="1:18" ht="15" customHeight="1">
      <c r="A329" s="61" t="s">
        <v>308</v>
      </c>
      <c r="B329" s="50">
        <f>'Расчет субсидий'!X331</f>
        <v>-73.672727272727229</v>
      </c>
      <c r="C329" s="51">
        <f>'Расчет субсидий'!D331-1</f>
        <v>-0.2541532125976883</v>
      </c>
      <c r="D329" s="51">
        <f>C329*'Расчет субсидий'!E331</f>
        <v>-3.8122981889653245</v>
      </c>
      <c r="E329" s="52">
        <f t="shared" si="75"/>
        <v>-83.375401485514317</v>
      </c>
      <c r="F329" s="51">
        <f>'Расчет субсидий'!F331-1</f>
        <v>0</v>
      </c>
      <c r="G329" s="51">
        <f>F329*'Расчет субсидий'!G331</f>
        <v>0</v>
      </c>
      <c r="H329" s="52">
        <f t="shared" si="76"/>
        <v>0</v>
      </c>
      <c r="I329" s="51">
        <f>'Расчет субсидий'!J331-1</f>
        <v>4.4364988558352358E-2</v>
      </c>
      <c r="J329" s="51">
        <f>I329*'Расчет субсидий'!K331</f>
        <v>0.44364988558352358</v>
      </c>
      <c r="K329" s="52">
        <f t="shared" si="77"/>
        <v>9.7026742127870875</v>
      </c>
      <c r="L329" s="51" t="s">
        <v>410</v>
      </c>
      <c r="M329" s="51" t="s">
        <v>410</v>
      </c>
      <c r="N329" s="83" t="s">
        <v>410</v>
      </c>
      <c r="O329" s="51" t="s">
        <v>410</v>
      </c>
      <c r="P329" s="51" t="s">
        <v>410</v>
      </c>
      <c r="Q329" s="83" t="s">
        <v>410</v>
      </c>
      <c r="R329" s="53">
        <f t="shared" si="74"/>
        <v>-3.3686483033818009</v>
      </c>
    </row>
    <row r="330" spans="1:18" ht="15" customHeight="1">
      <c r="A330" s="61" t="s">
        <v>309</v>
      </c>
      <c r="B330" s="50">
        <f>'Расчет субсидий'!X332</f>
        <v>-87.454545454545439</v>
      </c>
      <c r="C330" s="51">
        <f>'Расчет субсидий'!D332-1</f>
        <v>-0.46613209537877187</v>
      </c>
      <c r="D330" s="51">
        <f>C330*'Расчет субсидий'!E332</f>
        <v>-6.9919814306815784</v>
      </c>
      <c r="E330" s="52">
        <f t="shared" si="75"/>
        <v>-93.3795965637417</v>
      </c>
      <c r="F330" s="51">
        <f>'Расчет субсидий'!F332-1</f>
        <v>0</v>
      </c>
      <c r="G330" s="51">
        <f>F330*'Расчет субсидий'!G332</f>
        <v>0</v>
      </c>
      <c r="H330" s="52">
        <f t="shared" si="76"/>
        <v>0</v>
      </c>
      <c r="I330" s="51">
        <f>'Расчет субсидий'!J332-1</f>
        <v>4.4364988558352358E-2</v>
      </c>
      <c r="J330" s="51">
        <f>I330*'Расчет субсидий'!K332</f>
        <v>0.44364988558352358</v>
      </c>
      <c r="K330" s="52">
        <f t="shared" si="77"/>
        <v>5.9250511091962688</v>
      </c>
      <c r="L330" s="51" t="s">
        <v>410</v>
      </c>
      <c r="M330" s="51" t="s">
        <v>410</v>
      </c>
      <c r="N330" s="83" t="s">
        <v>410</v>
      </c>
      <c r="O330" s="51" t="s">
        <v>410</v>
      </c>
      <c r="P330" s="51" t="s">
        <v>410</v>
      </c>
      <c r="Q330" s="83" t="s">
        <v>410</v>
      </c>
      <c r="R330" s="53">
        <f t="shared" si="74"/>
        <v>-6.5483315450980548</v>
      </c>
    </row>
    <row r="331" spans="1:18" ht="15" customHeight="1">
      <c r="A331" s="57" t="s">
        <v>310</v>
      </c>
      <c r="B331" s="58"/>
      <c r="C331" s="59"/>
      <c r="D331" s="59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</row>
    <row r="332" spans="1:18" ht="15" customHeight="1">
      <c r="A332" s="61" t="s">
        <v>311</v>
      </c>
      <c r="B332" s="50">
        <f>'Расчет субсидий'!X334</f>
        <v>-164</v>
      </c>
      <c r="C332" s="51">
        <f>'Расчет субсидий'!D334-1</f>
        <v>-0.28887523048555619</v>
      </c>
      <c r="D332" s="51">
        <f>C332*'Расчет субсидий'!E334</f>
        <v>-4.3331284572833431</v>
      </c>
      <c r="E332" s="52">
        <f t="shared" ref="E332:E342" si="78">$B332*D332/$R332</f>
        <v>-146.29470782305805</v>
      </c>
      <c r="F332" s="51">
        <f>'Расчет субсидий'!F334-1</f>
        <v>0</v>
      </c>
      <c r="G332" s="51">
        <f>F332*'Расчет субсидий'!G334</f>
        <v>0</v>
      </c>
      <c r="H332" s="52">
        <f>$B332*G332/$R332</f>
        <v>0</v>
      </c>
      <c r="I332" s="51">
        <f>'Расчет субсидий'!J334-1</f>
        <v>-5.2441613588110392E-2</v>
      </c>
      <c r="J332" s="51">
        <f>I332*'Расчет субсидий'!K334</f>
        <v>-0.52441613588110392</v>
      </c>
      <c r="K332" s="52">
        <f t="shared" ref="K332:K342" si="79">$B332*J332/$R332</f>
        <v>-17.705292176941924</v>
      </c>
      <c r="L332" s="51" t="s">
        <v>410</v>
      </c>
      <c r="M332" s="51" t="s">
        <v>410</v>
      </c>
      <c r="N332" s="83" t="s">
        <v>410</v>
      </c>
      <c r="O332" s="51" t="s">
        <v>410</v>
      </c>
      <c r="P332" s="51" t="s">
        <v>410</v>
      </c>
      <c r="Q332" s="83" t="s">
        <v>410</v>
      </c>
      <c r="R332" s="53">
        <f t="shared" si="74"/>
        <v>-4.8575445931644472</v>
      </c>
    </row>
    <row r="333" spans="1:18" ht="15" customHeight="1">
      <c r="A333" s="61" t="s">
        <v>312</v>
      </c>
      <c r="B333" s="50">
        <f>'Расчет субсидий'!X335</f>
        <v>-29.272727272727252</v>
      </c>
      <c r="C333" s="51">
        <f>'Расчет субсидий'!D335-1</f>
        <v>-3.2598714416896324E-2</v>
      </c>
      <c r="D333" s="51">
        <f>C333*'Расчет субсидий'!E335</f>
        <v>-0.48898071625344486</v>
      </c>
      <c r="E333" s="52">
        <f t="shared" si="78"/>
        <v>-14.124574314949102</v>
      </c>
      <c r="F333" s="51">
        <f>'Расчет субсидий'!F335-1</f>
        <v>0</v>
      </c>
      <c r="G333" s="51">
        <f>F333*'Расчет субсидий'!G335</f>
        <v>0</v>
      </c>
      <c r="H333" s="52">
        <f>$B333*G333/$R333</f>
        <v>0</v>
      </c>
      <c r="I333" s="51">
        <f>'Расчет субсидий'!J335-1</f>
        <v>-5.2441613588110392E-2</v>
      </c>
      <c r="J333" s="51">
        <f>I333*'Расчет субсидий'!K335</f>
        <v>-0.52441613588110392</v>
      </c>
      <c r="K333" s="52">
        <f t="shared" si="79"/>
        <v>-15.148152957778148</v>
      </c>
      <c r="L333" s="51" t="s">
        <v>410</v>
      </c>
      <c r="M333" s="51" t="s">
        <v>410</v>
      </c>
      <c r="N333" s="83" t="s">
        <v>410</v>
      </c>
      <c r="O333" s="51" t="s">
        <v>410</v>
      </c>
      <c r="P333" s="51" t="s">
        <v>410</v>
      </c>
      <c r="Q333" s="83" t="s">
        <v>410</v>
      </c>
      <c r="R333" s="53">
        <f t="shared" si="74"/>
        <v>-1.0133968521345489</v>
      </c>
    </row>
    <row r="334" spans="1:18" ht="15" customHeight="1">
      <c r="A334" s="61" t="s">
        <v>265</v>
      </c>
      <c r="B334" s="50">
        <f>'Расчет субсидий'!X336</f>
        <v>-195.5181818181818</v>
      </c>
      <c r="C334" s="51">
        <f>'Расчет субсидий'!D336-1</f>
        <v>-0.47662863452337134</v>
      </c>
      <c r="D334" s="51">
        <f>C334*'Расчет субсидий'!E336</f>
        <v>-7.14942951785057</v>
      </c>
      <c r="E334" s="52">
        <f t="shared" si="78"/>
        <v>-182.15683810211033</v>
      </c>
      <c r="F334" s="51">
        <f>'Расчет субсидий'!F336-1</f>
        <v>0</v>
      </c>
      <c r="G334" s="51">
        <f>F334*'Расчет субсидий'!G336</f>
        <v>0</v>
      </c>
      <c r="H334" s="52">
        <v>0</v>
      </c>
      <c r="I334" s="51">
        <f>'Расчет субсидий'!J336-1</f>
        <v>-5.2441613588110392E-2</v>
      </c>
      <c r="J334" s="51">
        <f>I334*'Расчет субсидий'!K336</f>
        <v>-0.52441613588110392</v>
      </c>
      <c r="K334" s="52">
        <f t="shared" si="79"/>
        <v>-13.361343716071461</v>
      </c>
      <c r="L334" s="51" t="s">
        <v>410</v>
      </c>
      <c r="M334" s="51" t="s">
        <v>410</v>
      </c>
      <c r="N334" s="83" t="s">
        <v>410</v>
      </c>
      <c r="O334" s="51" t="s">
        <v>410</v>
      </c>
      <c r="P334" s="51" t="s">
        <v>410</v>
      </c>
      <c r="Q334" s="83" t="s">
        <v>410</v>
      </c>
      <c r="R334" s="53">
        <f t="shared" si="74"/>
        <v>-7.6738456537316742</v>
      </c>
    </row>
    <row r="335" spans="1:18" ht="15" customHeight="1">
      <c r="A335" s="61" t="s">
        <v>313</v>
      </c>
      <c r="B335" s="50">
        <f>'Расчет субсидий'!X337</f>
        <v>49.145454545454413</v>
      </c>
      <c r="C335" s="51">
        <f>'Расчет субсидий'!D337-1</f>
        <v>0.10940766550522629</v>
      </c>
      <c r="D335" s="51">
        <f>C335*'Расчет субсидий'!E337</f>
        <v>1.6411149825783944</v>
      </c>
      <c r="E335" s="52">
        <f t="shared" si="78"/>
        <v>72.224791866408921</v>
      </c>
      <c r="F335" s="51">
        <f>'Расчет субсидий'!F337-1</f>
        <v>0</v>
      </c>
      <c r="G335" s="51">
        <f>F335*'Расчет субсидий'!G337</f>
        <v>0</v>
      </c>
      <c r="H335" s="52">
        <f t="shared" ref="H335:H342" si="80">$B335*G335/$R335</f>
        <v>0</v>
      </c>
      <c r="I335" s="51">
        <f>'Расчет субсидий'!J337-1</f>
        <v>-5.2441613588110392E-2</v>
      </c>
      <c r="J335" s="51">
        <f>I335*'Расчет субсидий'!K337</f>
        <v>-0.52441613588110392</v>
      </c>
      <c r="K335" s="52">
        <f t="shared" si="79"/>
        <v>-23.079337320954512</v>
      </c>
      <c r="L335" s="51" t="s">
        <v>410</v>
      </c>
      <c r="M335" s="51" t="s">
        <v>410</v>
      </c>
      <c r="N335" s="83" t="s">
        <v>410</v>
      </c>
      <c r="O335" s="51" t="s">
        <v>410</v>
      </c>
      <c r="P335" s="51" t="s">
        <v>410</v>
      </c>
      <c r="Q335" s="83" t="s">
        <v>410</v>
      </c>
      <c r="R335" s="53">
        <f t="shared" si="74"/>
        <v>1.1166988466972905</v>
      </c>
    </row>
    <row r="336" spans="1:18" ht="15" customHeight="1">
      <c r="A336" s="61" t="s">
        <v>314</v>
      </c>
      <c r="B336" s="50">
        <f>'Расчет субсидий'!X338</f>
        <v>-305.08181818181833</v>
      </c>
      <c r="C336" s="51">
        <f>'Расчет субсидий'!D338-1</f>
        <v>-0.43153290224419927</v>
      </c>
      <c r="D336" s="51">
        <f>C336*'Расчет субсидий'!E338</f>
        <v>-6.4729935336629891</v>
      </c>
      <c r="E336" s="52">
        <f t="shared" si="78"/>
        <v>-282.21766762124173</v>
      </c>
      <c r="F336" s="51">
        <f>'Расчет субсидий'!F338-1</f>
        <v>0</v>
      </c>
      <c r="G336" s="51">
        <f>F336*'Расчет субсидий'!G338</f>
        <v>0</v>
      </c>
      <c r="H336" s="52">
        <f t="shared" si="80"/>
        <v>0</v>
      </c>
      <c r="I336" s="51">
        <f>'Расчет субсидий'!J338-1</f>
        <v>-5.2441613588110392E-2</v>
      </c>
      <c r="J336" s="51">
        <f>I336*'Расчет субсидий'!K338</f>
        <v>-0.52441613588110392</v>
      </c>
      <c r="K336" s="52">
        <f t="shared" si="79"/>
        <v>-22.864150560576597</v>
      </c>
      <c r="L336" s="51" t="s">
        <v>410</v>
      </c>
      <c r="M336" s="51" t="s">
        <v>410</v>
      </c>
      <c r="N336" s="83" t="s">
        <v>410</v>
      </c>
      <c r="O336" s="51" t="s">
        <v>410</v>
      </c>
      <c r="P336" s="51" t="s">
        <v>410</v>
      </c>
      <c r="Q336" s="83" t="s">
        <v>410</v>
      </c>
      <c r="R336" s="53">
        <f t="shared" si="74"/>
        <v>-6.9974096695440933</v>
      </c>
    </row>
    <row r="337" spans="1:18" ht="15" customHeight="1">
      <c r="A337" s="61" t="s">
        <v>315</v>
      </c>
      <c r="B337" s="50">
        <f>'Расчет субсидий'!X339</f>
        <v>-65.554545454545405</v>
      </c>
      <c r="C337" s="51">
        <f>'Расчет субсидий'!D339-1</f>
        <v>-6.6304066304066378E-2</v>
      </c>
      <c r="D337" s="51">
        <f>C337*'Расчет субсидий'!E339</f>
        <v>-0.99456099456099567</v>
      </c>
      <c r="E337" s="52">
        <f t="shared" si="78"/>
        <v>-42.922301210875204</v>
      </c>
      <c r="F337" s="51">
        <f>'Расчет субсидий'!F339-1</f>
        <v>0</v>
      </c>
      <c r="G337" s="51">
        <f>F337*'Расчет субсидий'!G339</f>
        <v>0</v>
      </c>
      <c r="H337" s="52">
        <f t="shared" si="80"/>
        <v>0</v>
      </c>
      <c r="I337" s="51">
        <f>'Расчет субсидий'!J339-1</f>
        <v>-5.2441613588110392E-2</v>
      </c>
      <c r="J337" s="51">
        <f>I337*'Расчет субсидий'!K339</f>
        <v>-0.52441613588110392</v>
      </c>
      <c r="K337" s="52">
        <f t="shared" si="79"/>
        <v>-22.6322442436702</v>
      </c>
      <c r="L337" s="51" t="s">
        <v>410</v>
      </c>
      <c r="M337" s="51" t="s">
        <v>410</v>
      </c>
      <c r="N337" s="83" t="s">
        <v>410</v>
      </c>
      <c r="O337" s="51" t="s">
        <v>410</v>
      </c>
      <c r="P337" s="51" t="s">
        <v>410</v>
      </c>
      <c r="Q337" s="83" t="s">
        <v>410</v>
      </c>
      <c r="R337" s="53">
        <f t="shared" si="74"/>
        <v>-1.5189771304420996</v>
      </c>
    </row>
    <row r="338" spans="1:18" ht="15" customHeight="1">
      <c r="A338" s="61" t="s">
        <v>316</v>
      </c>
      <c r="B338" s="50">
        <f>'Расчет субсидий'!X340</f>
        <v>-47.518181818181802</v>
      </c>
      <c r="C338" s="51">
        <f>'Расчет субсидий'!D340-1</f>
        <v>-6.4534701141002793E-2</v>
      </c>
      <c r="D338" s="51">
        <f>C338*'Расчет субсидий'!E340</f>
        <v>-0.96802051711504189</v>
      </c>
      <c r="E338" s="52">
        <f t="shared" si="78"/>
        <v>-30.821123860539309</v>
      </c>
      <c r="F338" s="51">
        <f>'Расчет субсидий'!F340-1</f>
        <v>0</v>
      </c>
      <c r="G338" s="51">
        <f>F338*'Расчет субсидий'!G340</f>
        <v>0</v>
      </c>
      <c r="H338" s="52">
        <f t="shared" si="80"/>
        <v>0</v>
      </c>
      <c r="I338" s="51">
        <f>'Расчет субсидий'!J340-1</f>
        <v>-5.2441613588110392E-2</v>
      </c>
      <c r="J338" s="51">
        <f>I338*'Расчет субсидий'!K340</f>
        <v>-0.52441613588110392</v>
      </c>
      <c r="K338" s="52">
        <f t="shared" si="79"/>
        <v>-16.697057957642496</v>
      </c>
      <c r="L338" s="51" t="s">
        <v>410</v>
      </c>
      <c r="M338" s="51" t="s">
        <v>410</v>
      </c>
      <c r="N338" s="83" t="s">
        <v>410</v>
      </c>
      <c r="O338" s="51" t="s">
        <v>410</v>
      </c>
      <c r="P338" s="51" t="s">
        <v>410</v>
      </c>
      <c r="Q338" s="83" t="s">
        <v>410</v>
      </c>
      <c r="R338" s="53">
        <f t="shared" si="74"/>
        <v>-1.4924366529961457</v>
      </c>
    </row>
    <row r="339" spans="1:18" ht="15" customHeight="1">
      <c r="A339" s="61" t="s">
        <v>317</v>
      </c>
      <c r="B339" s="50">
        <f>'Расчет субсидий'!X341</f>
        <v>-127.41818181818178</v>
      </c>
      <c r="C339" s="51">
        <f>'Расчет субсидий'!D341-1</f>
        <v>-0.25551470588235292</v>
      </c>
      <c r="D339" s="51">
        <f>C339*'Расчет субсидий'!E341</f>
        <v>-3.8327205882352939</v>
      </c>
      <c r="E339" s="52">
        <f t="shared" si="78"/>
        <v>-112.08238797443052</v>
      </c>
      <c r="F339" s="51">
        <f>'Расчет субсидий'!F341-1</f>
        <v>0</v>
      </c>
      <c r="G339" s="51">
        <f>F339*'Расчет субсидий'!G341</f>
        <v>0</v>
      </c>
      <c r="H339" s="52">
        <f t="shared" si="80"/>
        <v>0</v>
      </c>
      <c r="I339" s="51">
        <f>'Расчет субсидий'!J341-1</f>
        <v>-5.2441613588110392E-2</v>
      </c>
      <c r="J339" s="51">
        <f>I339*'Расчет субсидий'!K341</f>
        <v>-0.52441613588110392</v>
      </c>
      <c r="K339" s="52">
        <f t="shared" si="79"/>
        <v>-15.335793843751269</v>
      </c>
      <c r="L339" s="51" t="s">
        <v>410</v>
      </c>
      <c r="M339" s="51" t="s">
        <v>410</v>
      </c>
      <c r="N339" s="83" t="s">
        <v>410</v>
      </c>
      <c r="O339" s="51" t="s">
        <v>410</v>
      </c>
      <c r="P339" s="51" t="s">
        <v>410</v>
      </c>
      <c r="Q339" s="83" t="s">
        <v>410</v>
      </c>
      <c r="R339" s="53">
        <f t="shared" si="74"/>
        <v>-4.3571367241163976</v>
      </c>
    </row>
    <row r="340" spans="1:18" ht="15" customHeight="1">
      <c r="A340" s="61" t="s">
        <v>318</v>
      </c>
      <c r="B340" s="50">
        <f>'Расчет субсидий'!X342</f>
        <v>77.963636363636283</v>
      </c>
      <c r="C340" s="51">
        <f>'Расчет субсидий'!D342-1</f>
        <v>0.2353140096618358</v>
      </c>
      <c r="D340" s="51">
        <f>C340*'Расчет субсидий'!E342</f>
        <v>3.5297101449275372</v>
      </c>
      <c r="E340" s="52">
        <f t="shared" si="78"/>
        <v>91.56809196697688</v>
      </c>
      <c r="F340" s="51">
        <f>'Расчет субсидий'!F342-1</f>
        <v>0</v>
      </c>
      <c r="G340" s="51">
        <f>F340*'Расчет субсидий'!G342</f>
        <v>0</v>
      </c>
      <c r="H340" s="52">
        <f t="shared" si="80"/>
        <v>0</v>
      </c>
      <c r="I340" s="51">
        <f>'Расчет субсидий'!J342-1</f>
        <v>-5.2441613588110392E-2</v>
      </c>
      <c r="J340" s="51">
        <f>I340*'Расчет субсидий'!K342</f>
        <v>-0.52441613588110392</v>
      </c>
      <c r="K340" s="52">
        <f t="shared" si="79"/>
        <v>-13.604455603340593</v>
      </c>
      <c r="L340" s="51" t="s">
        <v>410</v>
      </c>
      <c r="M340" s="51" t="s">
        <v>410</v>
      </c>
      <c r="N340" s="83" t="s">
        <v>410</v>
      </c>
      <c r="O340" s="51" t="s">
        <v>410</v>
      </c>
      <c r="P340" s="51" t="s">
        <v>410</v>
      </c>
      <c r="Q340" s="83" t="s">
        <v>410</v>
      </c>
      <c r="R340" s="53">
        <f t="shared" si="74"/>
        <v>3.0052940090464331</v>
      </c>
    </row>
    <row r="341" spans="1:18" ht="15" customHeight="1">
      <c r="A341" s="61" t="s">
        <v>319</v>
      </c>
      <c r="B341" s="50">
        <f>'Расчет субсидий'!X343</f>
        <v>-194.79999999999995</v>
      </c>
      <c r="C341" s="51">
        <f>'Расчет субсидий'!D343-1</f>
        <v>-0.3659433615299742</v>
      </c>
      <c r="D341" s="51">
        <f>C341*'Расчет субсидий'!E343</f>
        <v>-5.4891504229496126</v>
      </c>
      <c r="E341" s="52">
        <f t="shared" si="78"/>
        <v>-177.81236674272336</v>
      </c>
      <c r="F341" s="51">
        <f>'Расчет субсидий'!F343-1</f>
        <v>0</v>
      </c>
      <c r="G341" s="51">
        <f>F341*'Расчет субсидий'!G343</f>
        <v>0</v>
      </c>
      <c r="H341" s="52">
        <f t="shared" si="80"/>
        <v>0</v>
      </c>
      <c r="I341" s="51">
        <f>'Расчет субсидий'!J343-1</f>
        <v>-5.2441613588110392E-2</v>
      </c>
      <c r="J341" s="51">
        <f>I341*'Расчет субсидий'!K343</f>
        <v>-0.52441613588110392</v>
      </c>
      <c r="K341" s="52">
        <f t="shared" si="79"/>
        <v>-16.987633257276588</v>
      </c>
      <c r="L341" s="51" t="s">
        <v>410</v>
      </c>
      <c r="M341" s="51" t="s">
        <v>410</v>
      </c>
      <c r="N341" s="83" t="s">
        <v>410</v>
      </c>
      <c r="O341" s="51" t="s">
        <v>410</v>
      </c>
      <c r="P341" s="51" t="s">
        <v>410</v>
      </c>
      <c r="Q341" s="83" t="s">
        <v>410</v>
      </c>
      <c r="R341" s="53">
        <f t="shared" si="74"/>
        <v>-6.0135665588307168</v>
      </c>
    </row>
    <row r="342" spans="1:18" ht="15" customHeight="1">
      <c r="A342" s="61" t="s">
        <v>320</v>
      </c>
      <c r="B342" s="50">
        <f>'Расчет субсидий'!X344</f>
        <v>-107.4545454545455</v>
      </c>
      <c r="C342" s="51">
        <f>'Расчет субсидий'!D344-1</f>
        <v>-6.9820718860098108E-2</v>
      </c>
      <c r="D342" s="51">
        <f>C342*'Расчет субсидий'!E344</f>
        <v>-1.0473107829014716</v>
      </c>
      <c r="E342" s="52">
        <f t="shared" si="78"/>
        <v>-71.601690332752881</v>
      </c>
      <c r="F342" s="51">
        <f>'Расчет субсидий'!F344-1</f>
        <v>0</v>
      </c>
      <c r="G342" s="51">
        <f>F342*'Расчет субсидий'!G344</f>
        <v>0</v>
      </c>
      <c r="H342" s="52">
        <f t="shared" si="80"/>
        <v>0</v>
      </c>
      <c r="I342" s="51">
        <f>'Расчет субсидий'!J344-1</f>
        <v>-5.2441613588110392E-2</v>
      </c>
      <c r="J342" s="51">
        <f>I342*'Расчет субсидий'!K344</f>
        <v>-0.52441613588110392</v>
      </c>
      <c r="K342" s="52">
        <f t="shared" si="79"/>
        <v>-35.852855121792615</v>
      </c>
      <c r="L342" s="51" t="s">
        <v>410</v>
      </c>
      <c r="M342" s="51" t="s">
        <v>410</v>
      </c>
      <c r="N342" s="83" t="s">
        <v>410</v>
      </c>
      <c r="O342" s="51" t="s">
        <v>410</v>
      </c>
      <c r="P342" s="51" t="s">
        <v>410</v>
      </c>
      <c r="Q342" s="83" t="s">
        <v>410</v>
      </c>
      <c r="R342" s="53">
        <f t="shared" si="74"/>
        <v>-1.5717269187825755</v>
      </c>
    </row>
    <row r="343" spans="1:18" ht="15" customHeight="1">
      <c r="A343" s="57" t="s">
        <v>321</v>
      </c>
      <c r="B343" s="58"/>
      <c r="C343" s="59"/>
      <c r="D343" s="59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</row>
    <row r="344" spans="1:18" ht="15" customHeight="1">
      <c r="A344" s="61" t="s">
        <v>322</v>
      </c>
      <c r="B344" s="50">
        <f>'Расчет субсидий'!X346</f>
        <v>-95.554545454545519</v>
      </c>
      <c r="C344" s="51">
        <f>'Расчет субсидий'!D346-1</f>
        <v>-0.32823586983117192</v>
      </c>
      <c r="D344" s="51">
        <f>C344*'Расчет субсидий'!E346</f>
        <v>-4.9235380474675789</v>
      </c>
      <c r="E344" s="52">
        <f t="shared" ref="E344:E354" si="81">$B344*D344/$R344</f>
        <v>-112.20901049450184</v>
      </c>
      <c r="F344" s="51">
        <f>'Расчет субсидий'!F346-1</f>
        <v>0</v>
      </c>
      <c r="G344" s="51">
        <f>F344*'Расчет субсидий'!G346</f>
        <v>0</v>
      </c>
      <c r="H344" s="52">
        <f t="shared" ref="H344:H354" si="82">$B344*G344/$R344</f>
        <v>0</v>
      </c>
      <c r="I344" s="51">
        <f>'Расчет субсидий'!J346-1</f>
        <v>7.3076923076923039E-2</v>
      </c>
      <c r="J344" s="51">
        <f>I344*'Расчет субсидий'!K346</f>
        <v>0.73076923076923039</v>
      </c>
      <c r="K344" s="52">
        <f t="shared" ref="K344:K354" si="83">$B344*J344/$R344</f>
        <v>16.654465039956321</v>
      </c>
      <c r="L344" s="51" t="s">
        <v>410</v>
      </c>
      <c r="M344" s="51" t="s">
        <v>410</v>
      </c>
      <c r="N344" s="83" t="s">
        <v>410</v>
      </c>
      <c r="O344" s="51" t="s">
        <v>410</v>
      </c>
      <c r="P344" s="51" t="s">
        <v>410</v>
      </c>
      <c r="Q344" s="83" t="s">
        <v>410</v>
      </c>
      <c r="R344" s="53">
        <f t="shared" si="74"/>
        <v>-4.192768816698349</v>
      </c>
    </row>
    <row r="345" spans="1:18" ht="15" customHeight="1">
      <c r="A345" s="61" t="s">
        <v>323</v>
      </c>
      <c r="B345" s="50">
        <f>'Расчет субсидий'!X347</f>
        <v>-80.600000000000023</v>
      </c>
      <c r="C345" s="51">
        <f>'Расчет субсидий'!D347-1</f>
        <v>-0.26349312772376809</v>
      </c>
      <c r="D345" s="51">
        <f>C345*'Расчет субсидий'!E347</f>
        <v>-3.9523969158565215</v>
      </c>
      <c r="E345" s="52">
        <f t="shared" si="81"/>
        <v>-98.882683710673462</v>
      </c>
      <c r="F345" s="51">
        <f>'Расчет субсидий'!F347-1</f>
        <v>0</v>
      </c>
      <c r="G345" s="51">
        <f>F345*'Расчет субсидий'!G347</f>
        <v>0</v>
      </c>
      <c r="H345" s="52">
        <f t="shared" si="82"/>
        <v>0</v>
      </c>
      <c r="I345" s="51">
        <f>'Расчет субсидий'!J347-1</f>
        <v>7.3076923076923039E-2</v>
      </c>
      <c r="J345" s="51">
        <f>I345*'Расчет субсидий'!K347</f>
        <v>0.73076923076923039</v>
      </c>
      <c r="K345" s="52">
        <f t="shared" si="83"/>
        <v>18.282683710673435</v>
      </c>
      <c r="L345" s="51" t="s">
        <v>410</v>
      </c>
      <c r="M345" s="51" t="s">
        <v>410</v>
      </c>
      <c r="N345" s="83" t="s">
        <v>410</v>
      </c>
      <c r="O345" s="51" t="s">
        <v>410</v>
      </c>
      <c r="P345" s="51" t="s">
        <v>410</v>
      </c>
      <c r="Q345" s="83" t="s">
        <v>410</v>
      </c>
      <c r="R345" s="53">
        <f t="shared" si="74"/>
        <v>-3.2216276850872911</v>
      </c>
    </row>
    <row r="346" spans="1:18" ht="15" customHeight="1">
      <c r="A346" s="61" t="s">
        <v>324</v>
      </c>
      <c r="B346" s="50">
        <f>'Расчет субсидий'!X348</f>
        <v>-94.463636363636169</v>
      </c>
      <c r="C346" s="51">
        <f>'Расчет субсидий'!D348-1</f>
        <v>-0.2422752808988764</v>
      </c>
      <c r="D346" s="51">
        <f>C346*'Расчет субсидий'!E348</f>
        <v>-3.634129213483146</v>
      </c>
      <c r="E346" s="52">
        <f t="shared" si="81"/>
        <v>-118.23992290478766</v>
      </c>
      <c r="F346" s="51">
        <f>'Расчет субсидий'!F348-1</f>
        <v>0</v>
      </c>
      <c r="G346" s="51">
        <f>F346*'Расчет субсидий'!G348</f>
        <v>0</v>
      </c>
      <c r="H346" s="52">
        <f t="shared" si="82"/>
        <v>0</v>
      </c>
      <c r="I346" s="51">
        <f>'Расчет субсидий'!J348-1</f>
        <v>7.3076923076923039E-2</v>
      </c>
      <c r="J346" s="51">
        <f>I346*'Расчет субсидий'!K348</f>
        <v>0.73076923076923039</v>
      </c>
      <c r="K346" s="52">
        <f t="shared" si="83"/>
        <v>23.776286541151492</v>
      </c>
      <c r="L346" s="51" t="s">
        <v>410</v>
      </c>
      <c r="M346" s="51" t="s">
        <v>410</v>
      </c>
      <c r="N346" s="83" t="s">
        <v>410</v>
      </c>
      <c r="O346" s="51" t="s">
        <v>410</v>
      </c>
      <c r="P346" s="51" t="s">
        <v>410</v>
      </c>
      <c r="Q346" s="83" t="s">
        <v>410</v>
      </c>
      <c r="R346" s="53">
        <f t="shared" si="74"/>
        <v>-2.9033599827139156</v>
      </c>
    </row>
    <row r="347" spans="1:18" ht="15" customHeight="1">
      <c r="A347" s="61" t="s">
        <v>325</v>
      </c>
      <c r="B347" s="50">
        <f>'Расчет субсидий'!X349</f>
        <v>-124.46363636363628</v>
      </c>
      <c r="C347" s="51">
        <f>'Расчет субсидий'!D349-1</f>
        <v>-0.31511128465443194</v>
      </c>
      <c r="D347" s="51">
        <f>C347*'Расчет субсидий'!E349</f>
        <v>-4.7266692698164796</v>
      </c>
      <c r="E347" s="52">
        <f t="shared" si="81"/>
        <v>-147.22551601913489</v>
      </c>
      <c r="F347" s="51">
        <f>'Расчет субсидий'!F349-1</f>
        <v>0</v>
      </c>
      <c r="G347" s="51">
        <f>F347*'Расчет субсидий'!G349</f>
        <v>0</v>
      </c>
      <c r="H347" s="52">
        <f t="shared" si="82"/>
        <v>0</v>
      </c>
      <c r="I347" s="51">
        <f>'Расчет субсидий'!J349-1</f>
        <v>7.3076923076923039E-2</v>
      </c>
      <c r="J347" s="51">
        <f>I347*'Расчет субсидий'!K349</f>
        <v>0.73076923076923039</v>
      </c>
      <c r="K347" s="52">
        <f t="shared" si="83"/>
        <v>22.76187965549861</v>
      </c>
      <c r="L347" s="51" t="s">
        <v>410</v>
      </c>
      <c r="M347" s="51" t="s">
        <v>410</v>
      </c>
      <c r="N347" s="83" t="s">
        <v>410</v>
      </c>
      <c r="O347" s="51" t="s">
        <v>410</v>
      </c>
      <c r="P347" s="51" t="s">
        <v>410</v>
      </c>
      <c r="Q347" s="83" t="s">
        <v>410</v>
      </c>
      <c r="R347" s="53">
        <f t="shared" si="74"/>
        <v>-3.9959000390472492</v>
      </c>
    </row>
    <row r="348" spans="1:18" ht="15" customHeight="1">
      <c r="A348" s="61" t="s">
        <v>326</v>
      </c>
      <c r="B348" s="50">
        <f>'Расчет субсидий'!X350</f>
        <v>-68.75454545454545</v>
      </c>
      <c r="C348" s="51">
        <f>'Расчет субсидий'!D350-1</f>
        <v>-0.30372099409583952</v>
      </c>
      <c r="D348" s="51">
        <f>C348*'Расчет субсидий'!E350</f>
        <v>-4.5558149114375928</v>
      </c>
      <c r="E348" s="52">
        <f t="shared" si="81"/>
        <v>-81.889998070872636</v>
      </c>
      <c r="F348" s="51">
        <f>'Расчет субсидий'!F350-1</f>
        <v>0</v>
      </c>
      <c r="G348" s="51">
        <f>F348*'Расчет субсидий'!G350</f>
        <v>0</v>
      </c>
      <c r="H348" s="52">
        <f t="shared" si="82"/>
        <v>0</v>
      </c>
      <c r="I348" s="51">
        <f>'Расчет субсидий'!J350-1</f>
        <v>7.3076923076923039E-2</v>
      </c>
      <c r="J348" s="51">
        <f>I348*'Расчет субсидий'!K350</f>
        <v>0.73076923076923039</v>
      </c>
      <c r="K348" s="52">
        <f t="shared" si="83"/>
        <v>13.135452616327193</v>
      </c>
      <c r="L348" s="51" t="s">
        <v>410</v>
      </c>
      <c r="M348" s="51" t="s">
        <v>410</v>
      </c>
      <c r="N348" s="83" t="s">
        <v>410</v>
      </c>
      <c r="O348" s="51" t="s">
        <v>410</v>
      </c>
      <c r="P348" s="51" t="s">
        <v>410</v>
      </c>
      <c r="Q348" s="83" t="s">
        <v>410</v>
      </c>
      <c r="R348" s="53">
        <f t="shared" si="74"/>
        <v>-3.8250456806683624</v>
      </c>
    </row>
    <row r="349" spans="1:18" ht="15" customHeight="1">
      <c r="A349" s="61" t="s">
        <v>327</v>
      </c>
      <c r="B349" s="50">
        <f>'Расчет субсидий'!X351</f>
        <v>-84.827272727272771</v>
      </c>
      <c r="C349" s="51">
        <f>'Расчет субсидий'!D351-1</f>
        <v>-0.2851807389622516</v>
      </c>
      <c r="D349" s="51">
        <f>C349*'Расчет субсидий'!E351</f>
        <v>-4.2777110844337738</v>
      </c>
      <c r="E349" s="52">
        <f t="shared" si="81"/>
        <v>-102.30406355064541</v>
      </c>
      <c r="F349" s="51">
        <f>'Расчет субсидий'!F351-1</f>
        <v>0</v>
      </c>
      <c r="G349" s="51">
        <f>F349*'Расчет субсидий'!G351</f>
        <v>0</v>
      </c>
      <c r="H349" s="52">
        <f t="shared" si="82"/>
        <v>0</v>
      </c>
      <c r="I349" s="51">
        <f>'Расчет субсидий'!J351-1</f>
        <v>7.3076923076923039E-2</v>
      </c>
      <c r="J349" s="51">
        <f>I349*'Расчет субсидий'!K351</f>
        <v>0.73076923076923039</v>
      </c>
      <c r="K349" s="52">
        <f t="shared" si="83"/>
        <v>17.476790823372642</v>
      </c>
      <c r="L349" s="51" t="s">
        <v>410</v>
      </c>
      <c r="M349" s="51" t="s">
        <v>410</v>
      </c>
      <c r="N349" s="83" t="s">
        <v>410</v>
      </c>
      <c r="O349" s="51" t="s">
        <v>410</v>
      </c>
      <c r="P349" s="51" t="s">
        <v>410</v>
      </c>
      <c r="Q349" s="83" t="s">
        <v>410</v>
      </c>
      <c r="R349" s="53">
        <f t="shared" si="74"/>
        <v>-3.5469418536645434</v>
      </c>
    </row>
    <row r="350" spans="1:18" ht="15" customHeight="1">
      <c r="A350" s="61" t="s">
        <v>328</v>
      </c>
      <c r="B350" s="50">
        <f>'Расчет субсидий'!X352</f>
        <v>-101.55454545454552</v>
      </c>
      <c r="C350" s="51">
        <f>'Расчет субсидий'!D352-1</f>
        <v>-0.30520764667106137</v>
      </c>
      <c r="D350" s="51">
        <f>C350*'Расчет субсидий'!E352</f>
        <v>-4.578114700065921</v>
      </c>
      <c r="E350" s="52">
        <f t="shared" si="81"/>
        <v>-120.84393281400806</v>
      </c>
      <c r="F350" s="51">
        <f>'Расчет субсидий'!F352-1</f>
        <v>0</v>
      </c>
      <c r="G350" s="51">
        <f>F350*'Расчет субсидий'!G352</f>
        <v>0</v>
      </c>
      <c r="H350" s="52">
        <f t="shared" si="82"/>
        <v>0</v>
      </c>
      <c r="I350" s="51">
        <f>'Расчет субсидий'!J352-1</f>
        <v>7.3076923076923039E-2</v>
      </c>
      <c r="J350" s="51">
        <f>I350*'Расчет субсидий'!K352</f>
        <v>0.73076923076923039</v>
      </c>
      <c r="K350" s="52">
        <f t="shared" si="83"/>
        <v>19.289387359462545</v>
      </c>
      <c r="L350" s="51" t="s">
        <v>410</v>
      </c>
      <c r="M350" s="51" t="s">
        <v>410</v>
      </c>
      <c r="N350" s="83" t="s">
        <v>410</v>
      </c>
      <c r="O350" s="51" t="s">
        <v>410</v>
      </c>
      <c r="P350" s="51" t="s">
        <v>410</v>
      </c>
      <c r="Q350" s="83" t="s">
        <v>410</v>
      </c>
      <c r="R350" s="53">
        <f t="shared" si="74"/>
        <v>-3.8473454692966906</v>
      </c>
    </row>
    <row r="351" spans="1:18" ht="15" customHeight="1">
      <c r="A351" s="61" t="s">
        <v>329</v>
      </c>
      <c r="B351" s="50">
        <f>'Расчет субсидий'!X353</f>
        <v>-80.009090909090901</v>
      </c>
      <c r="C351" s="51">
        <f>'Расчет субсидий'!D353-1</f>
        <v>-0.33713923247700606</v>
      </c>
      <c r="D351" s="51">
        <f>C351*'Расчет субсидий'!E353</f>
        <v>-5.0570884871550907</v>
      </c>
      <c r="E351" s="52">
        <f t="shared" si="81"/>
        <v>-93.523623321806369</v>
      </c>
      <c r="F351" s="51">
        <f>'Расчет субсидий'!F353-1</f>
        <v>0</v>
      </c>
      <c r="G351" s="51">
        <f>F351*'Расчет субсидий'!G353</f>
        <v>0</v>
      </c>
      <c r="H351" s="52">
        <f t="shared" si="82"/>
        <v>0</v>
      </c>
      <c r="I351" s="51">
        <f>'Расчет субсидий'!J353-1</f>
        <v>7.3076923076923039E-2</v>
      </c>
      <c r="J351" s="51">
        <f>I351*'Расчет субсидий'!K353</f>
        <v>0.73076923076923039</v>
      </c>
      <c r="K351" s="52">
        <f t="shared" si="83"/>
        <v>13.514532412715468</v>
      </c>
      <c r="L351" s="51" t="s">
        <v>410</v>
      </c>
      <c r="M351" s="51" t="s">
        <v>410</v>
      </c>
      <c r="N351" s="83" t="s">
        <v>410</v>
      </c>
      <c r="O351" s="51" t="s">
        <v>410</v>
      </c>
      <c r="P351" s="51" t="s">
        <v>410</v>
      </c>
      <c r="Q351" s="83" t="s">
        <v>410</v>
      </c>
      <c r="R351" s="53">
        <f t="shared" si="74"/>
        <v>-4.3263192563858599</v>
      </c>
    </row>
    <row r="352" spans="1:18" ht="15" customHeight="1">
      <c r="A352" s="61" t="s">
        <v>330</v>
      </c>
      <c r="B352" s="50">
        <f>'Расчет субсидий'!X354</f>
        <v>-27.718181818181733</v>
      </c>
      <c r="C352" s="51">
        <f>'Расчет субсидий'!D354-1</f>
        <v>-0.11291439276696258</v>
      </c>
      <c r="D352" s="51">
        <f>C352*'Расчет субсидий'!E354</f>
        <v>-1.6937158915044388</v>
      </c>
      <c r="E352" s="52">
        <f t="shared" si="81"/>
        <v>-48.753193653758601</v>
      </c>
      <c r="F352" s="51">
        <f>'Расчет субсидий'!F354-1</f>
        <v>0</v>
      </c>
      <c r="G352" s="51">
        <f>F352*'Расчет субсидий'!G354</f>
        <v>0</v>
      </c>
      <c r="H352" s="52">
        <f t="shared" si="82"/>
        <v>0</v>
      </c>
      <c r="I352" s="51">
        <f>'Расчет субсидий'!J354-1</f>
        <v>7.3076923076923039E-2</v>
      </c>
      <c r="J352" s="51">
        <f>I352*'Расчет субсидий'!K354</f>
        <v>0.73076923076923039</v>
      </c>
      <c r="K352" s="52">
        <f t="shared" si="83"/>
        <v>21.035011835576871</v>
      </c>
      <c r="L352" s="51" t="s">
        <v>410</v>
      </c>
      <c r="M352" s="51" t="s">
        <v>410</v>
      </c>
      <c r="N352" s="83" t="s">
        <v>410</v>
      </c>
      <c r="O352" s="51" t="s">
        <v>410</v>
      </c>
      <c r="P352" s="51" t="s">
        <v>410</v>
      </c>
      <c r="Q352" s="83" t="s">
        <v>410</v>
      </c>
      <c r="R352" s="53">
        <f t="shared" si="74"/>
        <v>-0.9629466607352084</v>
      </c>
    </row>
    <row r="353" spans="1:18" ht="15" customHeight="1">
      <c r="A353" s="61" t="s">
        <v>331</v>
      </c>
      <c r="B353" s="50">
        <f>'Расчет субсидий'!X355</f>
        <v>-40.763636363636351</v>
      </c>
      <c r="C353" s="51">
        <f>'Расчет субсидий'!D355-1</f>
        <v>-0.20944958597174868</v>
      </c>
      <c r="D353" s="51">
        <f>C353*'Расчет субсидий'!E355</f>
        <v>-3.1417437895762301</v>
      </c>
      <c r="E353" s="52">
        <f t="shared" si="81"/>
        <v>-53.119142596581128</v>
      </c>
      <c r="F353" s="51">
        <f>'Расчет субсидий'!F355-1</f>
        <v>0</v>
      </c>
      <c r="G353" s="51">
        <f>F353*'Расчет субсидий'!G355</f>
        <v>0</v>
      </c>
      <c r="H353" s="52">
        <f t="shared" si="82"/>
        <v>0</v>
      </c>
      <c r="I353" s="51">
        <f>'Расчет субсидий'!J355-1</f>
        <v>7.3076923076923039E-2</v>
      </c>
      <c r="J353" s="51">
        <f>I353*'Расчет субсидий'!K355</f>
        <v>0.73076923076923039</v>
      </c>
      <c r="K353" s="52">
        <f t="shared" si="83"/>
        <v>12.355506232944775</v>
      </c>
      <c r="L353" s="51" t="s">
        <v>410</v>
      </c>
      <c r="M353" s="51" t="s">
        <v>410</v>
      </c>
      <c r="N353" s="83" t="s">
        <v>410</v>
      </c>
      <c r="O353" s="51" t="s">
        <v>410</v>
      </c>
      <c r="P353" s="51" t="s">
        <v>410</v>
      </c>
      <c r="Q353" s="83" t="s">
        <v>410</v>
      </c>
      <c r="R353" s="53">
        <f t="shared" si="74"/>
        <v>-2.4109745588069997</v>
      </c>
    </row>
    <row r="354" spans="1:18" ht="15" customHeight="1">
      <c r="A354" s="61" t="s">
        <v>332</v>
      </c>
      <c r="B354" s="50">
        <f>'Расчет субсидий'!X356</f>
        <v>-50.009090909090901</v>
      </c>
      <c r="C354" s="51">
        <f>'Расчет субсидий'!D356-1</f>
        <v>-0.18768373820207329</v>
      </c>
      <c r="D354" s="51">
        <f>C354*'Расчет субсидий'!E356</f>
        <v>-2.8152560730310991</v>
      </c>
      <c r="E354" s="52">
        <f t="shared" si="81"/>
        <v>-67.541034097300198</v>
      </c>
      <c r="F354" s="51">
        <f>'Расчет субсидий'!F356-1</f>
        <v>0</v>
      </c>
      <c r="G354" s="51">
        <f>F354*'Расчет субсидий'!G356</f>
        <v>0</v>
      </c>
      <c r="H354" s="52">
        <f t="shared" si="82"/>
        <v>0</v>
      </c>
      <c r="I354" s="51">
        <f>'Расчет субсидий'!J356-1</f>
        <v>7.3076923076923039E-2</v>
      </c>
      <c r="J354" s="51">
        <f>I354*'Расчет субсидий'!K356</f>
        <v>0.73076923076923039</v>
      </c>
      <c r="K354" s="52">
        <f t="shared" si="83"/>
        <v>17.531943188209294</v>
      </c>
      <c r="L354" s="51" t="s">
        <v>410</v>
      </c>
      <c r="M354" s="51" t="s">
        <v>410</v>
      </c>
      <c r="N354" s="83" t="s">
        <v>410</v>
      </c>
      <c r="O354" s="51" t="s">
        <v>410</v>
      </c>
      <c r="P354" s="51" t="s">
        <v>410</v>
      </c>
      <c r="Q354" s="83" t="s">
        <v>410</v>
      </c>
      <c r="R354" s="53">
        <f t="shared" si="74"/>
        <v>-2.0844868422618688</v>
      </c>
    </row>
    <row r="355" spans="1:18" ht="15" customHeight="1">
      <c r="A355" s="57" t="s">
        <v>333</v>
      </c>
      <c r="B355" s="58"/>
      <c r="C355" s="59"/>
      <c r="D355" s="59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</row>
    <row r="356" spans="1:18" ht="15" customHeight="1">
      <c r="A356" s="61" t="s">
        <v>334</v>
      </c>
      <c r="B356" s="50">
        <f>'Расчет субсидий'!X358</f>
        <v>69.118181818181824</v>
      </c>
      <c r="C356" s="51">
        <f>'Расчет субсидий'!D358-1</f>
        <v>0.30000000000000004</v>
      </c>
      <c r="D356" s="51">
        <f>C356*'Расчет субсидий'!E358</f>
        <v>4.5000000000000009</v>
      </c>
      <c r="E356" s="52">
        <f t="shared" ref="E356:E365" si="84">$B356*D356/$R356</f>
        <v>82.021546957143769</v>
      </c>
      <c r="F356" s="51">
        <f>'Расчет субсидий'!F358-1</f>
        <v>0</v>
      </c>
      <c r="G356" s="51">
        <f>F356*'Расчет субсидий'!G358</f>
        <v>0</v>
      </c>
      <c r="H356" s="52">
        <f t="shared" ref="H356:H365" si="85">$B356*G356/$R356</f>
        <v>0</v>
      </c>
      <c r="I356" s="51">
        <f>'Расчет субсидий'!J358-1</f>
        <v>-7.0792548152825985E-2</v>
      </c>
      <c r="J356" s="51">
        <f>I356*'Расчет субсидий'!K358</f>
        <v>-0.70792548152825985</v>
      </c>
      <c r="K356" s="52">
        <f t="shared" ref="K356:K365" si="86">$B356*J356/$R356</f>
        <v>-12.903365138961949</v>
      </c>
      <c r="L356" s="51" t="s">
        <v>410</v>
      </c>
      <c r="M356" s="51" t="s">
        <v>410</v>
      </c>
      <c r="N356" s="83" t="s">
        <v>410</v>
      </c>
      <c r="O356" s="51" t="s">
        <v>410</v>
      </c>
      <c r="P356" s="51" t="s">
        <v>410</v>
      </c>
      <c r="Q356" s="83" t="s">
        <v>410</v>
      </c>
      <c r="R356" s="53">
        <f t="shared" si="74"/>
        <v>3.792074518471741</v>
      </c>
    </row>
    <row r="357" spans="1:18" ht="15" customHeight="1">
      <c r="A357" s="61" t="s">
        <v>49</v>
      </c>
      <c r="B357" s="50">
        <f>'Расчет субсидий'!X359</f>
        <v>-24.25454545454545</v>
      </c>
      <c r="C357" s="51">
        <f>'Расчет субсидий'!D359-1</f>
        <v>8.3675642781073645E-3</v>
      </c>
      <c r="D357" s="51">
        <f>C357*'Расчет субсидий'!E359</f>
        <v>0.12551346417161047</v>
      </c>
      <c r="E357" s="52">
        <f t="shared" si="84"/>
        <v>5.2270075671250771</v>
      </c>
      <c r="F357" s="51">
        <f>'Расчет субсидий'!F359-1</f>
        <v>0</v>
      </c>
      <c r="G357" s="51">
        <f>F357*'Расчет субсидий'!G359</f>
        <v>0</v>
      </c>
      <c r="H357" s="52">
        <f t="shared" si="85"/>
        <v>0</v>
      </c>
      <c r="I357" s="51">
        <f>'Расчет субсидий'!J359-1</f>
        <v>-7.0792548152825985E-2</v>
      </c>
      <c r="J357" s="51">
        <f>I357*'Расчет субсидий'!K359</f>
        <v>-0.70792548152825985</v>
      </c>
      <c r="K357" s="52">
        <f t="shared" si="86"/>
        <v>-29.481553021670525</v>
      </c>
      <c r="L357" s="51" t="s">
        <v>410</v>
      </c>
      <c r="M357" s="51" t="s">
        <v>410</v>
      </c>
      <c r="N357" s="83" t="s">
        <v>410</v>
      </c>
      <c r="O357" s="51" t="s">
        <v>410</v>
      </c>
      <c r="P357" s="51" t="s">
        <v>410</v>
      </c>
      <c r="Q357" s="83" t="s">
        <v>410</v>
      </c>
      <c r="R357" s="53">
        <f t="shared" si="74"/>
        <v>-0.58241201735664938</v>
      </c>
    </row>
    <row r="358" spans="1:18" ht="15" customHeight="1">
      <c r="A358" s="61" t="s">
        <v>335</v>
      </c>
      <c r="B358" s="50">
        <f>'Расчет субсидий'!X360</f>
        <v>-37.836363636363672</v>
      </c>
      <c r="C358" s="51">
        <f>'Расчет субсидий'!D360-1</f>
        <v>-7.0127191474733563E-2</v>
      </c>
      <c r="D358" s="51">
        <f>C358*'Расчет субсидий'!E360</f>
        <v>-1.0519078721210033</v>
      </c>
      <c r="E358" s="52">
        <f t="shared" si="84"/>
        <v>-22.615987291633115</v>
      </c>
      <c r="F358" s="51">
        <f>'Расчет субсидий'!F360-1</f>
        <v>0</v>
      </c>
      <c r="G358" s="51">
        <f>F358*'Расчет субсидий'!G360</f>
        <v>0</v>
      </c>
      <c r="H358" s="52">
        <f t="shared" si="85"/>
        <v>0</v>
      </c>
      <c r="I358" s="51">
        <f>'Расчет субсидий'!J360-1</f>
        <v>-7.0792548152825985E-2</v>
      </c>
      <c r="J358" s="51">
        <f>I358*'Расчет субсидий'!K360</f>
        <v>-0.70792548152825985</v>
      </c>
      <c r="K358" s="52">
        <f t="shared" si="86"/>
        <v>-15.220376344730559</v>
      </c>
      <c r="L358" s="51" t="s">
        <v>410</v>
      </c>
      <c r="M358" s="51" t="s">
        <v>410</v>
      </c>
      <c r="N358" s="83" t="s">
        <v>410</v>
      </c>
      <c r="O358" s="51" t="s">
        <v>410</v>
      </c>
      <c r="P358" s="51" t="s">
        <v>410</v>
      </c>
      <c r="Q358" s="83" t="s">
        <v>410</v>
      </c>
      <c r="R358" s="53">
        <f t="shared" si="74"/>
        <v>-1.7598333536492632</v>
      </c>
    </row>
    <row r="359" spans="1:18" ht="15" customHeight="1">
      <c r="A359" s="61" t="s">
        <v>336</v>
      </c>
      <c r="B359" s="50">
        <f>'Расчет субсидий'!X361</f>
        <v>-130.59090909090912</v>
      </c>
      <c r="C359" s="51">
        <f>'Расчет субсидий'!D361-1</f>
        <v>-0.44030425572886578</v>
      </c>
      <c r="D359" s="51">
        <f>C359*'Расчет субсидий'!E361</f>
        <v>-6.6045638359329866</v>
      </c>
      <c r="E359" s="52">
        <f t="shared" si="84"/>
        <v>-117.94834262853631</v>
      </c>
      <c r="F359" s="51">
        <f>'Расчет субсидий'!F361-1</f>
        <v>0</v>
      </c>
      <c r="G359" s="51">
        <f>F359*'Расчет субсидий'!G361</f>
        <v>0</v>
      </c>
      <c r="H359" s="52">
        <f t="shared" si="85"/>
        <v>0</v>
      </c>
      <c r="I359" s="51">
        <f>'Расчет субсидий'!J361-1</f>
        <v>-7.0792548152825985E-2</v>
      </c>
      <c r="J359" s="51">
        <f>I359*'Расчет субсидий'!K361</f>
        <v>-0.70792548152825985</v>
      </c>
      <c r="K359" s="52">
        <f t="shared" si="86"/>
        <v>-12.642566462372818</v>
      </c>
      <c r="L359" s="51" t="s">
        <v>410</v>
      </c>
      <c r="M359" s="51" t="s">
        <v>410</v>
      </c>
      <c r="N359" s="83" t="s">
        <v>410</v>
      </c>
      <c r="O359" s="51" t="s">
        <v>410</v>
      </c>
      <c r="P359" s="51" t="s">
        <v>410</v>
      </c>
      <c r="Q359" s="83" t="s">
        <v>410</v>
      </c>
      <c r="R359" s="53">
        <f t="shared" si="74"/>
        <v>-7.312489317461246</v>
      </c>
    </row>
    <row r="360" spans="1:18" ht="15" customHeight="1">
      <c r="A360" s="61" t="s">
        <v>337</v>
      </c>
      <c r="B360" s="50">
        <f>'Расчет субсидий'!X362</f>
        <v>55.981818181818085</v>
      </c>
      <c r="C360" s="51">
        <f>'Расчет субсидий'!D362-1</f>
        <v>0.23370447886144818</v>
      </c>
      <c r="D360" s="51">
        <f>C360*'Расчет субсидий'!E362</f>
        <v>3.5055671829217228</v>
      </c>
      <c r="E360" s="52">
        <f t="shared" si="84"/>
        <v>70.147662068635853</v>
      </c>
      <c r="F360" s="51">
        <f>'Расчет субсидий'!F362-1</f>
        <v>0</v>
      </c>
      <c r="G360" s="51">
        <f>F360*'Расчет субсидий'!G362</f>
        <v>0</v>
      </c>
      <c r="H360" s="52">
        <f t="shared" si="85"/>
        <v>0</v>
      </c>
      <c r="I360" s="51">
        <f>'Расчет субсидий'!J362-1</f>
        <v>-7.0792548152825985E-2</v>
      </c>
      <c r="J360" s="51">
        <f>I360*'Расчет субсидий'!K362</f>
        <v>-0.70792548152825985</v>
      </c>
      <c r="K360" s="52">
        <f t="shared" si="86"/>
        <v>-14.165843886817774</v>
      </c>
      <c r="L360" s="51" t="s">
        <v>410</v>
      </c>
      <c r="M360" s="51" t="s">
        <v>410</v>
      </c>
      <c r="N360" s="83" t="s">
        <v>410</v>
      </c>
      <c r="O360" s="51" t="s">
        <v>410</v>
      </c>
      <c r="P360" s="51" t="s">
        <v>410</v>
      </c>
      <c r="Q360" s="83" t="s">
        <v>410</v>
      </c>
      <c r="R360" s="53">
        <f t="shared" si="74"/>
        <v>2.7976417013934629</v>
      </c>
    </row>
    <row r="361" spans="1:18" ht="15" customHeight="1">
      <c r="A361" s="61" t="s">
        <v>338</v>
      </c>
      <c r="B361" s="50">
        <f>'Расчет субсидий'!X363</f>
        <v>0.10000000000000142</v>
      </c>
      <c r="C361" s="51">
        <f>'Расчет субсидий'!D363-1</f>
        <v>5.1831711505437861E-2</v>
      </c>
      <c r="D361" s="51">
        <f>C361*'Расчет субсидий'!E363</f>
        <v>0.77747567258156791</v>
      </c>
      <c r="E361" s="52">
        <f t="shared" si="84"/>
        <v>1.1178627417222593</v>
      </c>
      <c r="F361" s="51">
        <f>'Расчет субсидий'!F363-1</f>
        <v>0</v>
      </c>
      <c r="G361" s="51">
        <f>F361*'Расчет субсидий'!G363</f>
        <v>0</v>
      </c>
      <c r="H361" s="52">
        <f t="shared" si="85"/>
        <v>0</v>
      </c>
      <c r="I361" s="51">
        <f>'Расчет субсидий'!J363-1</f>
        <v>-7.0792548152825985E-2</v>
      </c>
      <c r="J361" s="51">
        <f>I361*'Расчет субсидий'!K363</f>
        <v>-0.70792548152825985</v>
      </c>
      <c r="K361" s="52">
        <f t="shared" si="86"/>
        <v>-1.0178627417222577</v>
      </c>
      <c r="L361" s="51" t="s">
        <v>410</v>
      </c>
      <c r="M361" s="51" t="s">
        <v>410</v>
      </c>
      <c r="N361" s="83" t="s">
        <v>410</v>
      </c>
      <c r="O361" s="51" t="s">
        <v>410</v>
      </c>
      <c r="P361" s="51" t="s">
        <v>410</v>
      </c>
      <c r="Q361" s="83" t="s">
        <v>410</v>
      </c>
      <c r="R361" s="53">
        <f t="shared" si="74"/>
        <v>6.9550191053308064E-2</v>
      </c>
    </row>
    <row r="362" spans="1:18" ht="15" customHeight="1">
      <c r="A362" s="61" t="s">
        <v>339</v>
      </c>
      <c r="B362" s="50">
        <f>'Расчет субсидий'!X364</f>
        <v>-173.43636363636358</v>
      </c>
      <c r="C362" s="51">
        <f>'Расчет субсидий'!D364-1</f>
        <v>-0.49133004926108381</v>
      </c>
      <c r="D362" s="51">
        <f>C362*'Расчет субсидий'!E364</f>
        <v>-7.3699507389162573</v>
      </c>
      <c r="E362" s="52">
        <f t="shared" si="84"/>
        <v>-158.23682134441364</v>
      </c>
      <c r="F362" s="51">
        <f>'Расчет субсидий'!F364-1</f>
        <v>0</v>
      </c>
      <c r="G362" s="51">
        <f>F362*'Расчет субсидий'!G364</f>
        <v>0</v>
      </c>
      <c r="H362" s="52">
        <f t="shared" si="85"/>
        <v>0</v>
      </c>
      <c r="I362" s="51">
        <f>'Расчет субсидий'!J364-1</f>
        <v>-7.0792548152825985E-2</v>
      </c>
      <c r="J362" s="51">
        <f>I362*'Расчет субсидий'!K364</f>
        <v>-0.70792548152825985</v>
      </c>
      <c r="K362" s="52">
        <f t="shared" si="86"/>
        <v>-15.199542291949925</v>
      </c>
      <c r="L362" s="51" t="s">
        <v>410</v>
      </c>
      <c r="M362" s="51" t="s">
        <v>410</v>
      </c>
      <c r="N362" s="83" t="s">
        <v>410</v>
      </c>
      <c r="O362" s="51" t="s">
        <v>410</v>
      </c>
      <c r="P362" s="51" t="s">
        <v>410</v>
      </c>
      <c r="Q362" s="83" t="s">
        <v>410</v>
      </c>
      <c r="R362" s="53">
        <f t="shared" si="74"/>
        <v>-8.0778762204445176</v>
      </c>
    </row>
    <row r="363" spans="1:18" ht="15" customHeight="1">
      <c r="A363" s="61" t="s">
        <v>340</v>
      </c>
      <c r="B363" s="50">
        <f>'Расчет субсидий'!X365</f>
        <v>-115.19090909090914</v>
      </c>
      <c r="C363" s="51">
        <f>'Расчет субсидий'!D365-1</f>
        <v>-0.23608414239482201</v>
      </c>
      <c r="D363" s="51">
        <f>C363*'Расчет субсидий'!E365</f>
        <v>-3.54126213592233</v>
      </c>
      <c r="E363" s="52">
        <f t="shared" si="84"/>
        <v>-95.999810196860821</v>
      </c>
      <c r="F363" s="51">
        <f>'Расчет субсидий'!F365-1</f>
        <v>0</v>
      </c>
      <c r="G363" s="51">
        <f>F363*'Расчет субсидий'!G365</f>
        <v>0</v>
      </c>
      <c r="H363" s="52">
        <f t="shared" si="85"/>
        <v>0</v>
      </c>
      <c r="I363" s="51">
        <f>'Расчет субсидий'!J365-1</f>
        <v>-7.0792548152825985E-2</v>
      </c>
      <c r="J363" s="51">
        <f>I363*'Расчет субсидий'!K365</f>
        <v>-0.70792548152825985</v>
      </c>
      <c r="K363" s="52">
        <f t="shared" si="86"/>
        <v>-19.191098894048331</v>
      </c>
      <c r="L363" s="51" t="s">
        <v>410</v>
      </c>
      <c r="M363" s="51" t="s">
        <v>410</v>
      </c>
      <c r="N363" s="83" t="s">
        <v>410</v>
      </c>
      <c r="O363" s="51" t="s">
        <v>410</v>
      </c>
      <c r="P363" s="51" t="s">
        <v>410</v>
      </c>
      <c r="Q363" s="83" t="s">
        <v>410</v>
      </c>
      <c r="R363" s="53">
        <f t="shared" si="74"/>
        <v>-4.2491876174505894</v>
      </c>
    </row>
    <row r="364" spans="1:18" ht="15" customHeight="1">
      <c r="A364" s="61" t="s">
        <v>341</v>
      </c>
      <c r="B364" s="50">
        <f>'Расчет субсидий'!X366</f>
        <v>-114.10000000000002</v>
      </c>
      <c r="C364" s="51">
        <f>'Расчет субсидий'!D366-1</f>
        <v>-0.34532095901005411</v>
      </c>
      <c r="D364" s="51">
        <f>C364*'Расчет субсидий'!E366</f>
        <v>-5.1798143851508112</v>
      </c>
      <c r="E364" s="52">
        <f t="shared" si="84"/>
        <v>-100.38093304537681</v>
      </c>
      <c r="F364" s="51">
        <f>'Расчет субсидий'!F366-1</f>
        <v>0</v>
      </c>
      <c r="G364" s="51">
        <f>F364*'Расчет субсидий'!G366</f>
        <v>0</v>
      </c>
      <c r="H364" s="52">
        <f t="shared" si="85"/>
        <v>0</v>
      </c>
      <c r="I364" s="51">
        <f>'Расчет субсидий'!J366-1</f>
        <v>-7.0792548152825985E-2</v>
      </c>
      <c r="J364" s="51">
        <f>I364*'Расчет субсидий'!K366</f>
        <v>-0.70792548152825985</v>
      </c>
      <c r="K364" s="52">
        <f t="shared" si="86"/>
        <v>-13.719066954623202</v>
      </c>
      <c r="L364" s="51" t="s">
        <v>410</v>
      </c>
      <c r="M364" s="51" t="s">
        <v>410</v>
      </c>
      <c r="N364" s="83" t="s">
        <v>410</v>
      </c>
      <c r="O364" s="51" t="s">
        <v>410</v>
      </c>
      <c r="P364" s="51" t="s">
        <v>410</v>
      </c>
      <c r="Q364" s="83" t="s">
        <v>410</v>
      </c>
      <c r="R364" s="53">
        <f t="shared" si="74"/>
        <v>-5.8877398666790715</v>
      </c>
    </row>
    <row r="365" spans="1:18" ht="15" customHeight="1">
      <c r="A365" s="61" t="s">
        <v>342</v>
      </c>
      <c r="B365" s="50">
        <f>'Расчет субсидий'!X367</f>
        <v>13.145454545454413</v>
      </c>
      <c r="C365" s="51">
        <f>'Расчет субсидий'!D367-1</f>
        <v>7.6189323326473657E-2</v>
      </c>
      <c r="D365" s="51">
        <f>C365*'Расчет субсидий'!E367</f>
        <v>1.1428398498971049</v>
      </c>
      <c r="E365" s="52">
        <f t="shared" si="84"/>
        <v>34.542775295975979</v>
      </c>
      <c r="F365" s="51">
        <f>'Расчет субсидий'!F367-1</f>
        <v>0</v>
      </c>
      <c r="G365" s="51">
        <f>F365*'Расчет субсидий'!G367</f>
        <v>0</v>
      </c>
      <c r="H365" s="52">
        <f t="shared" si="85"/>
        <v>0</v>
      </c>
      <c r="I365" s="51">
        <f>'Расчет субсидий'!J367-1</f>
        <v>-7.0792548152825985E-2</v>
      </c>
      <c r="J365" s="51">
        <f>I365*'Расчет субсидий'!K367</f>
        <v>-0.70792548152825985</v>
      </c>
      <c r="K365" s="52">
        <f t="shared" si="86"/>
        <v>-21.397320750521565</v>
      </c>
      <c r="L365" s="51" t="s">
        <v>410</v>
      </c>
      <c r="M365" s="51" t="s">
        <v>410</v>
      </c>
      <c r="N365" s="83" t="s">
        <v>410</v>
      </c>
      <c r="O365" s="51" t="s">
        <v>410</v>
      </c>
      <c r="P365" s="51" t="s">
        <v>410</v>
      </c>
      <c r="Q365" s="83" t="s">
        <v>410</v>
      </c>
      <c r="R365" s="53">
        <f t="shared" si="74"/>
        <v>0.43491436836884501</v>
      </c>
    </row>
    <row r="366" spans="1:18" ht="15" customHeight="1">
      <c r="A366" s="57" t="s">
        <v>343</v>
      </c>
      <c r="B366" s="58"/>
      <c r="C366" s="59"/>
      <c r="D366" s="59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</row>
    <row r="367" spans="1:18" ht="15" customHeight="1">
      <c r="A367" s="61" t="s">
        <v>344</v>
      </c>
      <c r="B367" s="50">
        <f>'Расчет субсидий'!X369</f>
        <v>-161.85454545454547</v>
      </c>
      <c r="C367" s="51">
        <f>'Расчет субсидий'!D369-1</f>
        <v>-0.30013003901170343</v>
      </c>
      <c r="D367" s="51">
        <f>C367*'Расчет субсидий'!E369</f>
        <v>-4.5019505851755515</v>
      </c>
      <c r="E367" s="52">
        <f t="shared" ref="E367:E378" si="87">$B367*D367/$R367</f>
        <v>-140.38901706707136</v>
      </c>
      <c r="F367" s="51">
        <f>'Расчет субсидий'!F369-1</f>
        <v>0</v>
      </c>
      <c r="G367" s="51">
        <f>F367*'Расчет субсидий'!G369</f>
        <v>0</v>
      </c>
      <c r="H367" s="52">
        <f t="shared" ref="H367:H378" si="88">$B367*G367/$R367</f>
        <v>0</v>
      </c>
      <c r="I367" s="51">
        <f>'Расчет субсидий'!J369-1</f>
        <v>-6.8834977339376158E-2</v>
      </c>
      <c r="J367" s="51">
        <f>I367*'Расчет субсидий'!K369</f>
        <v>-0.68834977339376158</v>
      </c>
      <c r="K367" s="52">
        <f t="shared" ref="K367:K378" si="89">$B367*J367/$R367</f>
        <v>-21.465528387474112</v>
      </c>
      <c r="L367" s="51" t="s">
        <v>410</v>
      </c>
      <c r="M367" s="51" t="s">
        <v>410</v>
      </c>
      <c r="N367" s="83" t="s">
        <v>410</v>
      </c>
      <c r="O367" s="51" t="s">
        <v>410</v>
      </c>
      <c r="P367" s="51" t="s">
        <v>410</v>
      </c>
      <c r="Q367" s="83" t="s">
        <v>410</v>
      </c>
      <c r="R367" s="53">
        <f t="shared" si="74"/>
        <v>-5.1903003585693135</v>
      </c>
    </row>
    <row r="368" spans="1:18" ht="15" customHeight="1">
      <c r="A368" s="61" t="s">
        <v>345</v>
      </c>
      <c r="B368" s="50">
        <f>'Расчет субсидий'!X370</f>
        <v>92.018181818181802</v>
      </c>
      <c r="C368" s="51">
        <f>'Расчет субсидий'!D370-1</f>
        <v>0.25589204025617551</v>
      </c>
      <c r="D368" s="51">
        <f>C368*'Расчет субсидий'!E370</f>
        <v>3.8383806038426327</v>
      </c>
      <c r="E368" s="52">
        <f t="shared" si="87"/>
        <v>112.12614202936027</v>
      </c>
      <c r="F368" s="51">
        <f>'Расчет субсидий'!F370-1</f>
        <v>0</v>
      </c>
      <c r="G368" s="51">
        <f>F368*'Расчет субсидий'!G370</f>
        <v>0</v>
      </c>
      <c r="H368" s="52">
        <f t="shared" si="88"/>
        <v>0</v>
      </c>
      <c r="I368" s="51">
        <f>'Расчет субсидий'!J370-1</f>
        <v>-6.8834977339376158E-2</v>
      </c>
      <c r="J368" s="51">
        <f>I368*'Расчет субсидий'!K370</f>
        <v>-0.68834977339376158</v>
      </c>
      <c r="K368" s="52">
        <f t="shared" si="89"/>
        <v>-20.107960211178476</v>
      </c>
      <c r="L368" s="51" t="s">
        <v>410</v>
      </c>
      <c r="M368" s="51" t="s">
        <v>410</v>
      </c>
      <c r="N368" s="83" t="s">
        <v>410</v>
      </c>
      <c r="O368" s="51" t="s">
        <v>410</v>
      </c>
      <c r="P368" s="51" t="s">
        <v>410</v>
      </c>
      <c r="Q368" s="83" t="s">
        <v>410</v>
      </c>
      <c r="R368" s="53">
        <f t="shared" si="74"/>
        <v>3.1500308304488711</v>
      </c>
    </row>
    <row r="369" spans="1:19" ht="15" customHeight="1">
      <c r="A369" s="61" t="s">
        <v>346</v>
      </c>
      <c r="B369" s="50">
        <f>'Расчет субсидий'!X371</f>
        <v>0.33636363636363598</v>
      </c>
      <c r="C369" s="51">
        <f>'Расчет субсидий'!D371-1</f>
        <v>0.12784974383068204</v>
      </c>
      <c r="D369" s="51">
        <f>C369*'Расчет субсидий'!E371</f>
        <v>1.9177461574602306</v>
      </c>
      <c r="E369" s="52">
        <f t="shared" si="87"/>
        <v>0.52469657427497129</v>
      </c>
      <c r="F369" s="51">
        <f>'Расчет субсидий'!F371-1</f>
        <v>0</v>
      </c>
      <c r="G369" s="51">
        <f>F369*'Расчет субсидий'!G371</f>
        <v>0</v>
      </c>
      <c r="H369" s="52">
        <f t="shared" si="88"/>
        <v>0</v>
      </c>
      <c r="I369" s="51">
        <f>'Расчет субсидий'!J371-1</f>
        <v>-6.8834977339376158E-2</v>
      </c>
      <c r="J369" s="51">
        <f>I369*'Расчет субсидий'!K371</f>
        <v>-0.68834977339376158</v>
      </c>
      <c r="K369" s="52">
        <f t="shared" si="89"/>
        <v>-0.18833293791133529</v>
      </c>
      <c r="L369" s="51" t="s">
        <v>410</v>
      </c>
      <c r="M369" s="51" t="s">
        <v>410</v>
      </c>
      <c r="N369" s="83" t="s">
        <v>410</v>
      </c>
      <c r="O369" s="51" t="s">
        <v>410</v>
      </c>
      <c r="P369" s="51" t="s">
        <v>410</v>
      </c>
      <c r="Q369" s="83" t="s">
        <v>410</v>
      </c>
      <c r="R369" s="53">
        <f t="shared" si="74"/>
        <v>1.229396384066469</v>
      </c>
    </row>
    <row r="370" spans="1:19" ht="15" customHeight="1">
      <c r="A370" s="61" t="s">
        <v>347</v>
      </c>
      <c r="B370" s="50">
        <f>'Расчет субсидий'!X372</f>
        <v>-177.24545454545455</v>
      </c>
      <c r="C370" s="51">
        <f>'Расчет субсидий'!D372-1</f>
        <v>-0.19594594594594583</v>
      </c>
      <c r="D370" s="51">
        <f>C370*'Расчет субсидий'!E372</f>
        <v>-2.9391891891891877</v>
      </c>
      <c r="E370" s="52">
        <f t="shared" si="87"/>
        <v>-143.61194440816735</v>
      </c>
      <c r="F370" s="51">
        <f>'Расчет субсидий'!F372-1</f>
        <v>0</v>
      </c>
      <c r="G370" s="51">
        <f>F370*'Расчет субсидий'!G372</f>
        <v>0</v>
      </c>
      <c r="H370" s="52">
        <f t="shared" si="88"/>
        <v>0</v>
      </c>
      <c r="I370" s="51">
        <f>'Расчет субсидий'!J372-1</f>
        <v>-6.8834977339376158E-2</v>
      </c>
      <c r="J370" s="51">
        <f>I370*'Расчет субсидий'!K372</f>
        <v>-0.68834977339376158</v>
      </c>
      <c r="K370" s="52">
        <f t="shared" si="89"/>
        <v>-33.633510137287196</v>
      </c>
      <c r="L370" s="51" t="s">
        <v>410</v>
      </c>
      <c r="M370" s="51" t="s">
        <v>410</v>
      </c>
      <c r="N370" s="83" t="s">
        <v>410</v>
      </c>
      <c r="O370" s="51" t="s">
        <v>410</v>
      </c>
      <c r="P370" s="51" t="s">
        <v>410</v>
      </c>
      <c r="Q370" s="83" t="s">
        <v>410</v>
      </c>
      <c r="R370" s="53">
        <f t="shared" si="74"/>
        <v>-3.6275389625829493</v>
      </c>
    </row>
    <row r="371" spans="1:19" ht="15" customHeight="1">
      <c r="A371" s="61" t="s">
        <v>348</v>
      </c>
      <c r="B371" s="50">
        <f>'Расчет субсидий'!X373</f>
        <v>-156.18181818181824</v>
      </c>
      <c r="C371" s="51">
        <f>'Расчет субсидий'!D373-1</f>
        <v>-0.23743080653277826</v>
      </c>
      <c r="D371" s="51">
        <f>C371*'Расчет субсидий'!E373</f>
        <v>-3.561462097991674</v>
      </c>
      <c r="E371" s="52">
        <f t="shared" si="87"/>
        <v>-130.88476447514844</v>
      </c>
      <c r="F371" s="51">
        <f>'Расчет субсидий'!F373-1</f>
        <v>0</v>
      </c>
      <c r="G371" s="51">
        <f>F371*'Расчет субсидий'!G373</f>
        <v>0</v>
      </c>
      <c r="H371" s="52">
        <f t="shared" si="88"/>
        <v>0</v>
      </c>
      <c r="I371" s="51">
        <f>'Расчет субсидий'!J373-1</f>
        <v>-6.8834977339376158E-2</v>
      </c>
      <c r="J371" s="51">
        <f>I371*'Расчет субсидий'!K373</f>
        <v>-0.68834977339376158</v>
      </c>
      <c r="K371" s="52">
        <f t="shared" si="89"/>
        <v>-25.297053706669796</v>
      </c>
      <c r="L371" s="51" t="s">
        <v>410</v>
      </c>
      <c r="M371" s="51" t="s">
        <v>410</v>
      </c>
      <c r="N371" s="83" t="s">
        <v>410</v>
      </c>
      <c r="O371" s="51" t="s">
        <v>410</v>
      </c>
      <c r="P371" s="51" t="s">
        <v>410</v>
      </c>
      <c r="Q371" s="83" t="s">
        <v>410</v>
      </c>
      <c r="R371" s="53">
        <f t="shared" si="74"/>
        <v>-4.249811871385436</v>
      </c>
    </row>
    <row r="372" spans="1:19" ht="15" customHeight="1">
      <c r="A372" s="61" t="s">
        <v>349</v>
      </c>
      <c r="B372" s="50">
        <f>'Расчет субсидий'!X374</f>
        <v>-426.40000000000009</v>
      </c>
      <c r="C372" s="51">
        <f>'Расчет субсидий'!D374-1</f>
        <v>-0.61471460340993334</v>
      </c>
      <c r="D372" s="51">
        <f>C372*'Расчет субсидий'!E374</f>
        <v>-9.2207190511490005</v>
      </c>
      <c r="E372" s="52">
        <f t="shared" si="87"/>
        <v>-396.77942226739526</v>
      </c>
      <c r="F372" s="51">
        <f>'Расчет субсидий'!F374-1</f>
        <v>0</v>
      </c>
      <c r="G372" s="51">
        <f>F372*'Расчет субсидий'!G374</f>
        <v>0</v>
      </c>
      <c r="H372" s="52">
        <f t="shared" si="88"/>
        <v>0</v>
      </c>
      <c r="I372" s="51">
        <f>'Расчет субсидий'!J374-1</f>
        <v>-6.8834977339376158E-2</v>
      </c>
      <c r="J372" s="51">
        <f>I372*'Расчет субсидий'!K374</f>
        <v>-0.68834977339376158</v>
      </c>
      <c r="K372" s="52">
        <f t="shared" si="89"/>
        <v>-29.620577732604822</v>
      </c>
      <c r="L372" s="51" t="s">
        <v>410</v>
      </c>
      <c r="M372" s="51" t="s">
        <v>410</v>
      </c>
      <c r="N372" s="83" t="s">
        <v>410</v>
      </c>
      <c r="O372" s="51" t="s">
        <v>410</v>
      </c>
      <c r="P372" s="51" t="s">
        <v>410</v>
      </c>
      <c r="Q372" s="83" t="s">
        <v>410</v>
      </c>
      <c r="R372" s="53">
        <f t="shared" si="74"/>
        <v>-9.9090688245427625</v>
      </c>
    </row>
    <row r="373" spans="1:19" ht="15" customHeight="1">
      <c r="A373" s="61" t="s">
        <v>350</v>
      </c>
      <c r="B373" s="50">
        <f>'Расчет субсидий'!X375</f>
        <v>78.163636363636215</v>
      </c>
      <c r="C373" s="51">
        <f>'Расчет субсидий'!D375-1</f>
        <v>0.21451206140350876</v>
      </c>
      <c r="D373" s="51">
        <f>C373*'Расчет субсидий'!E375</f>
        <v>3.2176809210526311</v>
      </c>
      <c r="E373" s="52">
        <f t="shared" si="87"/>
        <v>99.435632095923737</v>
      </c>
      <c r="F373" s="51">
        <f>'Расчет субсидий'!F375-1</f>
        <v>0</v>
      </c>
      <c r="G373" s="51">
        <f>F373*'Расчет субсидий'!G375</f>
        <v>0</v>
      </c>
      <c r="H373" s="52">
        <f t="shared" si="88"/>
        <v>0</v>
      </c>
      <c r="I373" s="51">
        <f>'Расчет субсидий'!J375-1</f>
        <v>-6.8834977339376158E-2</v>
      </c>
      <c r="J373" s="51">
        <f>I373*'Расчет субсидий'!K375</f>
        <v>-0.68834977339376158</v>
      </c>
      <c r="K373" s="52">
        <f t="shared" si="89"/>
        <v>-21.271995732287518</v>
      </c>
      <c r="L373" s="51" t="s">
        <v>410</v>
      </c>
      <c r="M373" s="51" t="s">
        <v>410</v>
      </c>
      <c r="N373" s="83" t="s">
        <v>410</v>
      </c>
      <c r="O373" s="51" t="s">
        <v>410</v>
      </c>
      <c r="P373" s="51" t="s">
        <v>410</v>
      </c>
      <c r="Q373" s="83" t="s">
        <v>410</v>
      </c>
      <c r="R373" s="53">
        <f t="shared" si="74"/>
        <v>2.5293311476588696</v>
      </c>
    </row>
    <row r="374" spans="1:19" ht="15" customHeight="1">
      <c r="A374" s="61" t="s">
        <v>351</v>
      </c>
      <c r="B374" s="50">
        <f>'Расчет субсидий'!X376</f>
        <v>-67.372727272727275</v>
      </c>
      <c r="C374" s="51">
        <f>'Расчет субсидий'!D376-1</f>
        <v>-0.13527769159168479</v>
      </c>
      <c r="D374" s="51">
        <f>C374*'Расчет субсидий'!E376</f>
        <v>-2.029165373875272</v>
      </c>
      <c r="E374" s="52">
        <f t="shared" si="87"/>
        <v>-50.307136452485821</v>
      </c>
      <c r="F374" s="51">
        <f>'Расчет субсидий'!F376-1</f>
        <v>0</v>
      </c>
      <c r="G374" s="51">
        <f>F374*'Расчет субсидий'!G376</f>
        <v>0</v>
      </c>
      <c r="H374" s="52">
        <f t="shared" si="88"/>
        <v>0</v>
      </c>
      <c r="I374" s="51">
        <f>'Расчет субсидий'!J376-1</f>
        <v>-6.8834977339376158E-2</v>
      </c>
      <c r="J374" s="51">
        <f>I374*'Расчет субсидий'!K376</f>
        <v>-0.68834977339376158</v>
      </c>
      <c r="K374" s="52">
        <f t="shared" si="89"/>
        <v>-17.065590820241454</v>
      </c>
      <c r="L374" s="51" t="s">
        <v>410</v>
      </c>
      <c r="M374" s="51" t="s">
        <v>410</v>
      </c>
      <c r="N374" s="83" t="s">
        <v>410</v>
      </c>
      <c r="O374" s="51" t="s">
        <v>410</v>
      </c>
      <c r="P374" s="51" t="s">
        <v>410</v>
      </c>
      <c r="Q374" s="83" t="s">
        <v>410</v>
      </c>
      <c r="R374" s="53">
        <f t="shared" si="74"/>
        <v>-2.7175151472690335</v>
      </c>
    </row>
    <row r="375" spans="1:19" ht="15" customHeight="1">
      <c r="A375" s="61" t="s">
        <v>352</v>
      </c>
      <c r="B375" s="50">
        <f>'Расчет субсидий'!X377</f>
        <v>-61.790909090909054</v>
      </c>
      <c r="C375" s="51">
        <f>'Расчет субсидий'!D377-1</f>
        <v>-6.379821958456966E-2</v>
      </c>
      <c r="D375" s="51">
        <f>C375*'Расчет субсидий'!E377</f>
        <v>-0.9569732937685449</v>
      </c>
      <c r="E375" s="52">
        <f t="shared" si="87"/>
        <v>-35.939598111673916</v>
      </c>
      <c r="F375" s="51">
        <f>'Расчет субсидий'!F377-1</f>
        <v>0</v>
      </c>
      <c r="G375" s="51">
        <f>F375*'Расчет субсидий'!G377</f>
        <v>0</v>
      </c>
      <c r="H375" s="52">
        <f t="shared" si="88"/>
        <v>0</v>
      </c>
      <c r="I375" s="51">
        <f>'Расчет субсидий'!J377-1</f>
        <v>-6.8834977339376158E-2</v>
      </c>
      <c r="J375" s="51">
        <f>I375*'Расчет субсидий'!K377</f>
        <v>-0.68834977339376158</v>
      </c>
      <c r="K375" s="52">
        <f t="shared" si="89"/>
        <v>-25.851310979235141</v>
      </c>
      <c r="L375" s="51" t="s">
        <v>410</v>
      </c>
      <c r="M375" s="51" t="s">
        <v>410</v>
      </c>
      <c r="N375" s="83" t="s">
        <v>410</v>
      </c>
      <c r="O375" s="51" t="s">
        <v>410</v>
      </c>
      <c r="P375" s="51" t="s">
        <v>410</v>
      </c>
      <c r="Q375" s="83" t="s">
        <v>410</v>
      </c>
      <c r="R375" s="53">
        <f t="shared" si="74"/>
        <v>-1.6453230671623065</v>
      </c>
    </row>
    <row r="376" spans="1:19" ht="15" customHeight="1">
      <c r="A376" s="61" t="s">
        <v>353</v>
      </c>
      <c r="B376" s="50">
        <f>'Расчет субсидий'!X378</f>
        <v>-86.799999999999955</v>
      </c>
      <c r="C376" s="51">
        <f>'Расчет субсидий'!D378-1</f>
        <v>-0.15620291310899048</v>
      </c>
      <c r="D376" s="51">
        <f>C376*'Расчет субсидий'!E378</f>
        <v>-2.3430436966348571</v>
      </c>
      <c r="E376" s="52">
        <f t="shared" si="87"/>
        <v>-67.09000163742698</v>
      </c>
      <c r="F376" s="51">
        <f>'Расчет субсидий'!F378-1</f>
        <v>0</v>
      </c>
      <c r="G376" s="51">
        <f>F376*'Расчет субсидий'!G378</f>
        <v>0</v>
      </c>
      <c r="H376" s="52">
        <f t="shared" si="88"/>
        <v>0</v>
      </c>
      <c r="I376" s="51">
        <f>'Расчет субсидий'!J378-1</f>
        <v>-6.8834977339376158E-2</v>
      </c>
      <c r="J376" s="51">
        <f>I376*'Расчет субсидий'!K378</f>
        <v>-0.68834977339376158</v>
      </c>
      <c r="K376" s="52">
        <f t="shared" si="89"/>
        <v>-19.709998362572971</v>
      </c>
      <c r="L376" s="51" t="s">
        <v>410</v>
      </c>
      <c r="M376" s="51" t="s">
        <v>410</v>
      </c>
      <c r="N376" s="83" t="s">
        <v>410</v>
      </c>
      <c r="O376" s="51" t="s">
        <v>410</v>
      </c>
      <c r="P376" s="51" t="s">
        <v>410</v>
      </c>
      <c r="Q376" s="83" t="s">
        <v>410</v>
      </c>
      <c r="R376" s="53">
        <f t="shared" si="74"/>
        <v>-3.0313934700286187</v>
      </c>
    </row>
    <row r="377" spans="1:19" ht="15" customHeight="1">
      <c r="A377" s="61" t="s">
        <v>354</v>
      </c>
      <c r="B377" s="50">
        <f>'Расчет субсидий'!X379</f>
        <v>-60.299999999999955</v>
      </c>
      <c r="C377" s="51">
        <f>'Расчет субсидий'!D379-1</f>
        <v>-9.9834528405957079E-2</v>
      </c>
      <c r="D377" s="51">
        <f>C377*'Расчет субсидий'!E379</f>
        <v>-1.4975179260893561</v>
      </c>
      <c r="E377" s="52">
        <f t="shared" si="87"/>
        <v>-41.31097731328434</v>
      </c>
      <c r="F377" s="51">
        <f>'Расчет субсидий'!F379-1</f>
        <v>0</v>
      </c>
      <c r="G377" s="51">
        <f>F377*'Расчет субсидий'!G379</f>
        <v>0</v>
      </c>
      <c r="H377" s="52">
        <f t="shared" si="88"/>
        <v>0</v>
      </c>
      <c r="I377" s="51">
        <f>'Расчет субсидий'!J379-1</f>
        <v>-6.8834977339376158E-2</v>
      </c>
      <c r="J377" s="51">
        <f>I377*'Расчет субсидий'!K379</f>
        <v>-0.68834977339376158</v>
      </c>
      <c r="K377" s="52">
        <f t="shared" si="89"/>
        <v>-18.989022686715614</v>
      </c>
      <c r="L377" s="51" t="s">
        <v>410</v>
      </c>
      <c r="M377" s="51" t="s">
        <v>410</v>
      </c>
      <c r="N377" s="83" t="s">
        <v>410</v>
      </c>
      <c r="O377" s="51" t="s">
        <v>410</v>
      </c>
      <c r="P377" s="51" t="s">
        <v>410</v>
      </c>
      <c r="Q377" s="83" t="s">
        <v>410</v>
      </c>
      <c r="R377" s="53">
        <f t="shared" ref="R377:R378" si="90">D377+G377+J377</f>
        <v>-2.1858676994831177</v>
      </c>
    </row>
    <row r="378" spans="1:19" ht="15" customHeight="1">
      <c r="A378" s="61" t="s">
        <v>355</v>
      </c>
      <c r="B378" s="50">
        <f>'Расчет субсидий'!X380</f>
        <v>-47</v>
      </c>
      <c r="C378" s="51">
        <f>'Расчет субсидий'!D380-1</f>
        <v>-0.13000165686355725</v>
      </c>
      <c r="D378" s="51">
        <f>C378*'Расчет субсидий'!E380</f>
        <v>-1.9500248529533586</v>
      </c>
      <c r="E378" s="52">
        <f t="shared" si="87"/>
        <v>-34.737738596167688</v>
      </c>
      <c r="F378" s="51">
        <f>'Расчет субсидий'!F380-1</f>
        <v>0</v>
      </c>
      <c r="G378" s="51">
        <f>F378*'Расчет субсидий'!G380</f>
        <v>0</v>
      </c>
      <c r="H378" s="52">
        <f t="shared" si="88"/>
        <v>0</v>
      </c>
      <c r="I378" s="51">
        <f>'Расчет субсидий'!J380-1</f>
        <v>-6.8834977339376158E-2</v>
      </c>
      <c r="J378" s="51">
        <f>I378*'Расчет субсидий'!K380</f>
        <v>-0.68834977339376158</v>
      </c>
      <c r="K378" s="52">
        <f t="shared" si="89"/>
        <v>-12.262261403832314</v>
      </c>
      <c r="L378" s="51" t="s">
        <v>410</v>
      </c>
      <c r="M378" s="51" t="s">
        <v>410</v>
      </c>
      <c r="N378" s="83" t="s">
        <v>410</v>
      </c>
      <c r="O378" s="51" t="s">
        <v>410</v>
      </c>
      <c r="P378" s="51" t="s">
        <v>410</v>
      </c>
      <c r="Q378" s="83" t="s">
        <v>410</v>
      </c>
      <c r="R378" s="53">
        <f t="shared" si="90"/>
        <v>-2.6383746263471202</v>
      </c>
    </row>
    <row r="379" spans="1:19" s="64" customFormat="1" ht="15" customHeight="1">
      <c r="A379" s="62" t="s">
        <v>358</v>
      </c>
      <c r="B379" s="63">
        <f>SUM(B6:B378)-B6-B17-B27-B55</f>
        <v>-39715.02727272734</v>
      </c>
      <c r="C379" s="63"/>
      <c r="D379" s="63"/>
      <c r="E379" s="63">
        <f>E6+E17+E27+E55</f>
        <v>-44366.626802179308</v>
      </c>
      <c r="F379" s="63"/>
      <c r="G379" s="63"/>
      <c r="H379" s="63">
        <f>H6+H17+H27+H55</f>
        <v>0</v>
      </c>
      <c r="I379" s="63"/>
      <c r="J379" s="63"/>
      <c r="K379" s="63">
        <f>K6+K17+K27+K55</f>
        <v>4651.5995294520371</v>
      </c>
      <c r="L379" s="63"/>
      <c r="M379" s="63"/>
      <c r="N379" s="63">
        <f>N6+N17+N27+N55</f>
        <v>0</v>
      </c>
      <c r="O379" s="63"/>
      <c r="P379" s="63"/>
      <c r="Q379" s="63">
        <f>Q6+Q17+Q27+Q55</f>
        <v>0</v>
      </c>
      <c r="R379" s="63"/>
      <c r="S379" s="43"/>
    </row>
  </sheetData>
  <mergeCells count="9">
    <mergeCell ref="R3:R4"/>
    <mergeCell ref="A1:R1"/>
    <mergeCell ref="A3:A4"/>
    <mergeCell ref="B3:B4"/>
    <mergeCell ref="C3:E3"/>
    <mergeCell ref="F3:H3"/>
    <mergeCell ref="I3:K3"/>
    <mergeCell ref="L3:N3"/>
    <mergeCell ref="O3:Q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83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RadchenkoAA</cp:lastModifiedBy>
  <cp:lastPrinted>2019-06-29T16:55:50Z</cp:lastPrinted>
  <dcterms:created xsi:type="dcterms:W3CDTF">2010-02-05T14:48:49Z</dcterms:created>
  <dcterms:modified xsi:type="dcterms:W3CDTF">2019-07-18T13:04:03Z</dcterms:modified>
</cp:coreProperties>
</file>