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 tabRatio="605"/>
  </bookViews>
  <sheets>
    <sheet name="Расчет субсидий" sheetId="7" r:id="rId1"/>
    <sheet name="Плюсы и минусы" sheetId="8" r:id="rId2"/>
  </sheets>
  <externalReferences>
    <externalReference r:id="rId3"/>
  </externalReferences>
  <definedNames>
    <definedName name="_xlnm._FilterDatabase" localSheetId="0" hidden="1">'Расчет субсидий'!$A$1:$E$353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субсидий'!$A$1:$AT$379</definedName>
  </definedNames>
  <calcPr calcId="125725"/>
</workbook>
</file>

<file path=xl/calcChain.xml><?xml version="1.0" encoding="utf-8"?>
<calcChain xmlns="http://schemas.openxmlformats.org/spreadsheetml/2006/main">
  <c r="AS68" i="7"/>
  <c r="AS309"/>
  <c r="AS322"/>
  <c r="AR378"/>
  <c r="AP378"/>
  <c r="AP377"/>
  <c r="AP376"/>
  <c r="AP375"/>
  <c r="AP374"/>
  <c r="AP373"/>
  <c r="AP372"/>
  <c r="AP371"/>
  <c r="AP370"/>
  <c r="AP369"/>
  <c r="AP368"/>
  <c r="AR368" s="1"/>
  <c r="AP367"/>
  <c r="AP365"/>
  <c r="AP364"/>
  <c r="AP363"/>
  <c r="AP362"/>
  <c r="AP361"/>
  <c r="AP360"/>
  <c r="AP359"/>
  <c r="AP358"/>
  <c r="AP357"/>
  <c r="AP356"/>
  <c r="AP354"/>
  <c r="AP353"/>
  <c r="AP352"/>
  <c r="AP351"/>
  <c r="AP350"/>
  <c r="AP349"/>
  <c r="AP348"/>
  <c r="AP347"/>
  <c r="AP346"/>
  <c r="AP345"/>
  <c r="AP344"/>
  <c r="AP342"/>
  <c r="AP341"/>
  <c r="AP340"/>
  <c r="AP339"/>
  <c r="AP338"/>
  <c r="AP337"/>
  <c r="AP336"/>
  <c r="AP335"/>
  <c r="AP334"/>
  <c r="AP333"/>
  <c r="AP332"/>
  <c r="AP330"/>
  <c r="AP329"/>
  <c r="AP328"/>
  <c r="AP327"/>
  <c r="AP326"/>
  <c r="AP325"/>
  <c r="AP324"/>
  <c r="AP323"/>
  <c r="AP322"/>
  <c r="AP321"/>
  <c r="AP320"/>
  <c r="AP319"/>
  <c r="AP318"/>
  <c r="AP317"/>
  <c r="AP316"/>
  <c r="AP314"/>
  <c r="AP313"/>
  <c r="AP312"/>
  <c r="AP311"/>
  <c r="AP310"/>
  <c r="AP309"/>
  <c r="AP308"/>
  <c r="AP307"/>
  <c r="AP306"/>
  <c r="AP305"/>
  <c r="AP304"/>
  <c r="AP303"/>
  <c r="AP302"/>
  <c r="AP301"/>
  <c r="AP300"/>
  <c r="AP299"/>
  <c r="AP298"/>
  <c r="AP297"/>
  <c r="AP296"/>
  <c r="AP295"/>
  <c r="AP294"/>
  <c r="AP293"/>
  <c r="AP292"/>
  <c r="AP291"/>
  <c r="AP289"/>
  <c r="AP288"/>
  <c r="AP287"/>
  <c r="AP286"/>
  <c r="AP285"/>
  <c r="AP284"/>
  <c r="AP283"/>
  <c r="AP282"/>
  <c r="AP281"/>
  <c r="AP280"/>
  <c r="AP279"/>
  <c r="AP278"/>
  <c r="AP277"/>
  <c r="AP276"/>
  <c r="AP275"/>
  <c r="AP274"/>
  <c r="AP273"/>
  <c r="AP271"/>
  <c r="AP270"/>
  <c r="AP269"/>
  <c r="AP268"/>
  <c r="AP267"/>
  <c r="AP266"/>
  <c r="AP265"/>
  <c r="AP263"/>
  <c r="AP262"/>
  <c r="AP261"/>
  <c r="AP260"/>
  <c r="AP259"/>
  <c r="AP258"/>
  <c r="AP257"/>
  <c r="AP256"/>
  <c r="AP255"/>
  <c r="AP254"/>
  <c r="AP253"/>
  <c r="AP252"/>
  <c r="AP251"/>
  <c r="AP250"/>
  <c r="AP249"/>
  <c r="AP247"/>
  <c r="AP246"/>
  <c r="AP245"/>
  <c r="AP244"/>
  <c r="AP243"/>
  <c r="AP242"/>
  <c r="AP241"/>
  <c r="AP240"/>
  <c r="AP238"/>
  <c r="AP237"/>
  <c r="AP236"/>
  <c r="AP235"/>
  <c r="AP234"/>
  <c r="AP233"/>
  <c r="AP232"/>
  <c r="AP231"/>
  <c r="AP230"/>
  <c r="AP228"/>
  <c r="AP227"/>
  <c r="AP226"/>
  <c r="AP225"/>
  <c r="AP224"/>
  <c r="AP223"/>
  <c r="AP222"/>
  <c r="AP221"/>
  <c r="AP220"/>
  <c r="AP219"/>
  <c r="AP218"/>
  <c r="AP217"/>
  <c r="AP216"/>
  <c r="AP214"/>
  <c r="AP213"/>
  <c r="AP212"/>
  <c r="AP211"/>
  <c r="AP210"/>
  <c r="AP209"/>
  <c r="AP208"/>
  <c r="AP207"/>
  <c r="AP206"/>
  <c r="AP205"/>
  <c r="AP204"/>
  <c r="AP203"/>
  <c r="AP201"/>
  <c r="AP200"/>
  <c r="AP199"/>
  <c r="AP198"/>
  <c r="AP197"/>
  <c r="AP196"/>
  <c r="AP195"/>
  <c r="AP194"/>
  <c r="AP193"/>
  <c r="AP192"/>
  <c r="AP191"/>
  <c r="AP190"/>
  <c r="AP189"/>
  <c r="AP187"/>
  <c r="AP186"/>
  <c r="AP185"/>
  <c r="AP184"/>
  <c r="AP183"/>
  <c r="AP182"/>
  <c r="AP180"/>
  <c r="AP179"/>
  <c r="AP178"/>
  <c r="AP177"/>
  <c r="AP176"/>
  <c r="AP175"/>
  <c r="AP174"/>
  <c r="AP173"/>
  <c r="AP172"/>
  <c r="AP171"/>
  <c r="AP170"/>
  <c r="AP169"/>
  <c r="AP168"/>
  <c r="AP166"/>
  <c r="AP165"/>
  <c r="AP164"/>
  <c r="AP163"/>
  <c r="AP162"/>
  <c r="AP161"/>
  <c r="AP160"/>
  <c r="AP159"/>
  <c r="AP158"/>
  <c r="AP157"/>
  <c r="AP156"/>
  <c r="AP155"/>
  <c r="AP153"/>
  <c r="AP152"/>
  <c r="AP151"/>
  <c r="AP150"/>
  <c r="AP149"/>
  <c r="AP148"/>
  <c r="AP146"/>
  <c r="AP145"/>
  <c r="AP144"/>
  <c r="AP143"/>
  <c r="AP142"/>
  <c r="AP141"/>
  <c r="AP140"/>
  <c r="AP139"/>
  <c r="AP137"/>
  <c r="AP136"/>
  <c r="AP135"/>
  <c r="AP134"/>
  <c r="AP133"/>
  <c r="AP132"/>
  <c r="AP131"/>
  <c r="AP129"/>
  <c r="AP128"/>
  <c r="AP127"/>
  <c r="AP126"/>
  <c r="AP125"/>
  <c r="AP124"/>
  <c r="AP123"/>
  <c r="AP122"/>
  <c r="AP121"/>
  <c r="AP120"/>
  <c r="AP119"/>
  <c r="AP118"/>
  <c r="AP117"/>
  <c r="AP116"/>
  <c r="AP115"/>
  <c r="AP113"/>
  <c r="AP112"/>
  <c r="AP111"/>
  <c r="AP110"/>
  <c r="AP109"/>
  <c r="AP108"/>
  <c r="AP107"/>
  <c r="AP106"/>
  <c r="AP105"/>
  <c r="AP104"/>
  <c r="AP103"/>
  <c r="AP102"/>
  <c r="AP101"/>
  <c r="AP99"/>
  <c r="AP98"/>
  <c r="AP97"/>
  <c r="AP96"/>
  <c r="AP95"/>
  <c r="AP94"/>
  <c r="AP93"/>
  <c r="AP92"/>
  <c r="AP91"/>
  <c r="AP89"/>
  <c r="AP88"/>
  <c r="AP87"/>
  <c r="AP86"/>
  <c r="AP85"/>
  <c r="AP84"/>
  <c r="AP83"/>
  <c r="AP82"/>
  <c r="AP80"/>
  <c r="AP79"/>
  <c r="AP78"/>
  <c r="AP77"/>
  <c r="AP76"/>
  <c r="AP74"/>
  <c r="AP73"/>
  <c r="AP72"/>
  <c r="AP71"/>
  <c r="AP70"/>
  <c r="AP69"/>
  <c r="AP68"/>
  <c r="AP67"/>
  <c r="AP66"/>
  <c r="AP65"/>
  <c r="AP64"/>
  <c r="AP63"/>
  <c r="AP61"/>
  <c r="AP60"/>
  <c r="AP59"/>
  <c r="AP58"/>
  <c r="AP57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6"/>
  <c r="AP25"/>
  <c r="AP24"/>
  <c r="AP23"/>
  <c r="AP22"/>
  <c r="AP21"/>
  <c r="AP20"/>
  <c r="AP19"/>
  <c r="AP18"/>
  <c r="AP16"/>
  <c r="AP8"/>
  <c r="AP9"/>
  <c r="AP10"/>
  <c r="AP11"/>
  <c r="AP12"/>
  <c r="AP13"/>
  <c r="AP14"/>
  <c r="AP15"/>
  <c r="AP7"/>
  <c r="J140"/>
  <c r="D140"/>
  <c r="AB140"/>
  <c r="H6"/>
  <c r="H27"/>
  <c r="X7" i="8"/>
  <c r="AT378" i="7" l="1"/>
  <c r="AR377"/>
  <c r="AT377" s="1"/>
  <c r="AR376"/>
  <c r="AT376" s="1"/>
  <c r="AR375"/>
  <c r="AT375" s="1"/>
  <c r="AR374"/>
  <c r="AT374" s="1"/>
  <c r="AR373"/>
  <c r="AT373" s="1"/>
  <c r="AR372"/>
  <c r="AT372" s="1"/>
  <c r="AR371"/>
  <c r="AT371" s="1"/>
  <c r="AR370"/>
  <c r="AT370" s="1"/>
  <c r="AR369"/>
  <c r="AT369" s="1"/>
  <c r="AT368"/>
  <c r="AR367"/>
  <c r="AT367" s="1"/>
  <c r="AR365"/>
  <c r="AT365" s="1"/>
  <c r="AR364"/>
  <c r="AT364" s="1"/>
  <c r="AR363"/>
  <c r="AT363" s="1"/>
  <c r="AR362"/>
  <c r="AT362" s="1"/>
  <c r="AR361"/>
  <c r="AT361" s="1"/>
  <c r="AR360"/>
  <c r="AT360" s="1"/>
  <c r="AR359"/>
  <c r="AT359" s="1"/>
  <c r="AR358"/>
  <c r="AT358" s="1"/>
  <c r="AR357"/>
  <c r="AT357" s="1"/>
  <c r="AR356"/>
  <c r="AT356" s="1"/>
  <c r="AR354"/>
  <c r="AT354" s="1"/>
  <c r="AR353"/>
  <c r="AT353" s="1"/>
  <c r="AR352"/>
  <c r="AT352" s="1"/>
  <c r="AR351"/>
  <c r="AT351" s="1"/>
  <c r="AR350"/>
  <c r="AT350" s="1"/>
  <c r="AR349"/>
  <c r="AT349" s="1"/>
  <c r="AR348"/>
  <c r="AT348" s="1"/>
  <c r="AR347"/>
  <c r="AT347" s="1"/>
  <c r="AR346"/>
  <c r="AT346" s="1"/>
  <c r="AR345"/>
  <c r="AT345" s="1"/>
  <c r="AR344"/>
  <c r="AT344" s="1"/>
  <c r="AR342"/>
  <c r="AT342" s="1"/>
  <c r="AR341"/>
  <c r="AT341" s="1"/>
  <c r="AR340"/>
  <c r="AT340" s="1"/>
  <c r="AR339"/>
  <c r="AT339" s="1"/>
  <c r="AR338"/>
  <c r="AT338" s="1"/>
  <c r="AR337"/>
  <c r="AT337" s="1"/>
  <c r="AR336"/>
  <c r="AT336" s="1"/>
  <c r="AR335"/>
  <c r="AT335" s="1"/>
  <c r="AR334"/>
  <c r="AT334" s="1"/>
  <c r="AR333"/>
  <c r="AT333" s="1"/>
  <c r="AR332"/>
  <c r="AT332" s="1"/>
  <c r="AR330"/>
  <c r="AT330" s="1"/>
  <c r="AR329"/>
  <c r="AT329" s="1"/>
  <c r="AR328"/>
  <c r="AT328" s="1"/>
  <c r="AR327"/>
  <c r="AT327" s="1"/>
  <c r="AR326"/>
  <c r="AT326" s="1"/>
  <c r="AR325"/>
  <c r="AT325" s="1"/>
  <c r="AR324"/>
  <c r="AT324" s="1"/>
  <c r="AR323"/>
  <c r="AT323" s="1"/>
  <c r="AR322"/>
  <c r="AR321"/>
  <c r="AT321" s="1"/>
  <c r="AR320"/>
  <c r="AT320" s="1"/>
  <c r="AR319"/>
  <c r="AT319" s="1"/>
  <c r="AR318"/>
  <c r="AT318" s="1"/>
  <c r="AR317"/>
  <c r="AT317" s="1"/>
  <c r="AR316"/>
  <c r="AT316" s="1"/>
  <c r="AR314"/>
  <c r="AT314" s="1"/>
  <c r="AR313"/>
  <c r="AT313" s="1"/>
  <c r="AR312"/>
  <c r="AT312" s="1"/>
  <c r="AR311"/>
  <c r="AT311" s="1"/>
  <c r="AR310"/>
  <c r="AT310" s="1"/>
  <c r="AR309"/>
  <c r="AR308"/>
  <c r="AT308" s="1"/>
  <c r="AR307"/>
  <c r="AT307" s="1"/>
  <c r="AR306"/>
  <c r="AT306" s="1"/>
  <c r="AR305"/>
  <c r="AT305" s="1"/>
  <c r="AR304"/>
  <c r="AT304" s="1"/>
  <c r="AR303"/>
  <c r="AT303" s="1"/>
  <c r="AR302"/>
  <c r="AT302" s="1"/>
  <c r="AR301"/>
  <c r="AT301" s="1"/>
  <c r="AR300"/>
  <c r="AT300" s="1"/>
  <c r="AR299"/>
  <c r="AT299" s="1"/>
  <c r="AR298"/>
  <c r="AT298" s="1"/>
  <c r="AR297"/>
  <c r="AT297" s="1"/>
  <c r="AR296"/>
  <c r="AT296" s="1"/>
  <c r="AR295"/>
  <c r="AT295" s="1"/>
  <c r="AR294"/>
  <c r="AT294" s="1"/>
  <c r="AR293"/>
  <c r="AT293" s="1"/>
  <c r="AR292"/>
  <c r="AT292" s="1"/>
  <c r="AR291"/>
  <c r="AT291" s="1"/>
  <c r="AR289"/>
  <c r="AT289" s="1"/>
  <c r="AR288"/>
  <c r="AT288" s="1"/>
  <c r="AR287"/>
  <c r="AT287" s="1"/>
  <c r="AR286"/>
  <c r="AT286" s="1"/>
  <c r="AR285"/>
  <c r="AT285" s="1"/>
  <c r="AR284"/>
  <c r="AT284" s="1"/>
  <c r="AR283"/>
  <c r="AT283" s="1"/>
  <c r="AR282"/>
  <c r="AT282" s="1"/>
  <c r="AR281"/>
  <c r="AT281" s="1"/>
  <c r="AR280"/>
  <c r="AT280" s="1"/>
  <c r="AR279"/>
  <c r="AT279" s="1"/>
  <c r="AR278"/>
  <c r="AT278" s="1"/>
  <c r="AR277"/>
  <c r="AT277" s="1"/>
  <c r="AR276"/>
  <c r="AT276" s="1"/>
  <c r="AR275"/>
  <c r="AT275" s="1"/>
  <c r="AR274"/>
  <c r="AT274" s="1"/>
  <c r="AR273"/>
  <c r="AT273" s="1"/>
  <c r="AR271"/>
  <c r="AT271" s="1"/>
  <c r="AR270"/>
  <c r="AT270" s="1"/>
  <c r="AR269"/>
  <c r="AT269" s="1"/>
  <c r="AR268"/>
  <c r="AT268" s="1"/>
  <c r="AR267"/>
  <c r="AT267" s="1"/>
  <c r="AR266"/>
  <c r="AT266" s="1"/>
  <c r="AR265"/>
  <c r="AT265" s="1"/>
  <c r="AR263"/>
  <c r="AT263" s="1"/>
  <c r="AR262"/>
  <c r="AT262" s="1"/>
  <c r="AR261"/>
  <c r="AT261" s="1"/>
  <c r="AR260"/>
  <c r="AT260" s="1"/>
  <c r="AR259"/>
  <c r="AT259" s="1"/>
  <c r="AR258"/>
  <c r="AT258" s="1"/>
  <c r="AR257"/>
  <c r="AT257" s="1"/>
  <c r="AR256"/>
  <c r="AT256" s="1"/>
  <c r="AR255"/>
  <c r="AT255" s="1"/>
  <c r="AR254"/>
  <c r="AT254" s="1"/>
  <c r="AR253"/>
  <c r="AT253" s="1"/>
  <c r="AR252"/>
  <c r="AT252" s="1"/>
  <c r="AR251"/>
  <c r="AT251" s="1"/>
  <c r="AR250"/>
  <c r="AT250" s="1"/>
  <c r="AR249"/>
  <c r="AT249" s="1"/>
  <c r="AR247"/>
  <c r="AT247" s="1"/>
  <c r="AR246"/>
  <c r="AT246" s="1"/>
  <c r="AR245"/>
  <c r="AT245" s="1"/>
  <c r="AR244"/>
  <c r="AT244" s="1"/>
  <c r="AR243"/>
  <c r="AT243" s="1"/>
  <c r="AR242"/>
  <c r="AT242" s="1"/>
  <c r="AR241"/>
  <c r="AT241" s="1"/>
  <c r="AR240"/>
  <c r="AT240" s="1"/>
  <c r="AR238"/>
  <c r="AT238" s="1"/>
  <c r="AR237"/>
  <c r="AT237" s="1"/>
  <c r="AR236"/>
  <c r="AT236" s="1"/>
  <c r="AR235"/>
  <c r="AT235" s="1"/>
  <c r="AR234"/>
  <c r="AT234" s="1"/>
  <c r="AR233"/>
  <c r="AT233" s="1"/>
  <c r="AR232"/>
  <c r="AT232" s="1"/>
  <c r="AR231"/>
  <c r="AT231" s="1"/>
  <c r="AR230"/>
  <c r="AT230" s="1"/>
  <c r="AR228"/>
  <c r="AT228" s="1"/>
  <c r="AR227"/>
  <c r="AT227" s="1"/>
  <c r="AR226"/>
  <c r="AT226" s="1"/>
  <c r="AR225"/>
  <c r="AT225" s="1"/>
  <c r="AR224"/>
  <c r="AT224" s="1"/>
  <c r="AR223"/>
  <c r="AT223" s="1"/>
  <c r="AR222"/>
  <c r="AT222" s="1"/>
  <c r="AR221"/>
  <c r="AT221" s="1"/>
  <c r="AR220"/>
  <c r="AT220" s="1"/>
  <c r="AR219"/>
  <c r="AT219" s="1"/>
  <c r="AR218"/>
  <c r="AT218" s="1"/>
  <c r="AR217"/>
  <c r="AT217" s="1"/>
  <c r="AR216"/>
  <c r="AT216" s="1"/>
  <c r="AR214"/>
  <c r="AT214" s="1"/>
  <c r="AR213"/>
  <c r="AT213" s="1"/>
  <c r="AR212"/>
  <c r="AT212" s="1"/>
  <c r="AR211"/>
  <c r="AT211" s="1"/>
  <c r="AR210"/>
  <c r="AT210" s="1"/>
  <c r="AR209"/>
  <c r="AT209" s="1"/>
  <c r="AR208"/>
  <c r="AT208" s="1"/>
  <c r="AR207"/>
  <c r="AT207" s="1"/>
  <c r="AR206"/>
  <c r="AT206" s="1"/>
  <c r="AR205"/>
  <c r="AT205" s="1"/>
  <c r="AR204"/>
  <c r="AT204" s="1"/>
  <c r="AR203"/>
  <c r="AT203" s="1"/>
  <c r="AR201"/>
  <c r="AT201" s="1"/>
  <c r="AR200"/>
  <c r="AT200" s="1"/>
  <c r="AR199"/>
  <c r="AT199" s="1"/>
  <c r="AR198"/>
  <c r="AT198" s="1"/>
  <c r="AR197"/>
  <c r="AT197" s="1"/>
  <c r="AR196"/>
  <c r="AT196" s="1"/>
  <c r="AR195"/>
  <c r="AT195" s="1"/>
  <c r="AR194"/>
  <c r="AT194" s="1"/>
  <c r="AR193"/>
  <c r="AT193" s="1"/>
  <c r="AR192"/>
  <c r="AT192" s="1"/>
  <c r="AR191"/>
  <c r="AT191" s="1"/>
  <c r="AR190"/>
  <c r="AT190" s="1"/>
  <c r="AR189"/>
  <c r="AT189" s="1"/>
  <c r="AR187"/>
  <c r="AT187" s="1"/>
  <c r="AR186"/>
  <c r="AT186" s="1"/>
  <c r="AR185"/>
  <c r="AT185" s="1"/>
  <c r="AR184"/>
  <c r="AT184" s="1"/>
  <c r="AR183"/>
  <c r="AT183" s="1"/>
  <c r="AR182"/>
  <c r="AT182" s="1"/>
  <c r="AR180"/>
  <c r="AT180" s="1"/>
  <c r="AR179"/>
  <c r="AT179" s="1"/>
  <c r="AR178"/>
  <c r="AT178" s="1"/>
  <c r="AR177"/>
  <c r="AT177" s="1"/>
  <c r="AR176"/>
  <c r="AT176" s="1"/>
  <c r="AR175"/>
  <c r="AT175" s="1"/>
  <c r="AR174"/>
  <c r="AT174" s="1"/>
  <c r="AR173"/>
  <c r="AT173" s="1"/>
  <c r="AR172"/>
  <c r="AT172" s="1"/>
  <c r="AR171"/>
  <c r="AT171" s="1"/>
  <c r="AR170"/>
  <c r="AT170" s="1"/>
  <c r="AR169"/>
  <c r="AT169" s="1"/>
  <c r="AR168"/>
  <c r="AT168" s="1"/>
  <c r="AR166"/>
  <c r="AT166" s="1"/>
  <c r="AR165"/>
  <c r="AT165" s="1"/>
  <c r="AR164"/>
  <c r="AT164" s="1"/>
  <c r="AR163"/>
  <c r="AT163" s="1"/>
  <c r="AR162"/>
  <c r="AT162" s="1"/>
  <c r="AR161"/>
  <c r="AT161" s="1"/>
  <c r="AR160"/>
  <c r="AT160" s="1"/>
  <c r="AR159"/>
  <c r="AT159" s="1"/>
  <c r="AR158"/>
  <c r="AT158" s="1"/>
  <c r="AR157"/>
  <c r="AT157" s="1"/>
  <c r="AR156"/>
  <c r="AT156" s="1"/>
  <c r="AR155"/>
  <c r="AT155" s="1"/>
  <c r="AR153"/>
  <c r="AT153" s="1"/>
  <c r="AR152"/>
  <c r="AT152" s="1"/>
  <c r="AR151"/>
  <c r="AT151" s="1"/>
  <c r="AR150"/>
  <c r="AT150" s="1"/>
  <c r="AR149"/>
  <c r="AT149" s="1"/>
  <c r="AR148"/>
  <c r="AT148" s="1"/>
  <c r="AR146"/>
  <c r="AT146" s="1"/>
  <c r="AR145"/>
  <c r="AT145" s="1"/>
  <c r="AR144"/>
  <c r="AT144" s="1"/>
  <c r="AR143"/>
  <c r="AT143" s="1"/>
  <c r="AR142"/>
  <c r="AT142" s="1"/>
  <c r="AR141"/>
  <c r="AT141" s="1"/>
  <c r="AR140"/>
  <c r="AT140" s="1"/>
  <c r="AR139"/>
  <c r="AT139" s="1"/>
  <c r="AR137"/>
  <c r="AT137" s="1"/>
  <c r="AR136"/>
  <c r="AT136" s="1"/>
  <c r="AR135"/>
  <c r="AT135" s="1"/>
  <c r="AR134"/>
  <c r="AT134" s="1"/>
  <c r="AR133"/>
  <c r="AT133" s="1"/>
  <c r="AR132"/>
  <c r="AT132" s="1"/>
  <c r="AR131"/>
  <c r="AT131" s="1"/>
  <c r="AR129"/>
  <c r="AT129" s="1"/>
  <c r="AR128"/>
  <c r="AT128" s="1"/>
  <c r="AR127"/>
  <c r="AT127" s="1"/>
  <c r="AR126"/>
  <c r="AT126" s="1"/>
  <c r="AR125"/>
  <c r="AT125" s="1"/>
  <c r="AR124"/>
  <c r="AT124" s="1"/>
  <c r="AR123"/>
  <c r="AT123" s="1"/>
  <c r="AR122"/>
  <c r="AT122" s="1"/>
  <c r="AR121"/>
  <c r="AT121" s="1"/>
  <c r="AR120"/>
  <c r="AT120" s="1"/>
  <c r="AR119"/>
  <c r="AT119" s="1"/>
  <c r="AR118"/>
  <c r="AT118" s="1"/>
  <c r="AR117"/>
  <c r="AT117" s="1"/>
  <c r="AR116"/>
  <c r="AT116" s="1"/>
  <c r="AR115"/>
  <c r="AT115" s="1"/>
  <c r="AR113"/>
  <c r="AT113" s="1"/>
  <c r="AR112"/>
  <c r="AT112" s="1"/>
  <c r="AR111"/>
  <c r="AT111" s="1"/>
  <c r="AR110"/>
  <c r="AT110" s="1"/>
  <c r="AR109"/>
  <c r="AT109" s="1"/>
  <c r="AR108"/>
  <c r="AT108" s="1"/>
  <c r="AR107"/>
  <c r="AT107" s="1"/>
  <c r="AR106"/>
  <c r="AT106" s="1"/>
  <c r="AR105"/>
  <c r="AT105" s="1"/>
  <c r="AR104"/>
  <c r="AT104" s="1"/>
  <c r="AR103"/>
  <c r="AT103" s="1"/>
  <c r="AR102"/>
  <c r="AT102" s="1"/>
  <c r="AR101"/>
  <c r="AT101" s="1"/>
  <c r="AR99"/>
  <c r="AT99" s="1"/>
  <c r="AR98"/>
  <c r="AT98" s="1"/>
  <c r="AR97"/>
  <c r="AT97" s="1"/>
  <c r="AR96"/>
  <c r="AT96" s="1"/>
  <c r="AR95"/>
  <c r="AT95" s="1"/>
  <c r="AR94"/>
  <c r="AT94" s="1"/>
  <c r="AR93"/>
  <c r="AT93" s="1"/>
  <c r="AR92"/>
  <c r="AT92" s="1"/>
  <c r="AR91"/>
  <c r="AT91" s="1"/>
  <c r="AR89"/>
  <c r="AT89" s="1"/>
  <c r="AR88"/>
  <c r="AT88" s="1"/>
  <c r="AR87"/>
  <c r="AT87" s="1"/>
  <c r="AR86"/>
  <c r="AT86" s="1"/>
  <c r="AR85"/>
  <c r="AT85" s="1"/>
  <c r="AR84"/>
  <c r="AT84" s="1"/>
  <c r="AR83"/>
  <c r="AT83" s="1"/>
  <c r="AR82"/>
  <c r="AT82" s="1"/>
  <c r="AR80"/>
  <c r="AT80" s="1"/>
  <c r="AR79"/>
  <c r="AT79" s="1"/>
  <c r="AR78"/>
  <c r="AT78" s="1"/>
  <c r="AR77"/>
  <c r="AT77" s="1"/>
  <c r="AR76"/>
  <c r="AT76" s="1"/>
  <c r="AR74"/>
  <c r="AT74" s="1"/>
  <c r="AR73"/>
  <c r="AT73" s="1"/>
  <c r="AR72"/>
  <c r="AT72" s="1"/>
  <c r="AR71"/>
  <c r="AT71" s="1"/>
  <c r="AR70"/>
  <c r="AT70" s="1"/>
  <c r="AR69"/>
  <c r="AT69" s="1"/>
  <c r="AR68"/>
  <c r="AR67"/>
  <c r="AT67" s="1"/>
  <c r="AR66"/>
  <c r="AT66" s="1"/>
  <c r="AR65"/>
  <c r="AT65" s="1"/>
  <c r="AR64"/>
  <c r="AT64" s="1"/>
  <c r="AR63"/>
  <c r="AT63" s="1"/>
  <c r="AR61"/>
  <c r="AT61" s="1"/>
  <c r="AR60"/>
  <c r="AT60" s="1"/>
  <c r="AR59"/>
  <c r="AT59" s="1"/>
  <c r="AR58"/>
  <c r="AT58" s="1"/>
  <c r="AR57"/>
  <c r="AT57" s="1"/>
  <c r="AR54"/>
  <c r="AT54" s="1"/>
  <c r="AR53"/>
  <c r="AT53" s="1"/>
  <c r="AR52"/>
  <c r="AT52" s="1"/>
  <c r="AR51"/>
  <c r="AT51" s="1"/>
  <c r="AR50"/>
  <c r="AT50" s="1"/>
  <c r="AR49"/>
  <c r="AT49" s="1"/>
  <c r="AR48"/>
  <c r="AT48" s="1"/>
  <c r="AR47"/>
  <c r="AT47" s="1"/>
  <c r="AR46"/>
  <c r="AT46" s="1"/>
  <c r="AR45"/>
  <c r="AT45" s="1"/>
  <c r="AR44"/>
  <c r="AT44" s="1"/>
  <c r="AR43"/>
  <c r="AT43" s="1"/>
  <c r="AR42"/>
  <c r="AT42" s="1"/>
  <c r="AR41"/>
  <c r="AT41" s="1"/>
  <c r="AR40"/>
  <c r="AT40" s="1"/>
  <c r="AR39"/>
  <c r="AT39" s="1"/>
  <c r="AR38"/>
  <c r="AT38" s="1"/>
  <c r="AR37"/>
  <c r="AT37" s="1"/>
  <c r="AR36"/>
  <c r="AT36" s="1"/>
  <c r="AR35"/>
  <c r="AT35" s="1"/>
  <c r="AR34"/>
  <c r="AT34" s="1"/>
  <c r="AR33"/>
  <c r="AT33" s="1"/>
  <c r="AR32"/>
  <c r="AT32" s="1"/>
  <c r="AR31"/>
  <c r="AT31" s="1"/>
  <c r="AR30"/>
  <c r="AT30" s="1"/>
  <c r="AR29"/>
  <c r="AT29" s="1"/>
  <c r="AR28"/>
  <c r="AT28" s="1"/>
  <c r="AR26"/>
  <c r="AT26" s="1"/>
  <c r="AR25"/>
  <c r="AT25" s="1"/>
  <c r="AR24"/>
  <c r="AT24" s="1"/>
  <c r="AR23"/>
  <c r="AT23" s="1"/>
  <c r="AR22"/>
  <c r="AT22" s="1"/>
  <c r="AR21"/>
  <c r="AT21" s="1"/>
  <c r="AR20"/>
  <c r="AT20" s="1"/>
  <c r="AR19"/>
  <c r="AT19" s="1"/>
  <c r="AR18"/>
  <c r="AT18" s="1"/>
  <c r="AR8"/>
  <c r="AT8" s="1"/>
  <c r="AR9"/>
  <c r="AT9" s="1"/>
  <c r="AR10"/>
  <c r="AT10" s="1"/>
  <c r="AR11"/>
  <c r="AT11" s="1"/>
  <c r="AR12"/>
  <c r="AT12" s="1"/>
  <c r="AR13"/>
  <c r="AT13" s="1"/>
  <c r="AR14"/>
  <c r="AT14" s="1"/>
  <c r="AR15"/>
  <c r="AT15" s="1"/>
  <c r="AR16"/>
  <c r="AT16" s="1"/>
  <c r="AR7"/>
  <c r="AT7" l="1"/>
  <c r="AT68"/>
  <c r="AT309"/>
  <c r="AT322"/>
  <c r="AL55"/>
  <c r="AL379" s="1"/>
  <c r="AM55"/>
  <c r="AM379" s="1"/>
  <c r="AN55"/>
  <c r="AL27"/>
  <c r="AM27"/>
  <c r="AN27"/>
  <c r="AL17"/>
  <c r="AM17"/>
  <c r="AN17"/>
  <c r="AL6"/>
  <c r="AM6"/>
  <c r="AN6"/>
  <c r="AN379" l="1"/>
  <c r="AF378"/>
  <c r="AF312"/>
  <c r="AF311"/>
  <c r="AF310"/>
  <c r="AF309"/>
  <c r="AF308"/>
  <c r="AF307"/>
  <c r="AF306"/>
  <c r="AF305"/>
  <c r="AF304"/>
  <c r="AF303"/>
  <c r="AF302"/>
  <c r="AF301"/>
  <c r="AF300"/>
  <c r="AF299"/>
  <c r="AF298"/>
  <c r="AF297"/>
  <c r="AF296"/>
  <c r="AF295"/>
  <c r="AF294"/>
  <c r="AF293"/>
  <c r="AF292"/>
  <c r="AF291"/>
  <c r="AF289"/>
  <c r="AF288"/>
  <c r="AF287"/>
  <c r="AF286"/>
  <c r="AF285"/>
  <c r="AF284"/>
  <c r="AF283"/>
  <c r="AF282"/>
  <c r="AF281"/>
  <c r="AF280"/>
  <c r="AF279"/>
  <c r="AF278"/>
  <c r="AF277"/>
  <c r="AF276"/>
  <c r="AF275"/>
  <c r="AF274"/>
  <c r="AF273"/>
  <c r="AF271"/>
  <c r="AF270"/>
  <c r="AF269"/>
  <c r="AF268"/>
  <c r="AF267"/>
  <c r="AF266"/>
  <c r="AF265"/>
  <c r="AF263"/>
  <c r="AF262"/>
  <c r="AF261"/>
  <c r="AF260"/>
  <c r="AF259"/>
  <c r="AF258"/>
  <c r="AF257"/>
  <c r="AF256"/>
  <c r="AF255"/>
  <c r="AF254"/>
  <c r="AF253"/>
  <c r="AF252"/>
  <c r="AF251"/>
  <c r="AF250"/>
  <c r="AF249"/>
  <c r="AF247"/>
  <c r="AF246"/>
  <c r="AF245"/>
  <c r="AF244"/>
  <c r="AF243"/>
  <c r="AF242"/>
  <c r="AF241"/>
  <c r="AF240"/>
  <c r="AF238"/>
  <c r="AF237"/>
  <c r="AF236"/>
  <c r="AF235"/>
  <c r="AF234"/>
  <c r="AF233"/>
  <c r="AF232"/>
  <c r="AF231"/>
  <c r="AF230"/>
  <c r="AF228"/>
  <c r="AF227"/>
  <c r="AF226"/>
  <c r="AF225"/>
  <c r="AF224"/>
  <c r="AF223"/>
  <c r="AF222"/>
  <c r="AF221"/>
  <c r="AF220"/>
  <c r="AF219"/>
  <c r="AF218"/>
  <c r="AF217"/>
  <c r="AF216"/>
  <c r="AF214"/>
  <c r="AF213"/>
  <c r="AF212"/>
  <c r="AF211"/>
  <c r="AF210"/>
  <c r="AF209"/>
  <c r="AF208"/>
  <c r="AF207"/>
  <c r="AF206"/>
  <c r="AF205"/>
  <c r="AF204"/>
  <c r="AF203"/>
  <c r="AF201"/>
  <c r="AF200"/>
  <c r="AF199"/>
  <c r="AF198"/>
  <c r="AF197"/>
  <c r="AF196"/>
  <c r="AF195"/>
  <c r="AF194"/>
  <c r="AF193"/>
  <c r="AF192"/>
  <c r="AF191"/>
  <c r="AF190"/>
  <c r="AF189"/>
  <c r="AF187"/>
  <c r="AF186"/>
  <c r="AF185"/>
  <c r="AF184"/>
  <c r="AF183"/>
  <c r="AF182"/>
  <c r="AF180"/>
  <c r="AF179"/>
  <c r="AF178"/>
  <c r="AF177"/>
  <c r="AF176"/>
  <c r="AF175"/>
  <c r="AF174"/>
  <c r="AF173"/>
  <c r="AF172"/>
  <c r="AF171"/>
  <c r="AF170"/>
  <c r="AF169"/>
  <c r="AF168"/>
  <c r="AF166"/>
  <c r="AF165"/>
  <c r="AF164"/>
  <c r="AF163"/>
  <c r="AF162"/>
  <c r="AF161"/>
  <c r="AF160"/>
  <c r="AF159"/>
  <c r="AF158"/>
  <c r="AF157"/>
  <c r="AF156"/>
  <c r="AF155"/>
  <c r="AF153"/>
  <c r="AF152"/>
  <c r="AF151"/>
  <c r="AF150"/>
  <c r="AF149"/>
  <c r="AF148"/>
  <c r="AF146"/>
  <c r="AF145"/>
  <c r="AF144"/>
  <c r="AF143"/>
  <c r="AF142"/>
  <c r="AF141"/>
  <c r="AF140"/>
  <c r="AF139"/>
  <c r="AF137"/>
  <c r="AF136"/>
  <c r="AF135"/>
  <c r="AF134"/>
  <c r="AF133"/>
  <c r="AF132"/>
  <c r="AF131"/>
  <c r="AF129"/>
  <c r="AF128"/>
  <c r="AF127"/>
  <c r="AF126"/>
  <c r="AF125"/>
  <c r="AF124"/>
  <c r="AF123"/>
  <c r="AF122"/>
  <c r="AF121"/>
  <c r="AF82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6"/>
  <c r="AF25"/>
  <c r="AF24"/>
  <c r="AF23"/>
  <c r="AF22"/>
  <c r="AF21"/>
  <c r="AF20"/>
  <c r="AF19"/>
  <c r="AF18"/>
  <c r="AF8"/>
  <c r="AF9"/>
  <c r="AF10"/>
  <c r="AF11"/>
  <c r="AF12"/>
  <c r="AF13"/>
  <c r="AF14"/>
  <c r="AF15"/>
  <c r="AF16"/>
  <c r="AF7"/>
  <c r="AE378"/>
  <c r="AE367"/>
  <c r="AF367" s="1"/>
  <c r="AE358"/>
  <c r="AF358" s="1"/>
  <c r="AE346"/>
  <c r="AF346" s="1"/>
  <c r="AE326"/>
  <c r="AF326" s="1"/>
  <c r="AE314"/>
  <c r="AF314" s="1"/>
  <c r="AE312"/>
  <c r="AE311"/>
  <c r="AE310"/>
  <c r="AE309"/>
  <c r="AE308"/>
  <c r="AE307"/>
  <c r="AE306"/>
  <c r="AE305"/>
  <c r="AE304"/>
  <c r="AE303"/>
  <c r="AE302"/>
  <c r="AE301"/>
  <c r="AE300"/>
  <c r="AE299"/>
  <c r="AE298"/>
  <c r="AE297"/>
  <c r="AE296"/>
  <c r="AE295"/>
  <c r="AE294"/>
  <c r="AE293"/>
  <c r="AE292"/>
  <c r="AE291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AE271"/>
  <c r="AE270"/>
  <c r="AE269"/>
  <c r="AE268"/>
  <c r="AE267"/>
  <c r="AE266"/>
  <c r="AE265"/>
  <c r="AE263"/>
  <c r="AE262"/>
  <c r="AE261"/>
  <c r="AE260"/>
  <c r="AE259"/>
  <c r="AE258"/>
  <c r="AE257"/>
  <c r="AE256"/>
  <c r="AE255"/>
  <c r="AE254"/>
  <c r="AE253"/>
  <c r="AE252"/>
  <c r="AE251"/>
  <c r="AE250"/>
  <c r="AE249"/>
  <c r="AE247"/>
  <c r="AE246"/>
  <c r="AE245"/>
  <c r="AE244"/>
  <c r="AE243"/>
  <c r="AE242"/>
  <c r="AE241"/>
  <c r="AE240"/>
  <c r="AE238"/>
  <c r="AE237"/>
  <c r="AE236"/>
  <c r="AE235"/>
  <c r="AE234"/>
  <c r="AE233"/>
  <c r="AE232"/>
  <c r="AE231"/>
  <c r="AE230"/>
  <c r="AE228"/>
  <c r="AE227"/>
  <c r="AE226"/>
  <c r="AE225"/>
  <c r="AE224"/>
  <c r="AE223"/>
  <c r="AE222"/>
  <c r="AE221"/>
  <c r="AE220"/>
  <c r="AE219"/>
  <c r="AE218"/>
  <c r="AE217"/>
  <c r="AE216"/>
  <c r="AE214"/>
  <c r="AE213"/>
  <c r="AE212"/>
  <c r="AE211"/>
  <c r="AE210"/>
  <c r="AE209"/>
  <c r="AE208"/>
  <c r="AE207"/>
  <c r="AE206"/>
  <c r="AE205"/>
  <c r="AE204"/>
  <c r="AE203"/>
  <c r="AE201"/>
  <c r="AE200"/>
  <c r="AE199"/>
  <c r="AE198"/>
  <c r="AE197"/>
  <c r="AE196"/>
  <c r="AE195"/>
  <c r="AE194"/>
  <c r="AE193"/>
  <c r="AE192"/>
  <c r="AE191"/>
  <c r="AE190"/>
  <c r="AE189"/>
  <c r="AE187"/>
  <c r="AE186"/>
  <c r="AE185"/>
  <c r="AE184"/>
  <c r="AE183"/>
  <c r="AE182"/>
  <c r="AE180"/>
  <c r="AE179"/>
  <c r="AE178"/>
  <c r="AE177"/>
  <c r="AE176"/>
  <c r="AE175"/>
  <c r="AE174"/>
  <c r="AE173"/>
  <c r="AE172"/>
  <c r="AE171"/>
  <c r="AE170"/>
  <c r="AE169"/>
  <c r="AE168"/>
  <c r="AE166"/>
  <c r="AE165"/>
  <c r="AE164"/>
  <c r="AE163"/>
  <c r="AE162"/>
  <c r="AE161"/>
  <c r="AE160"/>
  <c r="AE159"/>
  <c r="AE158"/>
  <c r="AE157"/>
  <c r="AE156"/>
  <c r="AE155"/>
  <c r="AE153"/>
  <c r="AE152"/>
  <c r="AE151"/>
  <c r="AE150"/>
  <c r="AE149"/>
  <c r="AE148"/>
  <c r="AE146"/>
  <c r="AE145"/>
  <c r="AE144"/>
  <c r="AE143"/>
  <c r="AE142"/>
  <c r="AE141"/>
  <c r="AE140"/>
  <c r="AE139"/>
  <c r="AE137"/>
  <c r="AE136"/>
  <c r="AE135"/>
  <c r="AE134"/>
  <c r="AE133"/>
  <c r="AE132"/>
  <c r="AE131"/>
  <c r="AE129"/>
  <c r="AE128"/>
  <c r="AE127"/>
  <c r="AE126"/>
  <c r="AE125"/>
  <c r="AE124"/>
  <c r="AE123"/>
  <c r="AE122"/>
  <c r="AE121"/>
  <c r="AE102"/>
  <c r="AF102" s="1"/>
  <c r="AE82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6"/>
  <c r="AE25"/>
  <c r="AE24"/>
  <c r="AE23"/>
  <c r="AE22"/>
  <c r="AE21"/>
  <c r="AE20"/>
  <c r="AE19"/>
  <c r="AE18"/>
  <c r="AE8"/>
  <c r="AE9"/>
  <c r="AE10"/>
  <c r="AE11"/>
  <c r="AE12"/>
  <c r="AE13"/>
  <c r="AE14"/>
  <c r="AE15"/>
  <c r="AE16"/>
  <c r="AE7"/>
  <c r="AD378"/>
  <c r="AD82"/>
  <c r="AD367"/>
  <c r="AD377"/>
  <c r="AE377" s="1"/>
  <c r="AF377" s="1"/>
  <c r="AD376"/>
  <c r="AE376" s="1"/>
  <c r="AF376" s="1"/>
  <c r="AD375"/>
  <c r="AE375" s="1"/>
  <c r="AF375" s="1"/>
  <c r="AD374"/>
  <c r="AE374" s="1"/>
  <c r="AF374" s="1"/>
  <c r="AD373"/>
  <c r="AE373" s="1"/>
  <c r="AF373" s="1"/>
  <c r="AD372"/>
  <c r="AE372" s="1"/>
  <c r="AF372" s="1"/>
  <c r="AD371"/>
  <c r="AE371" s="1"/>
  <c r="AF371" s="1"/>
  <c r="AD370"/>
  <c r="AE370" s="1"/>
  <c r="AF370" s="1"/>
  <c r="AD369"/>
  <c r="AE369" s="1"/>
  <c r="AF369" s="1"/>
  <c r="AD368"/>
  <c r="AE368" s="1"/>
  <c r="AF368" s="1"/>
  <c r="AD365"/>
  <c r="AE365" s="1"/>
  <c r="AF365" s="1"/>
  <c r="AD364"/>
  <c r="AE364" s="1"/>
  <c r="AF364" s="1"/>
  <c r="AD363"/>
  <c r="AE363" s="1"/>
  <c r="AF363" s="1"/>
  <c r="AD362"/>
  <c r="AE362" s="1"/>
  <c r="AF362" s="1"/>
  <c r="AD361"/>
  <c r="AE361" s="1"/>
  <c r="AF361" s="1"/>
  <c r="AD360"/>
  <c r="AE360" s="1"/>
  <c r="AF360" s="1"/>
  <c r="AD359"/>
  <c r="AE359" s="1"/>
  <c r="AF359" s="1"/>
  <c r="AD358"/>
  <c r="AD357"/>
  <c r="AE357" s="1"/>
  <c r="AF357" s="1"/>
  <c r="AD356"/>
  <c r="AE356" s="1"/>
  <c r="AF356" s="1"/>
  <c r="AD354"/>
  <c r="AE354" s="1"/>
  <c r="AF354" s="1"/>
  <c r="AD353"/>
  <c r="AE353" s="1"/>
  <c r="AF353" s="1"/>
  <c r="AD352"/>
  <c r="AE352" s="1"/>
  <c r="AF352" s="1"/>
  <c r="AD351"/>
  <c r="AE351" s="1"/>
  <c r="AF351" s="1"/>
  <c r="AD350"/>
  <c r="AE350" s="1"/>
  <c r="AF350" s="1"/>
  <c r="AD349"/>
  <c r="AE349" s="1"/>
  <c r="AF349" s="1"/>
  <c r="AD348"/>
  <c r="AE348" s="1"/>
  <c r="AF348" s="1"/>
  <c r="AD347"/>
  <c r="AE347" s="1"/>
  <c r="AF347" s="1"/>
  <c r="AD346"/>
  <c r="AD345"/>
  <c r="AE345" s="1"/>
  <c r="AF345" s="1"/>
  <c r="AD344"/>
  <c r="AE344" s="1"/>
  <c r="AF344" s="1"/>
  <c r="AD342"/>
  <c r="AE342" s="1"/>
  <c r="AF342" s="1"/>
  <c r="AD341"/>
  <c r="AE341" s="1"/>
  <c r="AF341" s="1"/>
  <c r="AD340"/>
  <c r="AE340" s="1"/>
  <c r="AF340" s="1"/>
  <c r="AD339"/>
  <c r="AE339" s="1"/>
  <c r="AF339" s="1"/>
  <c r="AD338"/>
  <c r="AE338" s="1"/>
  <c r="AF338" s="1"/>
  <c r="AD337"/>
  <c r="AE337" s="1"/>
  <c r="AF337" s="1"/>
  <c r="AD336"/>
  <c r="AE336" s="1"/>
  <c r="AF336" s="1"/>
  <c r="AD335"/>
  <c r="AE335" s="1"/>
  <c r="AF335" s="1"/>
  <c r="AD334"/>
  <c r="AE334" s="1"/>
  <c r="AF334" s="1"/>
  <c r="AD333"/>
  <c r="AE333" s="1"/>
  <c r="AF333" s="1"/>
  <c r="AD332"/>
  <c r="AE332" s="1"/>
  <c r="AF332" s="1"/>
  <c r="AD330"/>
  <c r="AE330" s="1"/>
  <c r="AF330" s="1"/>
  <c r="AD329"/>
  <c r="AE329" s="1"/>
  <c r="AF329" s="1"/>
  <c r="AD328"/>
  <c r="AE328" s="1"/>
  <c r="AF328" s="1"/>
  <c r="AD327"/>
  <c r="AE327" s="1"/>
  <c r="AF327" s="1"/>
  <c r="AD326"/>
  <c r="AD325"/>
  <c r="AE325" s="1"/>
  <c r="AF325" s="1"/>
  <c r="AD324"/>
  <c r="AE324" s="1"/>
  <c r="AF324" s="1"/>
  <c r="AD323"/>
  <c r="AE323" s="1"/>
  <c r="AF323" s="1"/>
  <c r="AD322"/>
  <c r="AE322" s="1"/>
  <c r="AF322" s="1"/>
  <c r="AD321"/>
  <c r="AE321" s="1"/>
  <c r="AF321" s="1"/>
  <c r="AD320"/>
  <c r="AE320" s="1"/>
  <c r="AF320" s="1"/>
  <c r="AD319"/>
  <c r="AE319" s="1"/>
  <c r="AF319" s="1"/>
  <c r="AD318"/>
  <c r="AE318" s="1"/>
  <c r="AF318" s="1"/>
  <c r="AD317"/>
  <c r="AE317" s="1"/>
  <c r="AF317" s="1"/>
  <c r="AD316"/>
  <c r="AE316" s="1"/>
  <c r="AF316" s="1"/>
  <c r="AD314"/>
  <c r="AD313"/>
  <c r="AE313" s="1"/>
  <c r="AF313" s="1"/>
  <c r="AD312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89"/>
  <c r="AD288"/>
  <c r="AD287"/>
  <c r="AD286"/>
  <c r="AD285"/>
  <c r="AD284"/>
  <c r="AD283"/>
  <c r="AD282"/>
  <c r="AD281"/>
  <c r="AD280"/>
  <c r="AD279"/>
  <c r="AD278"/>
  <c r="AD277"/>
  <c r="AD276"/>
  <c r="AD275"/>
  <c r="AD274"/>
  <c r="AD273"/>
  <c r="AD271"/>
  <c r="AD270"/>
  <c r="AD269"/>
  <c r="AD268"/>
  <c r="AD267"/>
  <c r="AD266"/>
  <c r="AD265"/>
  <c r="AD263"/>
  <c r="AD262"/>
  <c r="AD261"/>
  <c r="AD260"/>
  <c r="AD259"/>
  <c r="AD258"/>
  <c r="AD257"/>
  <c r="AD256"/>
  <c r="AD255"/>
  <c r="AD254"/>
  <c r="AD253"/>
  <c r="AD252"/>
  <c r="AD251"/>
  <c r="AD250"/>
  <c r="AD249"/>
  <c r="AD247"/>
  <c r="AD246"/>
  <c r="AD245"/>
  <c r="AD244"/>
  <c r="AD243"/>
  <c r="AD242"/>
  <c r="AD241"/>
  <c r="AD240"/>
  <c r="AD238"/>
  <c r="AD237"/>
  <c r="AD236"/>
  <c r="AD235"/>
  <c r="AD234"/>
  <c r="AD233"/>
  <c r="AD232"/>
  <c r="AD231"/>
  <c r="AD230"/>
  <c r="AD228"/>
  <c r="AD227"/>
  <c r="AD226"/>
  <c r="AD225"/>
  <c r="AD224"/>
  <c r="AD223"/>
  <c r="AD222"/>
  <c r="AD221"/>
  <c r="AD220"/>
  <c r="AD219"/>
  <c r="AD218"/>
  <c r="AD217"/>
  <c r="AD216"/>
  <c r="AD214"/>
  <c r="AD213"/>
  <c r="AD212"/>
  <c r="AD211"/>
  <c r="AD210"/>
  <c r="AD209"/>
  <c r="AD208"/>
  <c r="AD207"/>
  <c r="AD206"/>
  <c r="AD205"/>
  <c r="AD204"/>
  <c r="AD203"/>
  <c r="AD201"/>
  <c r="AD200"/>
  <c r="AD199"/>
  <c r="AD198"/>
  <c r="AD197"/>
  <c r="AD196"/>
  <c r="AD195"/>
  <c r="AD194"/>
  <c r="AD193"/>
  <c r="AD192"/>
  <c r="AD191"/>
  <c r="AD190"/>
  <c r="AD189"/>
  <c r="AD187"/>
  <c r="AD186"/>
  <c r="AD185"/>
  <c r="AD184"/>
  <c r="AD183"/>
  <c r="AD182"/>
  <c r="AD180"/>
  <c r="AD179"/>
  <c r="AD178"/>
  <c r="AD177"/>
  <c r="AD176"/>
  <c r="AD175"/>
  <c r="AD174"/>
  <c r="AD173"/>
  <c r="AD172"/>
  <c r="AD171"/>
  <c r="AD170"/>
  <c r="AD169"/>
  <c r="AD168"/>
  <c r="AD166"/>
  <c r="AD165"/>
  <c r="AD164"/>
  <c r="AD163"/>
  <c r="AD162"/>
  <c r="AD161"/>
  <c r="AD160"/>
  <c r="AD159"/>
  <c r="AD158"/>
  <c r="AD157"/>
  <c r="AD156"/>
  <c r="AD155"/>
  <c r="AD153"/>
  <c r="AD152"/>
  <c r="AD151"/>
  <c r="AD150"/>
  <c r="AD149"/>
  <c r="AD148"/>
  <c r="AD146"/>
  <c r="AD145"/>
  <c r="AD144"/>
  <c r="AD143"/>
  <c r="AD142"/>
  <c r="AD141"/>
  <c r="AD140"/>
  <c r="AD139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E120" s="1"/>
  <c r="AF120" s="1"/>
  <c r="AD119"/>
  <c r="AE119" s="1"/>
  <c r="AF119" s="1"/>
  <c r="AD118"/>
  <c r="AE118" s="1"/>
  <c r="AF118" s="1"/>
  <c r="AD117"/>
  <c r="AE117" s="1"/>
  <c r="AF117" s="1"/>
  <c r="AD116"/>
  <c r="AE116" s="1"/>
  <c r="AF116" s="1"/>
  <c r="AD115"/>
  <c r="AE115" s="1"/>
  <c r="AF115" s="1"/>
  <c r="AD113"/>
  <c r="AE113" s="1"/>
  <c r="AF113" s="1"/>
  <c r="AD112"/>
  <c r="AE112" s="1"/>
  <c r="AF112" s="1"/>
  <c r="AD111"/>
  <c r="AE111" s="1"/>
  <c r="AF111" s="1"/>
  <c r="AD110"/>
  <c r="AE110" s="1"/>
  <c r="AF110" s="1"/>
  <c r="AD109"/>
  <c r="AE109" s="1"/>
  <c r="AF109" s="1"/>
  <c r="AD108"/>
  <c r="AE108" s="1"/>
  <c r="AF108" s="1"/>
  <c r="AD107"/>
  <c r="AE107" s="1"/>
  <c r="AF107" s="1"/>
  <c r="AD106"/>
  <c r="AE106" s="1"/>
  <c r="AF106" s="1"/>
  <c r="AD105"/>
  <c r="AE105" s="1"/>
  <c r="AF105" s="1"/>
  <c r="AD104"/>
  <c r="AE104" s="1"/>
  <c r="AF104" s="1"/>
  <c r="AD103"/>
  <c r="AE103" s="1"/>
  <c r="AF103" s="1"/>
  <c r="AD102"/>
  <c r="AD101"/>
  <c r="AE101" s="1"/>
  <c r="AF101" s="1"/>
  <c r="AD99"/>
  <c r="AE99" s="1"/>
  <c r="AF99" s="1"/>
  <c r="AD98"/>
  <c r="AE98" s="1"/>
  <c r="AF98" s="1"/>
  <c r="AD97"/>
  <c r="AE97" s="1"/>
  <c r="AF97" s="1"/>
  <c r="AD96"/>
  <c r="AE96" s="1"/>
  <c r="AF96" s="1"/>
  <c r="AD95"/>
  <c r="AE95" s="1"/>
  <c r="AF95" s="1"/>
  <c r="AD94"/>
  <c r="AE94" s="1"/>
  <c r="AF94" s="1"/>
  <c r="AD93"/>
  <c r="AE93" s="1"/>
  <c r="AF93" s="1"/>
  <c r="AD92"/>
  <c r="AE92" s="1"/>
  <c r="AF92" s="1"/>
  <c r="AD91"/>
  <c r="AE91" s="1"/>
  <c r="AF91" s="1"/>
  <c r="AD89"/>
  <c r="AE89" s="1"/>
  <c r="AF89" s="1"/>
  <c r="AD88"/>
  <c r="AE88" s="1"/>
  <c r="AF88" s="1"/>
  <c r="AD87"/>
  <c r="AE87" s="1"/>
  <c r="AF87" s="1"/>
  <c r="AD86"/>
  <c r="AE86" s="1"/>
  <c r="AF86" s="1"/>
  <c r="AD85"/>
  <c r="AE85" s="1"/>
  <c r="AF85" s="1"/>
  <c r="AD84"/>
  <c r="AE84" s="1"/>
  <c r="AF84" s="1"/>
  <c r="AD83"/>
  <c r="AE83" s="1"/>
  <c r="AF83" s="1"/>
  <c r="AD80"/>
  <c r="AE80" s="1"/>
  <c r="AF80" s="1"/>
  <c r="AD79"/>
  <c r="AE79" s="1"/>
  <c r="AF79" s="1"/>
  <c r="AD78"/>
  <c r="AE78" s="1"/>
  <c r="AF78" s="1"/>
  <c r="AD77"/>
  <c r="AE77" s="1"/>
  <c r="AF77" s="1"/>
  <c r="AD76"/>
  <c r="AE76" s="1"/>
  <c r="AF76" s="1"/>
  <c r="AD74"/>
  <c r="AE74" s="1"/>
  <c r="AF74" s="1"/>
  <c r="AD73"/>
  <c r="AE73" s="1"/>
  <c r="AF73" s="1"/>
  <c r="AD72"/>
  <c r="AE72" s="1"/>
  <c r="AF72" s="1"/>
  <c r="AD71"/>
  <c r="AE71" s="1"/>
  <c r="AF71" s="1"/>
  <c r="AD70"/>
  <c r="AE70" s="1"/>
  <c r="AF70" s="1"/>
  <c r="AD69"/>
  <c r="AE69" s="1"/>
  <c r="AF69" s="1"/>
  <c r="AD68"/>
  <c r="AE68" s="1"/>
  <c r="AF68" s="1"/>
  <c r="AD67"/>
  <c r="AE67" s="1"/>
  <c r="AF67" s="1"/>
  <c r="AD66"/>
  <c r="AE66" s="1"/>
  <c r="AF66" s="1"/>
  <c r="AD65"/>
  <c r="AE65" s="1"/>
  <c r="AF65" s="1"/>
  <c r="AD64"/>
  <c r="AE64" s="1"/>
  <c r="AF64" s="1"/>
  <c r="AD63"/>
  <c r="AE63" s="1"/>
  <c r="AF63" s="1"/>
  <c r="AD61"/>
  <c r="AE61" s="1"/>
  <c r="AF61" s="1"/>
  <c r="AD60"/>
  <c r="AE60" s="1"/>
  <c r="AF60" s="1"/>
  <c r="AD59"/>
  <c r="AE59" s="1"/>
  <c r="AF59" s="1"/>
  <c r="AD58"/>
  <c r="AE58" s="1"/>
  <c r="AF58" s="1"/>
  <c r="AD57"/>
  <c r="AE57" s="1"/>
  <c r="AF57" s="1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6"/>
  <c r="AD25"/>
  <c r="AD24"/>
  <c r="AD23"/>
  <c r="AD22"/>
  <c r="AD21"/>
  <c r="AD20"/>
  <c r="AD19"/>
  <c r="AD18"/>
  <c r="AD8"/>
  <c r="AD9"/>
  <c r="AD10"/>
  <c r="AD11"/>
  <c r="AD12"/>
  <c r="AD13"/>
  <c r="AD14"/>
  <c r="AD15"/>
  <c r="AD16"/>
  <c r="AD7"/>
  <c r="AB57"/>
  <c r="AB52"/>
  <c r="AB54"/>
  <c r="AB378"/>
  <c r="AB377"/>
  <c r="AB376"/>
  <c r="AB375"/>
  <c r="AB374"/>
  <c r="AB373"/>
  <c r="AB372"/>
  <c r="AB371"/>
  <c r="AB370"/>
  <c r="AB369"/>
  <c r="AB368"/>
  <c r="AB367"/>
  <c r="AB365"/>
  <c r="AB364"/>
  <c r="AB363"/>
  <c r="AB362"/>
  <c r="AB361"/>
  <c r="AB360"/>
  <c r="AB359"/>
  <c r="AB358"/>
  <c r="AB357"/>
  <c r="AB356"/>
  <c r="AB354"/>
  <c r="AB353"/>
  <c r="AB352"/>
  <c r="AB351"/>
  <c r="AB350"/>
  <c r="AB349"/>
  <c r="AB348"/>
  <c r="AB347"/>
  <c r="AB346"/>
  <c r="AB345"/>
  <c r="AB344"/>
  <c r="AB342"/>
  <c r="AB341"/>
  <c r="AB340"/>
  <c r="AB339"/>
  <c r="AB338"/>
  <c r="AB337"/>
  <c r="AB336"/>
  <c r="AB335"/>
  <c r="AB334"/>
  <c r="AB333"/>
  <c r="AB332"/>
  <c r="AB330"/>
  <c r="AB329"/>
  <c r="AB328"/>
  <c r="AB327"/>
  <c r="AB326"/>
  <c r="AB325"/>
  <c r="AB324"/>
  <c r="AB323"/>
  <c r="AB322"/>
  <c r="AB321"/>
  <c r="AB320"/>
  <c r="AB319"/>
  <c r="AB318"/>
  <c r="AB317"/>
  <c r="AB316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1"/>
  <c r="AB270"/>
  <c r="AB269"/>
  <c r="AB268"/>
  <c r="AB267"/>
  <c r="AB266"/>
  <c r="AB265"/>
  <c r="AB263"/>
  <c r="AB262"/>
  <c r="AB261"/>
  <c r="AB260"/>
  <c r="AB259"/>
  <c r="AB258"/>
  <c r="AB257"/>
  <c r="AB256"/>
  <c r="AB255"/>
  <c r="AB254"/>
  <c r="AB253"/>
  <c r="AB252"/>
  <c r="AB251"/>
  <c r="AB250"/>
  <c r="AB249"/>
  <c r="AB247"/>
  <c r="AB246"/>
  <c r="AB245"/>
  <c r="AB244"/>
  <c r="AB243"/>
  <c r="AB242"/>
  <c r="AB241"/>
  <c r="AB240"/>
  <c r="AB238"/>
  <c r="AB237"/>
  <c r="AB236"/>
  <c r="AB235"/>
  <c r="AB234"/>
  <c r="AB233"/>
  <c r="AB232"/>
  <c r="AB231"/>
  <c r="AB230"/>
  <c r="AB228"/>
  <c r="AB227"/>
  <c r="AB226"/>
  <c r="AB225"/>
  <c r="AB224"/>
  <c r="AB223"/>
  <c r="AB222"/>
  <c r="AB221"/>
  <c r="AB220"/>
  <c r="AB219"/>
  <c r="AB218"/>
  <c r="AB217"/>
  <c r="AB216"/>
  <c r="AB214"/>
  <c r="AB213"/>
  <c r="AB212"/>
  <c r="AB211"/>
  <c r="AB210"/>
  <c r="AB209"/>
  <c r="AB208"/>
  <c r="AB207"/>
  <c r="AB206"/>
  <c r="AB205"/>
  <c r="AB204"/>
  <c r="AB203"/>
  <c r="AB201"/>
  <c r="AB200"/>
  <c r="AB199"/>
  <c r="AB198"/>
  <c r="AB197"/>
  <c r="AB196"/>
  <c r="AB195"/>
  <c r="AB194"/>
  <c r="AB193"/>
  <c r="AB192"/>
  <c r="AB191"/>
  <c r="AB190"/>
  <c r="AB189"/>
  <c r="AB187"/>
  <c r="AB186"/>
  <c r="AB185"/>
  <c r="AB184"/>
  <c r="AB183"/>
  <c r="AB182"/>
  <c r="AB180"/>
  <c r="AB179"/>
  <c r="AB178"/>
  <c r="AB177"/>
  <c r="AB176"/>
  <c r="AB175"/>
  <c r="AB174"/>
  <c r="AB173"/>
  <c r="AB172"/>
  <c r="AB171"/>
  <c r="AB170"/>
  <c r="AB169"/>
  <c r="AB168"/>
  <c r="AB166"/>
  <c r="AB165"/>
  <c r="AB164"/>
  <c r="AB163"/>
  <c r="AB162"/>
  <c r="AB161"/>
  <c r="AB160"/>
  <c r="AB159"/>
  <c r="AB158"/>
  <c r="AB157"/>
  <c r="AB156"/>
  <c r="AB155"/>
  <c r="AB153"/>
  <c r="AB152"/>
  <c r="AB151"/>
  <c r="AB150"/>
  <c r="AB149"/>
  <c r="AB148"/>
  <c r="AB146"/>
  <c r="AB145"/>
  <c r="AB144"/>
  <c r="AB143"/>
  <c r="AB142"/>
  <c r="AB141"/>
  <c r="AB139"/>
  <c r="AB137"/>
  <c r="AB136"/>
  <c r="AB135"/>
  <c r="AB134"/>
  <c r="AB133"/>
  <c r="AB132"/>
  <c r="AB131"/>
  <c r="AB129"/>
  <c r="AB128"/>
  <c r="AB127"/>
  <c r="AB126"/>
  <c r="AB125"/>
  <c r="AB124"/>
  <c r="AB123"/>
  <c r="AB122"/>
  <c r="AB121"/>
  <c r="AB120"/>
  <c r="AB119"/>
  <c r="AB118"/>
  <c r="AB117"/>
  <c r="AB116"/>
  <c r="AB115"/>
  <c r="AB113"/>
  <c r="AB112"/>
  <c r="AB111"/>
  <c r="AB110"/>
  <c r="AB109"/>
  <c r="AB108"/>
  <c r="AB107"/>
  <c r="AB106"/>
  <c r="AB105"/>
  <c r="AB104"/>
  <c r="AB103"/>
  <c r="AB102"/>
  <c r="AB101"/>
  <c r="AB99"/>
  <c r="AB98"/>
  <c r="AB97"/>
  <c r="AB96"/>
  <c r="AB95"/>
  <c r="AB94"/>
  <c r="AB93"/>
  <c r="AB92"/>
  <c r="AB91"/>
  <c r="AB89"/>
  <c r="AB88"/>
  <c r="AB87"/>
  <c r="AB86"/>
  <c r="AB85"/>
  <c r="AB84"/>
  <c r="AB83"/>
  <c r="AB82"/>
  <c r="AB80"/>
  <c r="AB79"/>
  <c r="AB78"/>
  <c r="AB77"/>
  <c r="AB76"/>
  <c r="AB74"/>
  <c r="AB73"/>
  <c r="AB72"/>
  <c r="AB71"/>
  <c r="AB70"/>
  <c r="AB69"/>
  <c r="AB68"/>
  <c r="AB67"/>
  <c r="AB66"/>
  <c r="AB65"/>
  <c r="AB64"/>
  <c r="AB63"/>
  <c r="AB61"/>
  <c r="AB60"/>
  <c r="AB59"/>
  <c r="AB58"/>
  <c r="AB53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6"/>
  <c r="AB25"/>
  <c r="AB24"/>
  <c r="AB23"/>
  <c r="AB22"/>
  <c r="AB21"/>
  <c r="AB20"/>
  <c r="AB19"/>
  <c r="AB18"/>
  <c r="AB8"/>
  <c r="AB9"/>
  <c r="AB10"/>
  <c r="AB11"/>
  <c r="AB12"/>
  <c r="AB13"/>
  <c r="AB14"/>
  <c r="AB15"/>
  <c r="AB16"/>
  <c r="AB7"/>
  <c r="J49"/>
  <c r="J50"/>
  <c r="J43"/>
  <c r="J28"/>
  <c r="J29"/>
  <c r="J30"/>
  <c r="J31"/>
  <c r="J32"/>
  <c r="J33"/>
  <c r="J34"/>
  <c r="J35"/>
  <c r="J36"/>
  <c r="J37"/>
  <c r="J38"/>
  <c r="J39"/>
  <c r="J40"/>
  <c r="J41"/>
  <c r="J42"/>
  <c r="J44"/>
  <c r="J45"/>
  <c r="J46"/>
  <c r="J47"/>
  <c r="J48"/>
  <c r="J51"/>
  <c r="J52"/>
  <c r="J53"/>
  <c r="J54"/>
  <c r="J8"/>
  <c r="J9"/>
  <c r="J10"/>
  <c r="J11"/>
  <c r="J12"/>
  <c r="J13"/>
  <c r="J14"/>
  <c r="J15"/>
  <c r="J16"/>
  <c r="J7"/>
  <c r="D378"/>
  <c r="D377"/>
  <c r="D376"/>
  <c r="D375"/>
  <c r="D374"/>
  <c r="D373"/>
  <c r="D372"/>
  <c r="D371"/>
  <c r="D370"/>
  <c r="D369"/>
  <c r="D368"/>
  <c r="D367"/>
  <c r="D365"/>
  <c r="D364"/>
  <c r="D363"/>
  <c r="D362"/>
  <c r="D361"/>
  <c r="D360"/>
  <c r="D359"/>
  <c r="D358"/>
  <c r="D357"/>
  <c r="D356"/>
  <c r="D354"/>
  <c r="D353"/>
  <c r="D352"/>
  <c r="D351"/>
  <c r="D350"/>
  <c r="D349"/>
  <c r="D348"/>
  <c r="D347"/>
  <c r="D346"/>
  <c r="D345"/>
  <c r="D344"/>
  <c r="D342"/>
  <c r="D341"/>
  <c r="D340"/>
  <c r="D339"/>
  <c r="D338"/>
  <c r="D337"/>
  <c r="D336"/>
  <c r="D335"/>
  <c r="D334"/>
  <c r="D333"/>
  <c r="D332"/>
  <c r="D330"/>
  <c r="D329"/>
  <c r="D328"/>
  <c r="D327"/>
  <c r="D326"/>
  <c r="D325"/>
  <c r="D324"/>
  <c r="D323"/>
  <c r="D322"/>
  <c r="D321"/>
  <c r="D320"/>
  <c r="D319"/>
  <c r="D318"/>
  <c r="D317"/>
  <c r="D316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1"/>
  <c r="D270"/>
  <c r="D269"/>
  <c r="D268"/>
  <c r="D267"/>
  <c r="D266"/>
  <c r="D265"/>
  <c r="D263"/>
  <c r="D262"/>
  <c r="D261"/>
  <c r="D260"/>
  <c r="D259"/>
  <c r="D258"/>
  <c r="D257"/>
  <c r="D256"/>
  <c r="D255"/>
  <c r="D254"/>
  <c r="D253"/>
  <c r="D252"/>
  <c r="D251"/>
  <c r="D250"/>
  <c r="D249"/>
  <c r="D247"/>
  <c r="D246"/>
  <c r="D245"/>
  <c r="D244"/>
  <c r="D243"/>
  <c r="D242"/>
  <c r="D241"/>
  <c r="D240"/>
  <c r="D238"/>
  <c r="D237"/>
  <c r="D236"/>
  <c r="D235"/>
  <c r="D234"/>
  <c r="D233"/>
  <c r="D232"/>
  <c r="D231"/>
  <c r="D230"/>
  <c r="D228"/>
  <c r="D227"/>
  <c r="D226"/>
  <c r="D225"/>
  <c r="D224"/>
  <c r="D223"/>
  <c r="D222"/>
  <c r="D221"/>
  <c r="D220"/>
  <c r="D219"/>
  <c r="D218"/>
  <c r="D217"/>
  <c r="D216"/>
  <c r="D214"/>
  <c r="D213"/>
  <c r="D212"/>
  <c r="D211"/>
  <c r="D210"/>
  <c r="D209"/>
  <c r="D208"/>
  <c r="D207"/>
  <c r="D206"/>
  <c r="D205"/>
  <c r="D204"/>
  <c r="D203"/>
  <c r="D201"/>
  <c r="D200"/>
  <c r="D199"/>
  <c r="D198"/>
  <c r="D197"/>
  <c r="D196"/>
  <c r="D195"/>
  <c r="D194"/>
  <c r="D193"/>
  <c r="D192"/>
  <c r="D191"/>
  <c r="D190"/>
  <c r="D189"/>
  <c r="D187"/>
  <c r="D186"/>
  <c r="D185"/>
  <c r="D184"/>
  <c r="D183"/>
  <c r="D182"/>
  <c r="D180"/>
  <c r="D179"/>
  <c r="D178"/>
  <c r="D177"/>
  <c r="D176"/>
  <c r="D175"/>
  <c r="D174"/>
  <c r="D173"/>
  <c r="D172"/>
  <c r="D171"/>
  <c r="D170"/>
  <c r="D169"/>
  <c r="D168"/>
  <c r="D166"/>
  <c r="D165"/>
  <c r="D164"/>
  <c r="D163"/>
  <c r="D162"/>
  <c r="D161"/>
  <c r="D160"/>
  <c r="D159"/>
  <c r="D158"/>
  <c r="D157"/>
  <c r="D156"/>
  <c r="D155"/>
  <c r="D153"/>
  <c r="D152"/>
  <c r="D151"/>
  <c r="D150"/>
  <c r="D149"/>
  <c r="D148"/>
  <c r="D146"/>
  <c r="D145"/>
  <c r="D144"/>
  <c r="D143"/>
  <c r="D142"/>
  <c r="D141"/>
  <c r="D139"/>
  <c r="D137"/>
  <c r="D136"/>
  <c r="D135"/>
  <c r="D134"/>
  <c r="D133"/>
  <c r="D132"/>
  <c r="D131"/>
  <c r="D129"/>
  <c r="D128"/>
  <c r="D127"/>
  <c r="D126"/>
  <c r="D125"/>
  <c r="D124"/>
  <c r="D123"/>
  <c r="D122"/>
  <c r="D121"/>
  <c r="D120"/>
  <c r="D119"/>
  <c r="D118"/>
  <c r="D117"/>
  <c r="D116"/>
  <c r="D115"/>
  <c r="D113"/>
  <c r="D112"/>
  <c r="D111"/>
  <c r="D110"/>
  <c r="D109"/>
  <c r="D108"/>
  <c r="D107"/>
  <c r="D106"/>
  <c r="D105"/>
  <c r="D104"/>
  <c r="D103"/>
  <c r="D102"/>
  <c r="D101"/>
  <c r="D99"/>
  <c r="D98"/>
  <c r="D97"/>
  <c r="D96"/>
  <c r="D95"/>
  <c r="D94"/>
  <c r="D93"/>
  <c r="D92"/>
  <c r="D91"/>
  <c r="D89"/>
  <c r="D88"/>
  <c r="D87"/>
  <c r="D86"/>
  <c r="D85"/>
  <c r="D84"/>
  <c r="D83"/>
  <c r="D82"/>
  <c r="D80"/>
  <c r="D79"/>
  <c r="D78"/>
  <c r="D77"/>
  <c r="D76"/>
  <c r="D74"/>
  <c r="D73"/>
  <c r="D72"/>
  <c r="D71"/>
  <c r="D70"/>
  <c r="D69"/>
  <c r="D68"/>
  <c r="D67"/>
  <c r="D66"/>
  <c r="D65"/>
  <c r="D64"/>
  <c r="D63"/>
  <c r="D61"/>
  <c r="D60"/>
  <c r="D59"/>
  <c r="D58"/>
  <c r="D57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6"/>
  <c r="D25"/>
  <c r="D24"/>
  <c r="D23"/>
  <c r="D22"/>
  <c r="D21"/>
  <c r="D20"/>
  <c r="D19"/>
  <c r="D18"/>
  <c r="D8"/>
  <c r="D9"/>
  <c r="D10"/>
  <c r="D11"/>
  <c r="D12"/>
  <c r="D13"/>
  <c r="D14"/>
  <c r="D15"/>
  <c r="D16"/>
  <c r="D7"/>
  <c r="B379"/>
  <c r="F54" i="8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7"/>
  <c r="G7" s="1"/>
  <c r="B55" l="1"/>
  <c r="B27"/>
  <c r="B6"/>
  <c r="T55" l="1"/>
  <c r="N55"/>
  <c r="Q55"/>
  <c r="N17" l="1"/>
  <c r="T27"/>
  <c r="T379" s="1"/>
  <c r="Q27"/>
  <c r="Q379" s="1"/>
  <c r="N27"/>
  <c r="N6"/>
  <c r="N379" l="1"/>
  <c r="AS6" i="7" l="1"/>
  <c r="AS27"/>
  <c r="AQ379"/>
  <c r="AO55" l="1"/>
  <c r="AO27"/>
  <c r="AO17"/>
  <c r="AO6"/>
  <c r="AO379" l="1"/>
  <c r="I29" i="8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7"/>
  <c r="J7" s="1"/>
  <c r="C25"/>
  <c r="D25" s="1"/>
  <c r="C24"/>
  <c r="D24" s="1"/>
  <c r="C23"/>
  <c r="D23" s="1"/>
  <c r="C22"/>
  <c r="D22" s="1"/>
  <c r="C21"/>
  <c r="D21" s="1"/>
  <c r="C20"/>
  <c r="D20" s="1"/>
  <c r="C19"/>
  <c r="D19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I28" l="1"/>
  <c r="J28" s="1"/>
  <c r="J57" i="7"/>
  <c r="X15" i="8"/>
  <c r="X11"/>
  <c r="X14"/>
  <c r="X10"/>
  <c r="C28"/>
  <c r="D28" s="1"/>
  <c r="C36"/>
  <c r="D36" s="1"/>
  <c r="X36" s="1"/>
  <c r="C44"/>
  <c r="D44" s="1"/>
  <c r="X44" s="1"/>
  <c r="C52"/>
  <c r="D52" s="1"/>
  <c r="X52" s="1"/>
  <c r="C63"/>
  <c r="D63" s="1"/>
  <c r="C71"/>
  <c r="D71" s="1"/>
  <c r="C80"/>
  <c r="D80" s="1"/>
  <c r="C89"/>
  <c r="D89" s="1"/>
  <c r="C98"/>
  <c r="D98" s="1"/>
  <c r="C107"/>
  <c r="D107" s="1"/>
  <c r="C116"/>
  <c r="D116" s="1"/>
  <c r="C124"/>
  <c r="D124" s="1"/>
  <c r="C133"/>
  <c r="D133" s="1"/>
  <c r="C142"/>
  <c r="D142" s="1"/>
  <c r="C151"/>
  <c r="D151" s="1"/>
  <c r="C160"/>
  <c r="D160" s="1"/>
  <c r="C169"/>
  <c r="D169" s="1"/>
  <c r="C177"/>
  <c r="D177" s="1"/>
  <c r="C186"/>
  <c r="D186" s="1"/>
  <c r="C195"/>
  <c r="D195" s="1"/>
  <c r="C204"/>
  <c r="D204" s="1"/>
  <c r="C212"/>
  <c r="D212" s="1"/>
  <c r="C221"/>
  <c r="D221" s="1"/>
  <c r="C230"/>
  <c r="D230" s="1"/>
  <c r="C238"/>
  <c r="D238" s="1"/>
  <c r="C247"/>
  <c r="D247" s="1"/>
  <c r="C256"/>
  <c r="D256" s="1"/>
  <c r="C265"/>
  <c r="D265" s="1"/>
  <c r="C274"/>
  <c r="D274" s="1"/>
  <c r="C282"/>
  <c r="D282" s="1"/>
  <c r="C291"/>
  <c r="D291" s="1"/>
  <c r="C299"/>
  <c r="D299" s="1"/>
  <c r="C307"/>
  <c r="D307" s="1"/>
  <c r="C316"/>
  <c r="D316" s="1"/>
  <c r="C328"/>
  <c r="D328" s="1"/>
  <c r="C337"/>
  <c r="D337" s="1"/>
  <c r="C341"/>
  <c r="D341" s="1"/>
  <c r="C350"/>
  <c r="D350" s="1"/>
  <c r="C359"/>
  <c r="D359" s="1"/>
  <c r="C369"/>
  <c r="D369" s="1"/>
  <c r="C18"/>
  <c r="D18" s="1"/>
  <c r="C26"/>
  <c r="D26" s="1"/>
  <c r="C35"/>
  <c r="D35" s="1"/>
  <c r="X35" s="1"/>
  <c r="C43"/>
  <c r="D43" s="1"/>
  <c r="X43" s="1"/>
  <c r="C51"/>
  <c r="D51" s="1"/>
  <c r="X51" s="1"/>
  <c r="C61"/>
  <c r="D61" s="1"/>
  <c r="C74"/>
  <c r="D74" s="1"/>
  <c r="C84"/>
  <c r="D84" s="1"/>
  <c r="C88"/>
  <c r="D88" s="1"/>
  <c r="C97"/>
  <c r="D97" s="1"/>
  <c r="C110"/>
  <c r="D110" s="1"/>
  <c r="C119"/>
  <c r="D119" s="1"/>
  <c r="C123"/>
  <c r="D123" s="1"/>
  <c r="C132"/>
  <c r="D132" s="1"/>
  <c r="C141"/>
  <c r="D141" s="1"/>
  <c r="C155"/>
  <c r="D155" s="1"/>
  <c r="C159"/>
  <c r="D159" s="1"/>
  <c r="C168"/>
  <c r="D168" s="1"/>
  <c r="C176"/>
  <c r="D176" s="1"/>
  <c r="C185"/>
  <c r="D185" s="1"/>
  <c r="C194"/>
  <c r="D194" s="1"/>
  <c r="C203"/>
  <c r="D203" s="1"/>
  <c r="C211"/>
  <c r="D211" s="1"/>
  <c r="C220"/>
  <c r="D220" s="1"/>
  <c r="C233"/>
  <c r="D233" s="1"/>
  <c r="C237"/>
  <c r="D237" s="1"/>
  <c r="C246"/>
  <c r="D246" s="1"/>
  <c r="C259"/>
  <c r="D259" s="1"/>
  <c r="C263"/>
  <c r="D263" s="1"/>
  <c r="C277"/>
  <c r="D277" s="1"/>
  <c r="C285"/>
  <c r="D285" s="1"/>
  <c r="C294"/>
  <c r="D294" s="1"/>
  <c r="C302"/>
  <c r="D302" s="1"/>
  <c r="C310"/>
  <c r="D310" s="1"/>
  <c r="C319"/>
  <c r="D319" s="1"/>
  <c r="C327"/>
  <c r="D327" s="1"/>
  <c r="C336"/>
  <c r="D336" s="1"/>
  <c r="C345"/>
  <c r="D345" s="1"/>
  <c r="C353"/>
  <c r="D353" s="1"/>
  <c r="C362"/>
  <c r="D362" s="1"/>
  <c r="C372"/>
  <c r="D372" s="1"/>
  <c r="C16"/>
  <c r="D16" s="1"/>
  <c r="X16" s="1"/>
  <c r="C30"/>
  <c r="D30" s="1"/>
  <c r="X30" s="1"/>
  <c r="C34"/>
  <c r="D34" s="1"/>
  <c r="X34" s="1"/>
  <c r="C38"/>
  <c r="D38" s="1"/>
  <c r="X38" s="1"/>
  <c r="C42"/>
  <c r="D42" s="1"/>
  <c r="X42" s="1"/>
  <c r="C46"/>
  <c r="D46" s="1"/>
  <c r="X46" s="1"/>
  <c r="C50"/>
  <c r="D50" s="1"/>
  <c r="X50" s="1"/>
  <c r="C54"/>
  <c r="D54" s="1"/>
  <c r="X54" s="1"/>
  <c r="C60"/>
  <c r="D60" s="1"/>
  <c r="C65"/>
  <c r="D65" s="1"/>
  <c r="C69"/>
  <c r="D69" s="1"/>
  <c r="C73"/>
  <c r="D73" s="1"/>
  <c r="C78"/>
  <c r="D78" s="1"/>
  <c r="C83"/>
  <c r="D83" s="1"/>
  <c r="C87"/>
  <c r="D87" s="1"/>
  <c r="C92"/>
  <c r="D92" s="1"/>
  <c r="C96"/>
  <c r="D96" s="1"/>
  <c r="C101"/>
  <c r="D101" s="1"/>
  <c r="C105"/>
  <c r="D105" s="1"/>
  <c r="C109"/>
  <c r="D109" s="1"/>
  <c r="C113"/>
  <c r="D113" s="1"/>
  <c r="C118"/>
  <c r="D118" s="1"/>
  <c r="C122"/>
  <c r="D122" s="1"/>
  <c r="C126"/>
  <c r="D126" s="1"/>
  <c r="C131"/>
  <c r="D131" s="1"/>
  <c r="C135"/>
  <c r="D135" s="1"/>
  <c r="C140"/>
  <c r="D140" s="1"/>
  <c r="C144"/>
  <c r="D144" s="1"/>
  <c r="C149"/>
  <c r="D149" s="1"/>
  <c r="C153"/>
  <c r="D153" s="1"/>
  <c r="C158"/>
  <c r="D158" s="1"/>
  <c r="C162"/>
  <c r="D162" s="1"/>
  <c r="C166"/>
  <c r="D166" s="1"/>
  <c r="C171"/>
  <c r="D171" s="1"/>
  <c r="C175"/>
  <c r="D175" s="1"/>
  <c r="C179"/>
  <c r="D179" s="1"/>
  <c r="C184"/>
  <c r="D184" s="1"/>
  <c r="C189"/>
  <c r="D189" s="1"/>
  <c r="C193"/>
  <c r="D193" s="1"/>
  <c r="C197"/>
  <c r="D197" s="1"/>
  <c r="C201"/>
  <c r="D201" s="1"/>
  <c r="C206"/>
  <c r="D206" s="1"/>
  <c r="C210"/>
  <c r="D210" s="1"/>
  <c r="C214"/>
  <c r="D214" s="1"/>
  <c r="C219"/>
  <c r="D219" s="1"/>
  <c r="C223"/>
  <c r="D223" s="1"/>
  <c r="C227"/>
  <c r="D227" s="1"/>
  <c r="C232"/>
  <c r="D232" s="1"/>
  <c r="C236"/>
  <c r="D236" s="1"/>
  <c r="C241"/>
  <c r="D241" s="1"/>
  <c r="C245"/>
  <c r="D245" s="1"/>
  <c r="C250"/>
  <c r="D250" s="1"/>
  <c r="C254"/>
  <c r="D254" s="1"/>
  <c r="C258"/>
  <c r="D258" s="1"/>
  <c r="C262"/>
  <c r="D262" s="1"/>
  <c r="C267"/>
  <c r="D267" s="1"/>
  <c r="C271"/>
  <c r="D271" s="1"/>
  <c r="C276"/>
  <c r="D276" s="1"/>
  <c r="C280"/>
  <c r="D280" s="1"/>
  <c r="C284"/>
  <c r="D284" s="1"/>
  <c r="C288"/>
  <c r="D288" s="1"/>
  <c r="C293"/>
  <c r="D293" s="1"/>
  <c r="C297"/>
  <c r="D297" s="1"/>
  <c r="C301"/>
  <c r="D301" s="1"/>
  <c r="C305"/>
  <c r="D305" s="1"/>
  <c r="C309"/>
  <c r="D309" s="1"/>
  <c r="C313"/>
  <c r="D313" s="1"/>
  <c r="C318"/>
  <c r="D318" s="1"/>
  <c r="C322"/>
  <c r="D322" s="1"/>
  <c r="C326"/>
  <c r="D326" s="1"/>
  <c r="C330"/>
  <c r="D330" s="1"/>
  <c r="C335"/>
  <c r="D335" s="1"/>
  <c r="C339"/>
  <c r="D339" s="1"/>
  <c r="C344"/>
  <c r="D344" s="1"/>
  <c r="C348"/>
  <c r="D348" s="1"/>
  <c r="C352"/>
  <c r="D352" s="1"/>
  <c r="C357"/>
  <c r="D357" s="1"/>
  <c r="C361"/>
  <c r="D361" s="1"/>
  <c r="C365"/>
  <c r="D365" s="1"/>
  <c r="C371"/>
  <c r="D371" s="1"/>
  <c r="C375"/>
  <c r="D375" s="1"/>
  <c r="C367"/>
  <c r="D367" s="1"/>
  <c r="X12"/>
  <c r="X8"/>
  <c r="C32"/>
  <c r="D32" s="1"/>
  <c r="X32" s="1"/>
  <c r="C40"/>
  <c r="D40" s="1"/>
  <c r="X40" s="1"/>
  <c r="C48"/>
  <c r="D48" s="1"/>
  <c r="X48" s="1"/>
  <c r="C58"/>
  <c r="D58" s="1"/>
  <c r="C67"/>
  <c r="D67" s="1"/>
  <c r="C76"/>
  <c r="D76" s="1"/>
  <c r="C85"/>
  <c r="D85" s="1"/>
  <c r="C94"/>
  <c r="D94" s="1"/>
  <c r="C103"/>
  <c r="D103" s="1"/>
  <c r="C111"/>
  <c r="D111" s="1"/>
  <c r="C120"/>
  <c r="D120" s="1"/>
  <c r="C128"/>
  <c r="D128" s="1"/>
  <c r="C137"/>
  <c r="D137" s="1"/>
  <c r="C146"/>
  <c r="D146" s="1"/>
  <c r="C156"/>
  <c r="D156" s="1"/>
  <c r="C164"/>
  <c r="D164" s="1"/>
  <c r="C173"/>
  <c r="D173" s="1"/>
  <c r="C182"/>
  <c r="D182" s="1"/>
  <c r="C191"/>
  <c r="D191" s="1"/>
  <c r="C199"/>
  <c r="D199" s="1"/>
  <c r="C208"/>
  <c r="D208" s="1"/>
  <c r="C217"/>
  <c r="D217" s="1"/>
  <c r="C225"/>
  <c r="D225" s="1"/>
  <c r="C234"/>
  <c r="D234" s="1"/>
  <c r="C243"/>
  <c r="D243" s="1"/>
  <c r="C252"/>
  <c r="D252" s="1"/>
  <c r="C260"/>
  <c r="D260" s="1"/>
  <c r="C269"/>
  <c r="D269" s="1"/>
  <c r="C278"/>
  <c r="D278" s="1"/>
  <c r="C286"/>
  <c r="D286" s="1"/>
  <c r="C295"/>
  <c r="D295" s="1"/>
  <c r="C303"/>
  <c r="D303" s="1"/>
  <c r="C311"/>
  <c r="D311" s="1"/>
  <c r="C320"/>
  <c r="D320" s="1"/>
  <c r="C324"/>
  <c r="D324" s="1"/>
  <c r="C333"/>
  <c r="D333" s="1"/>
  <c r="C346"/>
  <c r="D346" s="1"/>
  <c r="C354"/>
  <c r="D354" s="1"/>
  <c r="C363"/>
  <c r="D363" s="1"/>
  <c r="C373"/>
  <c r="D373" s="1"/>
  <c r="C377"/>
  <c r="D377" s="1"/>
  <c r="C31"/>
  <c r="D31" s="1"/>
  <c r="X31" s="1"/>
  <c r="C39"/>
  <c r="D39" s="1"/>
  <c r="X39" s="1"/>
  <c r="C47"/>
  <c r="D47" s="1"/>
  <c r="X47" s="1"/>
  <c r="C57"/>
  <c r="D57" s="1"/>
  <c r="C66"/>
  <c r="D66" s="1"/>
  <c r="C70"/>
  <c r="D70" s="1"/>
  <c r="C79"/>
  <c r="D79" s="1"/>
  <c r="C93"/>
  <c r="D93" s="1"/>
  <c r="C102"/>
  <c r="D102" s="1"/>
  <c r="C106"/>
  <c r="D106" s="1"/>
  <c r="C115"/>
  <c r="D115" s="1"/>
  <c r="C127"/>
  <c r="D127" s="1"/>
  <c r="C136"/>
  <c r="D136" s="1"/>
  <c r="C145"/>
  <c r="D145" s="1"/>
  <c r="C150"/>
  <c r="D150" s="1"/>
  <c r="C163"/>
  <c r="D163" s="1"/>
  <c r="C172"/>
  <c r="D172" s="1"/>
  <c r="C180"/>
  <c r="D180" s="1"/>
  <c r="C190"/>
  <c r="D190" s="1"/>
  <c r="C198"/>
  <c r="D198" s="1"/>
  <c r="C207"/>
  <c r="D207" s="1"/>
  <c r="C216"/>
  <c r="D216" s="1"/>
  <c r="C224"/>
  <c r="D224" s="1"/>
  <c r="C228"/>
  <c r="D228" s="1"/>
  <c r="C242"/>
  <c r="D242" s="1"/>
  <c r="C251"/>
  <c r="D251" s="1"/>
  <c r="C255"/>
  <c r="D255" s="1"/>
  <c r="C268"/>
  <c r="D268" s="1"/>
  <c r="C273"/>
  <c r="D273" s="1"/>
  <c r="C281"/>
  <c r="D281" s="1"/>
  <c r="C289"/>
  <c r="D289" s="1"/>
  <c r="C298"/>
  <c r="D298" s="1"/>
  <c r="C306"/>
  <c r="D306" s="1"/>
  <c r="C314"/>
  <c r="D314" s="1"/>
  <c r="C323"/>
  <c r="D323" s="1"/>
  <c r="C332"/>
  <c r="D332" s="1"/>
  <c r="C340"/>
  <c r="D340" s="1"/>
  <c r="C349"/>
  <c r="D349" s="1"/>
  <c r="C358"/>
  <c r="D358" s="1"/>
  <c r="C368"/>
  <c r="D368" s="1"/>
  <c r="C376"/>
  <c r="D376" s="1"/>
  <c r="C7"/>
  <c r="D7" s="1"/>
  <c r="C29"/>
  <c r="D29" s="1"/>
  <c r="X29" s="1"/>
  <c r="C33"/>
  <c r="D33" s="1"/>
  <c r="X33" s="1"/>
  <c r="C37"/>
  <c r="D37" s="1"/>
  <c r="X37" s="1"/>
  <c r="C41"/>
  <c r="D41" s="1"/>
  <c r="X41" s="1"/>
  <c r="C45"/>
  <c r="D45" s="1"/>
  <c r="X45" s="1"/>
  <c r="C49"/>
  <c r="D49" s="1"/>
  <c r="X49" s="1"/>
  <c r="C53"/>
  <c r="D53" s="1"/>
  <c r="X53" s="1"/>
  <c r="C59"/>
  <c r="D59" s="1"/>
  <c r="C64"/>
  <c r="D64" s="1"/>
  <c r="C68"/>
  <c r="D68" s="1"/>
  <c r="C72"/>
  <c r="D72" s="1"/>
  <c r="C77"/>
  <c r="D77" s="1"/>
  <c r="C82"/>
  <c r="D82" s="1"/>
  <c r="C86"/>
  <c r="D86" s="1"/>
  <c r="C91"/>
  <c r="D91" s="1"/>
  <c r="C95"/>
  <c r="D95" s="1"/>
  <c r="C99"/>
  <c r="D99" s="1"/>
  <c r="C104"/>
  <c r="D104" s="1"/>
  <c r="C108"/>
  <c r="D108" s="1"/>
  <c r="C112"/>
  <c r="D112" s="1"/>
  <c r="C117"/>
  <c r="D117" s="1"/>
  <c r="C121"/>
  <c r="D121" s="1"/>
  <c r="C125"/>
  <c r="D125" s="1"/>
  <c r="C129"/>
  <c r="D129" s="1"/>
  <c r="C134"/>
  <c r="D134" s="1"/>
  <c r="C139"/>
  <c r="D139" s="1"/>
  <c r="C143"/>
  <c r="D143" s="1"/>
  <c r="C148"/>
  <c r="D148" s="1"/>
  <c r="C152"/>
  <c r="D152" s="1"/>
  <c r="C157"/>
  <c r="D157" s="1"/>
  <c r="C161"/>
  <c r="D161" s="1"/>
  <c r="C165"/>
  <c r="D165" s="1"/>
  <c r="C170"/>
  <c r="D170" s="1"/>
  <c r="C174"/>
  <c r="D174" s="1"/>
  <c r="C178"/>
  <c r="D178" s="1"/>
  <c r="C183"/>
  <c r="D183" s="1"/>
  <c r="C187"/>
  <c r="D187" s="1"/>
  <c r="C192"/>
  <c r="D192" s="1"/>
  <c r="C196"/>
  <c r="D196" s="1"/>
  <c r="C200"/>
  <c r="D200" s="1"/>
  <c r="C205"/>
  <c r="D205" s="1"/>
  <c r="C209"/>
  <c r="D209" s="1"/>
  <c r="C213"/>
  <c r="D213" s="1"/>
  <c r="C218"/>
  <c r="D218" s="1"/>
  <c r="C222"/>
  <c r="D222" s="1"/>
  <c r="C226"/>
  <c r="D226" s="1"/>
  <c r="C231"/>
  <c r="D231" s="1"/>
  <c r="C235"/>
  <c r="D235" s="1"/>
  <c r="C240"/>
  <c r="D240" s="1"/>
  <c r="C244"/>
  <c r="D244" s="1"/>
  <c r="C249"/>
  <c r="D249" s="1"/>
  <c r="C253"/>
  <c r="D253" s="1"/>
  <c r="C257"/>
  <c r="D257" s="1"/>
  <c r="C261"/>
  <c r="D261" s="1"/>
  <c r="C266"/>
  <c r="D266" s="1"/>
  <c r="C270"/>
  <c r="D270" s="1"/>
  <c r="C275"/>
  <c r="D275" s="1"/>
  <c r="C279"/>
  <c r="D279" s="1"/>
  <c r="C283"/>
  <c r="D283" s="1"/>
  <c r="C287"/>
  <c r="D287" s="1"/>
  <c r="C292"/>
  <c r="D292" s="1"/>
  <c r="C296"/>
  <c r="D296" s="1"/>
  <c r="C300"/>
  <c r="D300" s="1"/>
  <c r="C304"/>
  <c r="D304" s="1"/>
  <c r="C308"/>
  <c r="D308" s="1"/>
  <c r="C312"/>
  <c r="D312" s="1"/>
  <c r="C317"/>
  <c r="D317" s="1"/>
  <c r="C321"/>
  <c r="D321" s="1"/>
  <c r="C325"/>
  <c r="D325" s="1"/>
  <c r="C329"/>
  <c r="D329" s="1"/>
  <c r="C334"/>
  <c r="D334" s="1"/>
  <c r="C338"/>
  <c r="D338" s="1"/>
  <c r="C342"/>
  <c r="D342" s="1"/>
  <c r="C347"/>
  <c r="D347" s="1"/>
  <c r="C351"/>
  <c r="D351" s="1"/>
  <c r="C356"/>
  <c r="D356" s="1"/>
  <c r="C360"/>
  <c r="D360" s="1"/>
  <c r="C364"/>
  <c r="D364" s="1"/>
  <c r="C370"/>
  <c r="D370" s="1"/>
  <c r="C374"/>
  <c r="D374" s="1"/>
  <c r="C378"/>
  <c r="D378" s="1"/>
  <c r="X13"/>
  <c r="X9"/>
  <c r="X28" l="1"/>
  <c r="AH55" i="7"/>
  <c r="AI55"/>
  <c r="AJ55"/>
  <c r="AK55"/>
  <c r="AH27"/>
  <c r="AI27"/>
  <c r="AJ27"/>
  <c r="AK27"/>
  <c r="AH17"/>
  <c r="AI17"/>
  <c r="AJ17"/>
  <c r="AK17"/>
  <c r="AI6"/>
  <c r="AJ6"/>
  <c r="AK6"/>
  <c r="AG55"/>
  <c r="AG27"/>
  <c r="AG17"/>
  <c r="AH6"/>
  <c r="AG6"/>
  <c r="I27"/>
  <c r="J373"/>
  <c r="I373" i="8" s="1"/>
  <c r="J373" s="1"/>
  <c r="J101" i="7"/>
  <c r="I101" i="8" s="1"/>
  <c r="J101" s="1"/>
  <c r="J378" i="7"/>
  <c r="I378" i="8" s="1"/>
  <c r="J378" s="1"/>
  <c r="J214" i="7"/>
  <c r="I214" i="8" s="1"/>
  <c r="J214" s="1"/>
  <c r="J99" i="7"/>
  <c r="I99" i="8" s="1"/>
  <c r="J99" s="1"/>
  <c r="J91" i="7"/>
  <c r="I91" i="8" s="1"/>
  <c r="J91" s="1"/>
  <c r="J377" i="7"/>
  <c r="I377" i="8" s="1"/>
  <c r="J377" s="1"/>
  <c r="J376" i="7"/>
  <c r="I376" i="8" s="1"/>
  <c r="J376" s="1"/>
  <c r="J375" i="7"/>
  <c r="I375" i="8" s="1"/>
  <c r="J375" s="1"/>
  <c r="J374" i="7"/>
  <c r="I374" i="8" s="1"/>
  <c r="J374" s="1"/>
  <c r="J372" i="7"/>
  <c r="I372" i="8" s="1"/>
  <c r="J372" s="1"/>
  <c r="J371" i="7"/>
  <c r="I371" i="8" s="1"/>
  <c r="J371" s="1"/>
  <c r="J370" i="7"/>
  <c r="I370" i="8" s="1"/>
  <c r="J370" s="1"/>
  <c r="J369" i="7"/>
  <c r="I369" i="8" s="1"/>
  <c r="J369" s="1"/>
  <c r="J368" i="7"/>
  <c r="I368" i="8" s="1"/>
  <c r="J368" s="1"/>
  <c r="J367" i="7"/>
  <c r="I367" i="8" s="1"/>
  <c r="J367" s="1"/>
  <c r="J365" i="7"/>
  <c r="I365" i="8" s="1"/>
  <c r="J365" s="1"/>
  <c r="J364" i="7"/>
  <c r="I364" i="8" s="1"/>
  <c r="J364" s="1"/>
  <c r="J363" i="7"/>
  <c r="I363" i="8" s="1"/>
  <c r="J363" s="1"/>
  <c r="J362" i="7"/>
  <c r="I362" i="8" s="1"/>
  <c r="J362" s="1"/>
  <c r="J361" i="7"/>
  <c r="I361" i="8" s="1"/>
  <c r="J361" s="1"/>
  <c r="J360" i="7"/>
  <c r="I360" i="8" s="1"/>
  <c r="J360" s="1"/>
  <c r="J359" i="7"/>
  <c r="I359" i="8" s="1"/>
  <c r="J359" s="1"/>
  <c r="J358" i="7"/>
  <c r="I358" i="8" s="1"/>
  <c r="J358" s="1"/>
  <c r="J357" i="7"/>
  <c r="I357" i="8" s="1"/>
  <c r="J357" s="1"/>
  <c r="J356" i="7"/>
  <c r="I356" i="8" s="1"/>
  <c r="J356" s="1"/>
  <c r="J354" i="7"/>
  <c r="I354" i="8" s="1"/>
  <c r="J354" s="1"/>
  <c r="J353" i="7"/>
  <c r="I353" i="8" s="1"/>
  <c r="J353" s="1"/>
  <c r="J352" i="7"/>
  <c r="I352" i="8" s="1"/>
  <c r="J352" s="1"/>
  <c r="J351" i="7"/>
  <c r="I351" i="8" s="1"/>
  <c r="J351" s="1"/>
  <c r="J350" i="7"/>
  <c r="I350" i="8" s="1"/>
  <c r="J350" s="1"/>
  <c r="J349" i="7"/>
  <c r="I349" i="8" s="1"/>
  <c r="J349" s="1"/>
  <c r="J348" i="7"/>
  <c r="I348" i="8" s="1"/>
  <c r="J348" s="1"/>
  <c r="J347" i="7"/>
  <c r="I347" i="8" s="1"/>
  <c r="J347" s="1"/>
  <c r="J346" i="7"/>
  <c r="I346" i="8" s="1"/>
  <c r="J346" s="1"/>
  <c r="J345" i="7"/>
  <c r="I345" i="8" s="1"/>
  <c r="J345" s="1"/>
  <c r="J344" i="7"/>
  <c r="I344" i="8" s="1"/>
  <c r="J344" s="1"/>
  <c r="J342" i="7"/>
  <c r="I342" i="8" s="1"/>
  <c r="J342" s="1"/>
  <c r="J341" i="7"/>
  <c r="I341" i="8" s="1"/>
  <c r="J341" s="1"/>
  <c r="J340" i="7"/>
  <c r="I340" i="8" s="1"/>
  <c r="J340" s="1"/>
  <c r="J339" i="7"/>
  <c r="I339" i="8" s="1"/>
  <c r="J339" s="1"/>
  <c r="J338" i="7"/>
  <c r="I338" i="8" s="1"/>
  <c r="J338" s="1"/>
  <c r="J337" i="7"/>
  <c r="I337" i="8" s="1"/>
  <c r="J337" s="1"/>
  <c r="J336" i="7"/>
  <c r="I336" i="8" s="1"/>
  <c r="J336" s="1"/>
  <c r="J335" i="7"/>
  <c r="I335" i="8" s="1"/>
  <c r="J335" s="1"/>
  <c r="J334" i="7"/>
  <c r="I334" i="8" s="1"/>
  <c r="J334" s="1"/>
  <c r="J333" i="7"/>
  <c r="I333" i="8" s="1"/>
  <c r="J333" s="1"/>
  <c r="J332" i="7"/>
  <c r="I332" i="8" s="1"/>
  <c r="J332" s="1"/>
  <c r="J330" i="7"/>
  <c r="I330" i="8" s="1"/>
  <c r="J330" s="1"/>
  <c r="J329" i="7"/>
  <c r="I329" i="8" s="1"/>
  <c r="J329" s="1"/>
  <c r="J328" i="7"/>
  <c r="I328" i="8" s="1"/>
  <c r="J328" s="1"/>
  <c r="J327" i="7"/>
  <c r="I327" i="8" s="1"/>
  <c r="J327" s="1"/>
  <c r="J326" i="7"/>
  <c r="I326" i="8" s="1"/>
  <c r="J326" s="1"/>
  <c r="J325" i="7"/>
  <c r="I325" i="8" s="1"/>
  <c r="J325" s="1"/>
  <c r="J324" i="7"/>
  <c r="I324" i="8" s="1"/>
  <c r="J324" s="1"/>
  <c r="J323" i="7"/>
  <c r="I323" i="8" s="1"/>
  <c r="J323" s="1"/>
  <c r="J322" i="7"/>
  <c r="I322" i="8" s="1"/>
  <c r="J322" s="1"/>
  <c r="J321" i="7"/>
  <c r="I321" i="8" s="1"/>
  <c r="J321" s="1"/>
  <c r="J320" i="7"/>
  <c r="I320" i="8" s="1"/>
  <c r="J320" s="1"/>
  <c r="J319" i="7"/>
  <c r="I319" i="8" s="1"/>
  <c r="J319" s="1"/>
  <c r="J318" i="7"/>
  <c r="I318" i="8" s="1"/>
  <c r="J318" s="1"/>
  <c r="J317" i="7"/>
  <c r="I317" i="8" s="1"/>
  <c r="J317" s="1"/>
  <c r="J316" i="7"/>
  <c r="I316" i="8" s="1"/>
  <c r="J316" s="1"/>
  <c r="J314" i="7"/>
  <c r="I314" i="8" s="1"/>
  <c r="J314" s="1"/>
  <c r="J313" i="7"/>
  <c r="I313" i="8" s="1"/>
  <c r="J313" s="1"/>
  <c r="J312" i="7"/>
  <c r="I312" i="8" s="1"/>
  <c r="J312" s="1"/>
  <c r="J311" i="7"/>
  <c r="I311" i="8" s="1"/>
  <c r="J311" s="1"/>
  <c r="J310" i="7"/>
  <c r="I310" i="8" s="1"/>
  <c r="J310" s="1"/>
  <c r="J309" i="7"/>
  <c r="I309" i="8" s="1"/>
  <c r="J309" s="1"/>
  <c r="J308" i="7"/>
  <c r="I308" i="8" s="1"/>
  <c r="J308" s="1"/>
  <c r="J307" i="7"/>
  <c r="I307" i="8" s="1"/>
  <c r="J307" s="1"/>
  <c r="J306" i="7"/>
  <c r="I306" i="8" s="1"/>
  <c r="J306" s="1"/>
  <c r="J305" i="7"/>
  <c r="I305" i="8" s="1"/>
  <c r="J305" s="1"/>
  <c r="J304" i="7"/>
  <c r="I304" i="8" s="1"/>
  <c r="J304" s="1"/>
  <c r="J303" i="7"/>
  <c r="I303" i="8" s="1"/>
  <c r="J303" s="1"/>
  <c r="J302" i="7"/>
  <c r="I302" i="8" s="1"/>
  <c r="J302" s="1"/>
  <c r="J301" i="7"/>
  <c r="I301" i="8" s="1"/>
  <c r="J301" s="1"/>
  <c r="J300" i="7"/>
  <c r="I300" i="8" s="1"/>
  <c r="J300" s="1"/>
  <c r="J299" i="7"/>
  <c r="I299" i="8" s="1"/>
  <c r="J299" s="1"/>
  <c r="J298" i="7"/>
  <c r="I298" i="8" s="1"/>
  <c r="J298" s="1"/>
  <c r="J297" i="7"/>
  <c r="I297" i="8" s="1"/>
  <c r="J297" s="1"/>
  <c r="J296" i="7"/>
  <c r="I296" i="8" s="1"/>
  <c r="J296" s="1"/>
  <c r="J295" i="7"/>
  <c r="I295" i="8" s="1"/>
  <c r="J295" s="1"/>
  <c r="J294" i="7"/>
  <c r="I294" i="8" s="1"/>
  <c r="J294" s="1"/>
  <c r="J293" i="7"/>
  <c r="I293" i="8" s="1"/>
  <c r="J293" s="1"/>
  <c r="J292" i="7"/>
  <c r="I292" i="8" s="1"/>
  <c r="J292" s="1"/>
  <c r="J291" i="7"/>
  <c r="I291" i="8" s="1"/>
  <c r="J291" s="1"/>
  <c r="J289" i="7"/>
  <c r="I289" i="8" s="1"/>
  <c r="J289" s="1"/>
  <c r="J288" i="7"/>
  <c r="I288" i="8" s="1"/>
  <c r="J288" s="1"/>
  <c r="J287" i="7"/>
  <c r="I287" i="8" s="1"/>
  <c r="J287" s="1"/>
  <c r="J286" i="7"/>
  <c r="I286" i="8" s="1"/>
  <c r="J286" s="1"/>
  <c r="J285" i="7"/>
  <c r="I285" i="8" s="1"/>
  <c r="J285" s="1"/>
  <c r="J284" i="7"/>
  <c r="I284" i="8" s="1"/>
  <c r="J284" s="1"/>
  <c r="J283" i="7"/>
  <c r="I283" i="8" s="1"/>
  <c r="J283" s="1"/>
  <c r="J282" i="7"/>
  <c r="I282" i="8" s="1"/>
  <c r="J282" s="1"/>
  <c r="J281" i="7"/>
  <c r="I281" i="8" s="1"/>
  <c r="J281" s="1"/>
  <c r="J280" i="7"/>
  <c r="I280" i="8" s="1"/>
  <c r="J280" s="1"/>
  <c r="J279" i="7"/>
  <c r="I279" i="8" s="1"/>
  <c r="J279" s="1"/>
  <c r="J278" i="7"/>
  <c r="I278" i="8" s="1"/>
  <c r="J278" s="1"/>
  <c r="J277" i="7"/>
  <c r="I277" i="8" s="1"/>
  <c r="J277" s="1"/>
  <c r="J276" i="7"/>
  <c r="I276" i="8" s="1"/>
  <c r="J276" s="1"/>
  <c r="J275" i="7"/>
  <c r="I275" i="8" s="1"/>
  <c r="J275" s="1"/>
  <c r="J274" i="7"/>
  <c r="I274" i="8" s="1"/>
  <c r="J274" s="1"/>
  <c r="J273" i="7"/>
  <c r="I273" i="8" s="1"/>
  <c r="J273" s="1"/>
  <c r="J271" i="7"/>
  <c r="I271" i="8" s="1"/>
  <c r="J271" s="1"/>
  <c r="J270" i="7"/>
  <c r="I270" i="8" s="1"/>
  <c r="J270" s="1"/>
  <c r="J269" i="7"/>
  <c r="I269" i="8" s="1"/>
  <c r="J269" s="1"/>
  <c r="J268" i="7"/>
  <c r="I268" i="8" s="1"/>
  <c r="J268" s="1"/>
  <c r="J267" i="7"/>
  <c r="I267" i="8" s="1"/>
  <c r="J267" s="1"/>
  <c r="J266" i="7"/>
  <c r="I266" i="8" s="1"/>
  <c r="J266" s="1"/>
  <c r="J265" i="7"/>
  <c r="I265" i="8" s="1"/>
  <c r="J265" s="1"/>
  <c r="J263" i="7"/>
  <c r="I263" i="8" s="1"/>
  <c r="J263" s="1"/>
  <c r="J262" i="7"/>
  <c r="I262" i="8" s="1"/>
  <c r="J262" s="1"/>
  <c r="J261" i="7"/>
  <c r="I261" i="8" s="1"/>
  <c r="J261" s="1"/>
  <c r="J260" i="7"/>
  <c r="I260" i="8" s="1"/>
  <c r="J260" s="1"/>
  <c r="J259" i="7"/>
  <c r="I259" i="8" s="1"/>
  <c r="J259" s="1"/>
  <c r="J258" i="7"/>
  <c r="I258" i="8" s="1"/>
  <c r="J258" s="1"/>
  <c r="J257" i="7"/>
  <c r="I257" i="8" s="1"/>
  <c r="J257" s="1"/>
  <c r="J256" i="7"/>
  <c r="I256" i="8" s="1"/>
  <c r="J256" s="1"/>
  <c r="J255" i="7"/>
  <c r="I255" i="8" s="1"/>
  <c r="J255" s="1"/>
  <c r="J254" i="7"/>
  <c r="I254" i="8" s="1"/>
  <c r="J254" s="1"/>
  <c r="J253" i="7"/>
  <c r="I253" i="8" s="1"/>
  <c r="J253" s="1"/>
  <c r="J252" i="7"/>
  <c r="I252" i="8" s="1"/>
  <c r="J252" s="1"/>
  <c r="J251" i="7"/>
  <c r="I251" i="8" s="1"/>
  <c r="J251" s="1"/>
  <c r="J250" i="7"/>
  <c r="I250" i="8" s="1"/>
  <c r="J250" s="1"/>
  <c r="J249" i="7"/>
  <c r="I249" i="8" s="1"/>
  <c r="J249" s="1"/>
  <c r="J247" i="7"/>
  <c r="I247" i="8" s="1"/>
  <c r="J247" s="1"/>
  <c r="J246" i="7"/>
  <c r="I246" i="8" s="1"/>
  <c r="J246" s="1"/>
  <c r="J245" i="7"/>
  <c r="I245" i="8" s="1"/>
  <c r="J245" s="1"/>
  <c r="J244" i="7"/>
  <c r="I244" i="8" s="1"/>
  <c r="J244" s="1"/>
  <c r="J243" i="7"/>
  <c r="I243" i="8" s="1"/>
  <c r="J243" s="1"/>
  <c r="J242" i="7"/>
  <c r="I242" i="8" s="1"/>
  <c r="J242" s="1"/>
  <c r="J241" i="7"/>
  <c r="I241" i="8" s="1"/>
  <c r="J241" s="1"/>
  <c r="J240" i="7"/>
  <c r="I240" i="8" s="1"/>
  <c r="J240" s="1"/>
  <c r="J238" i="7"/>
  <c r="I238" i="8" s="1"/>
  <c r="J238" s="1"/>
  <c r="J237" i="7"/>
  <c r="I237" i="8" s="1"/>
  <c r="J237" s="1"/>
  <c r="J236" i="7"/>
  <c r="I236" i="8" s="1"/>
  <c r="J236" s="1"/>
  <c r="J235" i="7"/>
  <c r="I235" i="8" s="1"/>
  <c r="J235" s="1"/>
  <c r="J234" i="7"/>
  <c r="I234" i="8" s="1"/>
  <c r="J234" s="1"/>
  <c r="J233" i="7"/>
  <c r="I233" i="8" s="1"/>
  <c r="J233" s="1"/>
  <c r="J232" i="7"/>
  <c r="I232" i="8" s="1"/>
  <c r="J232" s="1"/>
  <c r="J231" i="7"/>
  <c r="I231" i="8" s="1"/>
  <c r="J231" s="1"/>
  <c r="J230" i="7"/>
  <c r="I230" i="8" s="1"/>
  <c r="J230" s="1"/>
  <c r="J228" i="7"/>
  <c r="I228" i="8" s="1"/>
  <c r="J228" s="1"/>
  <c r="J227" i="7"/>
  <c r="I227" i="8" s="1"/>
  <c r="J227" s="1"/>
  <c r="J226" i="7"/>
  <c r="I226" i="8" s="1"/>
  <c r="J226" s="1"/>
  <c r="J225" i="7"/>
  <c r="I225" i="8" s="1"/>
  <c r="J225" s="1"/>
  <c r="J224" i="7"/>
  <c r="I224" i="8" s="1"/>
  <c r="J224" s="1"/>
  <c r="J223" i="7"/>
  <c r="I223" i="8" s="1"/>
  <c r="J223" s="1"/>
  <c r="J222" i="7"/>
  <c r="I222" i="8" s="1"/>
  <c r="J222" s="1"/>
  <c r="J221" i="7"/>
  <c r="I221" i="8" s="1"/>
  <c r="J221" s="1"/>
  <c r="J220" i="7"/>
  <c r="I220" i="8" s="1"/>
  <c r="J220" s="1"/>
  <c r="J219" i="7"/>
  <c r="I219" i="8" s="1"/>
  <c r="J219" s="1"/>
  <c r="J218" i="7"/>
  <c r="I218" i="8" s="1"/>
  <c r="J218" s="1"/>
  <c r="J217" i="7"/>
  <c r="I217" i="8" s="1"/>
  <c r="J217" s="1"/>
  <c r="J216" i="7"/>
  <c r="I216" i="8" s="1"/>
  <c r="J216" s="1"/>
  <c r="J213" i="7"/>
  <c r="I213" i="8" s="1"/>
  <c r="J213" s="1"/>
  <c r="J212" i="7"/>
  <c r="I212" i="8" s="1"/>
  <c r="J212" s="1"/>
  <c r="J211" i="7"/>
  <c r="I211" i="8" s="1"/>
  <c r="J211" s="1"/>
  <c r="J210" i="7"/>
  <c r="I210" i="8" s="1"/>
  <c r="J210" s="1"/>
  <c r="J209" i="7"/>
  <c r="I209" i="8" s="1"/>
  <c r="J209" s="1"/>
  <c r="J208" i="7"/>
  <c r="I208" i="8" s="1"/>
  <c r="J208" s="1"/>
  <c r="J207" i="7"/>
  <c r="I207" i="8" s="1"/>
  <c r="J207" s="1"/>
  <c r="J206" i="7"/>
  <c r="I206" i="8" s="1"/>
  <c r="J206" s="1"/>
  <c r="J205" i="7"/>
  <c r="I205" i="8" s="1"/>
  <c r="J205" s="1"/>
  <c r="J204" i="7"/>
  <c r="I204" i="8" s="1"/>
  <c r="J204" s="1"/>
  <c r="J203" i="7"/>
  <c r="I203" i="8" s="1"/>
  <c r="J203" s="1"/>
  <c r="J201" i="7"/>
  <c r="I201" i="8" s="1"/>
  <c r="J201" s="1"/>
  <c r="J200" i="7"/>
  <c r="I200" i="8" s="1"/>
  <c r="J200" s="1"/>
  <c r="J199" i="7"/>
  <c r="I199" i="8" s="1"/>
  <c r="J199" s="1"/>
  <c r="J198" i="7"/>
  <c r="I198" i="8" s="1"/>
  <c r="J198" s="1"/>
  <c r="J197" i="7"/>
  <c r="I197" i="8" s="1"/>
  <c r="J197" s="1"/>
  <c r="J196" i="7"/>
  <c r="I196" i="8" s="1"/>
  <c r="J196" s="1"/>
  <c r="J195" i="7"/>
  <c r="I195" i="8" s="1"/>
  <c r="J195" s="1"/>
  <c r="J194" i="7"/>
  <c r="I194" i="8" s="1"/>
  <c r="J194" s="1"/>
  <c r="J193" i="7"/>
  <c r="I193" i="8" s="1"/>
  <c r="J193" s="1"/>
  <c r="J192" i="7"/>
  <c r="I192" i="8" s="1"/>
  <c r="J192" s="1"/>
  <c r="J191" i="7"/>
  <c r="I191" i="8" s="1"/>
  <c r="J191" s="1"/>
  <c r="J190" i="7"/>
  <c r="I190" i="8" s="1"/>
  <c r="J190" s="1"/>
  <c r="J189" i="7"/>
  <c r="I189" i="8" s="1"/>
  <c r="J189" s="1"/>
  <c r="J187" i="7"/>
  <c r="I187" i="8" s="1"/>
  <c r="J187" s="1"/>
  <c r="J186" i="7"/>
  <c r="I186" i="8" s="1"/>
  <c r="J186" s="1"/>
  <c r="J185" i="7"/>
  <c r="I185" i="8" s="1"/>
  <c r="J185" s="1"/>
  <c r="J184" i="7"/>
  <c r="I184" i="8" s="1"/>
  <c r="J184" s="1"/>
  <c r="J183" i="7"/>
  <c r="I183" i="8" s="1"/>
  <c r="J183" s="1"/>
  <c r="J182" i="7"/>
  <c r="I182" i="8" s="1"/>
  <c r="J182" s="1"/>
  <c r="J180" i="7"/>
  <c r="I180" i="8" s="1"/>
  <c r="J180" s="1"/>
  <c r="J179" i="7"/>
  <c r="I179" i="8" s="1"/>
  <c r="J179" s="1"/>
  <c r="J178" i="7"/>
  <c r="I178" i="8" s="1"/>
  <c r="J178" s="1"/>
  <c r="J177" i="7"/>
  <c r="I177" i="8" s="1"/>
  <c r="J177" s="1"/>
  <c r="J176" i="7"/>
  <c r="I176" i="8" s="1"/>
  <c r="J176" s="1"/>
  <c r="J175" i="7"/>
  <c r="I175" i="8" s="1"/>
  <c r="J175" s="1"/>
  <c r="J174" i="7"/>
  <c r="I174" i="8" s="1"/>
  <c r="J174" s="1"/>
  <c r="J173" i="7"/>
  <c r="I173" i="8" s="1"/>
  <c r="J173" s="1"/>
  <c r="J172" i="7"/>
  <c r="I172" i="8" s="1"/>
  <c r="J172" s="1"/>
  <c r="J171" i="7"/>
  <c r="I171" i="8" s="1"/>
  <c r="J171" s="1"/>
  <c r="J170" i="7"/>
  <c r="I170" i="8" s="1"/>
  <c r="J170" s="1"/>
  <c r="J169" i="7"/>
  <c r="I169" i="8" s="1"/>
  <c r="J169" s="1"/>
  <c r="J168" i="7"/>
  <c r="I168" i="8" s="1"/>
  <c r="J168" s="1"/>
  <c r="J166" i="7"/>
  <c r="I166" i="8" s="1"/>
  <c r="J166" s="1"/>
  <c r="J165" i="7"/>
  <c r="I165" i="8" s="1"/>
  <c r="J165" s="1"/>
  <c r="J164" i="7"/>
  <c r="I164" i="8" s="1"/>
  <c r="J164" s="1"/>
  <c r="J163" i="7"/>
  <c r="I163" i="8" s="1"/>
  <c r="J163" s="1"/>
  <c r="J162" i="7"/>
  <c r="I162" i="8" s="1"/>
  <c r="J162" s="1"/>
  <c r="J161" i="7"/>
  <c r="I161" i="8" s="1"/>
  <c r="J161" s="1"/>
  <c r="J160" i="7"/>
  <c r="I160" i="8" s="1"/>
  <c r="J160" s="1"/>
  <c r="J159" i="7"/>
  <c r="I159" i="8" s="1"/>
  <c r="J159" s="1"/>
  <c r="J158" i="7"/>
  <c r="I158" i="8" s="1"/>
  <c r="J158" s="1"/>
  <c r="J157" i="7"/>
  <c r="I157" i="8" s="1"/>
  <c r="J157" s="1"/>
  <c r="J156" i="7"/>
  <c r="I156" i="8" s="1"/>
  <c r="J156" s="1"/>
  <c r="J155" i="7"/>
  <c r="I155" i="8" s="1"/>
  <c r="J155" s="1"/>
  <c r="J153" i="7"/>
  <c r="I153" i="8" s="1"/>
  <c r="J153" s="1"/>
  <c r="J152" i="7"/>
  <c r="I152" i="8" s="1"/>
  <c r="J152" s="1"/>
  <c r="J151" i="7"/>
  <c r="I151" i="8" s="1"/>
  <c r="J151" s="1"/>
  <c r="J150" i="7"/>
  <c r="I150" i="8" s="1"/>
  <c r="J150" s="1"/>
  <c r="J149" i="7"/>
  <c r="I149" i="8" s="1"/>
  <c r="J149" s="1"/>
  <c r="J148" i="7"/>
  <c r="I148" i="8" s="1"/>
  <c r="J148" s="1"/>
  <c r="J146" i="7"/>
  <c r="I146" i="8" s="1"/>
  <c r="J146" s="1"/>
  <c r="J145" i="7"/>
  <c r="I145" i="8" s="1"/>
  <c r="J145" s="1"/>
  <c r="J144" i="7"/>
  <c r="I144" i="8" s="1"/>
  <c r="J144" s="1"/>
  <c r="J143" i="7"/>
  <c r="I143" i="8" s="1"/>
  <c r="J143" s="1"/>
  <c r="J142" i="7"/>
  <c r="I142" i="8" s="1"/>
  <c r="J142" s="1"/>
  <c r="J141" i="7"/>
  <c r="I141" i="8" s="1"/>
  <c r="J141" s="1"/>
  <c r="I140"/>
  <c r="J140" s="1"/>
  <c r="J139" i="7"/>
  <c r="I139" i="8" s="1"/>
  <c r="J139" s="1"/>
  <c r="J137" i="7"/>
  <c r="I137" i="8" s="1"/>
  <c r="J137" s="1"/>
  <c r="J136" i="7"/>
  <c r="I136" i="8" s="1"/>
  <c r="J136" s="1"/>
  <c r="J135" i="7"/>
  <c r="I135" i="8" s="1"/>
  <c r="J135" s="1"/>
  <c r="J134" i="7"/>
  <c r="I134" i="8" s="1"/>
  <c r="J134" s="1"/>
  <c r="J133" i="7"/>
  <c r="I133" i="8" s="1"/>
  <c r="J133" s="1"/>
  <c r="J132" i="7"/>
  <c r="I132" i="8" s="1"/>
  <c r="J132" s="1"/>
  <c r="J131" i="7"/>
  <c r="I131" i="8" s="1"/>
  <c r="J131" s="1"/>
  <c r="J129" i="7"/>
  <c r="I129" i="8" s="1"/>
  <c r="J129" s="1"/>
  <c r="J128" i="7"/>
  <c r="I128" i="8" s="1"/>
  <c r="J128" s="1"/>
  <c r="J127" i="7"/>
  <c r="I127" i="8" s="1"/>
  <c r="J127" s="1"/>
  <c r="J126" i="7"/>
  <c r="I126" i="8" s="1"/>
  <c r="J126" s="1"/>
  <c r="J125" i="7"/>
  <c r="I125" i="8" s="1"/>
  <c r="J125" s="1"/>
  <c r="J124" i="7"/>
  <c r="I124" i="8" s="1"/>
  <c r="J124" s="1"/>
  <c r="J123" i="7"/>
  <c r="I123" i="8" s="1"/>
  <c r="J123" s="1"/>
  <c r="J122" i="7"/>
  <c r="I122" i="8" s="1"/>
  <c r="J122" s="1"/>
  <c r="J121" i="7"/>
  <c r="I121" i="8" s="1"/>
  <c r="J121" s="1"/>
  <c r="J120" i="7"/>
  <c r="I120" i="8" s="1"/>
  <c r="J120" s="1"/>
  <c r="J119" i="7"/>
  <c r="I119" i="8" s="1"/>
  <c r="J119" s="1"/>
  <c r="J118" i="7"/>
  <c r="I118" i="8" s="1"/>
  <c r="J118" s="1"/>
  <c r="J117" i="7"/>
  <c r="I117" i="8" s="1"/>
  <c r="J117" s="1"/>
  <c r="J116" i="7"/>
  <c r="I116" i="8" s="1"/>
  <c r="J116" s="1"/>
  <c r="J115" i="7"/>
  <c r="I115" i="8" s="1"/>
  <c r="J115" s="1"/>
  <c r="J113" i="7"/>
  <c r="I113" i="8" s="1"/>
  <c r="J113" s="1"/>
  <c r="J112" i="7"/>
  <c r="I112" i="8" s="1"/>
  <c r="J112" s="1"/>
  <c r="J111" i="7"/>
  <c r="I111" i="8" s="1"/>
  <c r="J111" s="1"/>
  <c r="J110" i="7"/>
  <c r="I110" i="8" s="1"/>
  <c r="J110" s="1"/>
  <c r="J109" i="7"/>
  <c r="I109" i="8" s="1"/>
  <c r="J109" s="1"/>
  <c r="J108" i="7"/>
  <c r="I108" i="8" s="1"/>
  <c r="J108" s="1"/>
  <c r="J107" i="7"/>
  <c r="I107" i="8" s="1"/>
  <c r="J107" s="1"/>
  <c r="J106" i="7"/>
  <c r="I106" i="8" s="1"/>
  <c r="J106" s="1"/>
  <c r="J105" i="7"/>
  <c r="I105" i="8" s="1"/>
  <c r="J105" s="1"/>
  <c r="J104" i="7"/>
  <c r="I104" i="8" s="1"/>
  <c r="J104" s="1"/>
  <c r="J103" i="7"/>
  <c r="I103" i="8" s="1"/>
  <c r="J103" s="1"/>
  <c r="J102" i="7"/>
  <c r="I102" i="8" s="1"/>
  <c r="J102" s="1"/>
  <c r="J98" i="7"/>
  <c r="I98" i="8" s="1"/>
  <c r="J98" s="1"/>
  <c r="J97" i="7"/>
  <c r="I97" i="8" s="1"/>
  <c r="J97" s="1"/>
  <c r="J96" i="7"/>
  <c r="I96" i="8" s="1"/>
  <c r="J96" s="1"/>
  <c r="J95" i="7"/>
  <c r="I95" i="8" s="1"/>
  <c r="J95" s="1"/>
  <c r="J94" i="7"/>
  <c r="I94" i="8" s="1"/>
  <c r="J94" s="1"/>
  <c r="J93" i="7"/>
  <c r="I93" i="8" s="1"/>
  <c r="J93" s="1"/>
  <c r="J92" i="7"/>
  <c r="I92" i="8" s="1"/>
  <c r="J92" s="1"/>
  <c r="J89" i="7"/>
  <c r="I89" i="8" s="1"/>
  <c r="J89" s="1"/>
  <c r="J88" i="7"/>
  <c r="I88" i="8" s="1"/>
  <c r="J88" s="1"/>
  <c r="J87" i="7"/>
  <c r="I87" i="8" s="1"/>
  <c r="J87" s="1"/>
  <c r="J86" i="7"/>
  <c r="I86" i="8" s="1"/>
  <c r="J86" s="1"/>
  <c r="J85" i="7"/>
  <c r="I85" i="8" s="1"/>
  <c r="J85" s="1"/>
  <c r="J84" i="7"/>
  <c r="I84" i="8" s="1"/>
  <c r="J84" s="1"/>
  <c r="J83" i="7"/>
  <c r="I83" i="8" s="1"/>
  <c r="J83" s="1"/>
  <c r="J82" i="7"/>
  <c r="I82" i="8" s="1"/>
  <c r="J82" s="1"/>
  <c r="J80" i="7"/>
  <c r="I80" i="8" s="1"/>
  <c r="J80" s="1"/>
  <c r="J79" i="7"/>
  <c r="I79" i="8" s="1"/>
  <c r="J79" s="1"/>
  <c r="J78" i="7"/>
  <c r="I78" i="8" s="1"/>
  <c r="J78" s="1"/>
  <c r="J77" i="7"/>
  <c r="I77" i="8" s="1"/>
  <c r="J77" s="1"/>
  <c r="J76" i="7"/>
  <c r="I76" i="8" s="1"/>
  <c r="J76" s="1"/>
  <c r="J74" i="7"/>
  <c r="I74" i="8" s="1"/>
  <c r="J74" s="1"/>
  <c r="J73" i="7"/>
  <c r="I73" i="8" s="1"/>
  <c r="J73" s="1"/>
  <c r="J72" i="7"/>
  <c r="I72" i="8" s="1"/>
  <c r="J72" s="1"/>
  <c r="J71" i="7"/>
  <c r="I71" i="8" s="1"/>
  <c r="J71" s="1"/>
  <c r="J70" i="7"/>
  <c r="I70" i="8" s="1"/>
  <c r="J70" s="1"/>
  <c r="J69" i="7"/>
  <c r="I69" i="8" s="1"/>
  <c r="J69" s="1"/>
  <c r="J68" i="7"/>
  <c r="I68" i="8" s="1"/>
  <c r="J68" s="1"/>
  <c r="J67" i="7"/>
  <c r="I67" i="8" s="1"/>
  <c r="J67" s="1"/>
  <c r="J66" i="7"/>
  <c r="I66" i="8" s="1"/>
  <c r="J66" s="1"/>
  <c r="J65" i="7"/>
  <c r="I65" i="8" s="1"/>
  <c r="J65" s="1"/>
  <c r="J64" i="7"/>
  <c r="I64" i="8" s="1"/>
  <c r="J64" s="1"/>
  <c r="J63" i="7"/>
  <c r="I63" i="8" s="1"/>
  <c r="J63" s="1"/>
  <c r="J61" i="7"/>
  <c r="I61" i="8" s="1"/>
  <c r="J61" s="1"/>
  <c r="J60" i="7"/>
  <c r="I60" i="8" s="1"/>
  <c r="J60" s="1"/>
  <c r="J59" i="7"/>
  <c r="I59" i="8" s="1"/>
  <c r="J59" s="1"/>
  <c r="J58" i="7"/>
  <c r="I58" i="8" s="1"/>
  <c r="J58" s="1"/>
  <c r="I57"/>
  <c r="J57" s="1"/>
  <c r="F57" i="7"/>
  <c r="J26"/>
  <c r="I26" i="8" s="1"/>
  <c r="J26" s="1"/>
  <c r="J19" i="7"/>
  <c r="I19" i="8" s="1"/>
  <c r="J19" s="1"/>
  <c r="J20" i="7"/>
  <c r="I20" i="8" s="1"/>
  <c r="J20" s="1"/>
  <c r="J21" i="7"/>
  <c r="I21" i="8" s="1"/>
  <c r="J21" s="1"/>
  <c r="J22" i="7"/>
  <c r="I22" i="8" s="1"/>
  <c r="J22" s="1"/>
  <c r="J23" i="7"/>
  <c r="I23" i="8" s="1"/>
  <c r="J23" s="1"/>
  <c r="J24" i="7"/>
  <c r="I24" i="8" s="1"/>
  <c r="J24" s="1"/>
  <c r="J25" i="7"/>
  <c r="I25" i="8" s="1"/>
  <c r="J25" s="1"/>
  <c r="J18" i="7"/>
  <c r="I18" i="8" s="1"/>
  <c r="J18" s="1"/>
  <c r="F18" i="7"/>
  <c r="I6"/>
  <c r="B6"/>
  <c r="H379" l="1"/>
  <c r="F57" i="8"/>
  <c r="G57" s="1"/>
  <c r="X57" s="1"/>
  <c r="F18"/>
  <c r="G18" s="1"/>
  <c r="X18" s="1"/>
  <c r="AK379" i="7"/>
  <c r="AG379"/>
  <c r="AI379"/>
  <c r="AJ379"/>
  <c r="J6"/>
  <c r="J17" s="1"/>
  <c r="B7" i="8"/>
  <c r="AH379" i="7"/>
  <c r="J27"/>
  <c r="J55" s="1"/>
  <c r="I379"/>
  <c r="J379" l="1"/>
  <c r="K7" i="8"/>
  <c r="H7"/>
  <c r="E7"/>
  <c r="B10" l="1"/>
  <c r="B8"/>
  <c r="B14"/>
  <c r="B12"/>
  <c r="B16"/>
  <c r="B29"/>
  <c r="B31"/>
  <c r="B33"/>
  <c r="B35"/>
  <c r="B37"/>
  <c r="B39"/>
  <c r="B41"/>
  <c r="B43"/>
  <c r="B45"/>
  <c r="B47"/>
  <c r="B49"/>
  <c r="B51"/>
  <c r="B53"/>
  <c r="B9"/>
  <c r="B15"/>
  <c r="B13"/>
  <c r="B11"/>
  <c r="B28"/>
  <c r="B30"/>
  <c r="B32"/>
  <c r="B34"/>
  <c r="B36"/>
  <c r="B38"/>
  <c r="B40"/>
  <c r="B42"/>
  <c r="B44"/>
  <c r="B46"/>
  <c r="B48"/>
  <c r="B50"/>
  <c r="B52"/>
  <c r="B54"/>
  <c r="K54" l="1"/>
  <c r="H54"/>
  <c r="E54"/>
  <c r="K46"/>
  <c r="H46"/>
  <c r="E46"/>
  <c r="K38"/>
  <c r="H38"/>
  <c r="E38"/>
  <c r="K30"/>
  <c r="H30"/>
  <c r="E30"/>
  <c r="H15"/>
  <c r="K15"/>
  <c r="E15"/>
  <c r="K49"/>
  <c r="H49"/>
  <c r="E49"/>
  <c r="E41"/>
  <c r="H41"/>
  <c r="K41"/>
  <c r="K33"/>
  <c r="H33"/>
  <c r="E33"/>
  <c r="H12"/>
  <c r="K12"/>
  <c r="E12"/>
  <c r="K50"/>
  <c r="H50"/>
  <c r="E50"/>
  <c r="K42"/>
  <c r="H42"/>
  <c r="E42"/>
  <c r="K34"/>
  <c r="H34"/>
  <c r="E34"/>
  <c r="K11"/>
  <c r="H11"/>
  <c r="E11"/>
  <c r="K53"/>
  <c r="E53"/>
  <c r="H53"/>
  <c r="K45"/>
  <c r="H45"/>
  <c r="E45"/>
  <c r="E37"/>
  <c r="K37"/>
  <c r="H37"/>
  <c r="K29"/>
  <c r="H29"/>
  <c r="E29"/>
  <c r="K8"/>
  <c r="H8"/>
  <c r="E8"/>
  <c r="K52"/>
  <c r="H52"/>
  <c r="E52"/>
  <c r="K48"/>
  <c r="H48"/>
  <c r="E48"/>
  <c r="K44"/>
  <c r="H44"/>
  <c r="E44"/>
  <c r="K40"/>
  <c r="H40"/>
  <c r="E40"/>
  <c r="K36"/>
  <c r="H36"/>
  <c r="E36"/>
  <c r="K32"/>
  <c r="H32"/>
  <c r="E32"/>
  <c r="K28"/>
  <c r="H28"/>
  <c r="E28"/>
  <c r="K13"/>
  <c r="H13"/>
  <c r="E13"/>
  <c r="K9"/>
  <c r="H9"/>
  <c r="E9"/>
  <c r="K51"/>
  <c r="H51"/>
  <c r="E51"/>
  <c r="K47"/>
  <c r="H47"/>
  <c r="E47"/>
  <c r="H43"/>
  <c r="K43"/>
  <c r="E43"/>
  <c r="K39"/>
  <c r="H39"/>
  <c r="E39"/>
  <c r="E35"/>
  <c r="H35"/>
  <c r="K35"/>
  <c r="K31"/>
  <c r="H31"/>
  <c r="E31"/>
  <c r="K16"/>
  <c r="H16"/>
  <c r="E16"/>
  <c r="K14"/>
  <c r="H14"/>
  <c r="E14"/>
  <c r="H10"/>
  <c r="K10"/>
  <c r="E10"/>
  <c r="AR27" i="7"/>
  <c r="AR6"/>
  <c r="AP6"/>
  <c r="AP27"/>
  <c r="F368"/>
  <c r="F354"/>
  <c r="F378"/>
  <c r="F369"/>
  <c r="F370"/>
  <c r="F371"/>
  <c r="F372"/>
  <c r="F373"/>
  <c r="F374"/>
  <c r="F375"/>
  <c r="F376"/>
  <c r="F377"/>
  <c r="F367"/>
  <c r="F357"/>
  <c r="F358"/>
  <c r="F359"/>
  <c r="F360"/>
  <c r="F361"/>
  <c r="F362"/>
  <c r="F363"/>
  <c r="F364"/>
  <c r="F365"/>
  <c r="F356"/>
  <c r="F345"/>
  <c r="F346"/>
  <c r="F347"/>
  <c r="F348"/>
  <c r="F349"/>
  <c r="F350"/>
  <c r="F351"/>
  <c r="F352"/>
  <c r="F353"/>
  <c r="F344"/>
  <c r="F333"/>
  <c r="F334"/>
  <c r="F335"/>
  <c r="F336"/>
  <c r="F337"/>
  <c r="F338"/>
  <c r="F339"/>
  <c r="F340"/>
  <c r="F341"/>
  <c r="F342"/>
  <c r="F332"/>
  <c r="F317"/>
  <c r="F318"/>
  <c r="F319"/>
  <c r="F320"/>
  <c r="F321"/>
  <c r="F322"/>
  <c r="F323"/>
  <c r="F324"/>
  <c r="F325"/>
  <c r="F326"/>
  <c r="F327"/>
  <c r="F328"/>
  <c r="F329"/>
  <c r="F330"/>
  <c r="F316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291"/>
  <c r="F274"/>
  <c r="F275"/>
  <c r="F276"/>
  <c r="F277"/>
  <c r="F278"/>
  <c r="F279"/>
  <c r="F280"/>
  <c r="F281"/>
  <c r="F282"/>
  <c r="F283"/>
  <c r="F284"/>
  <c r="F285"/>
  <c r="F286"/>
  <c r="F287"/>
  <c r="F288"/>
  <c r="F289"/>
  <c r="F273"/>
  <c r="F266"/>
  <c r="F267"/>
  <c r="F268"/>
  <c r="F269"/>
  <c r="F270"/>
  <c r="F271"/>
  <c r="F265"/>
  <c r="F250"/>
  <c r="F251"/>
  <c r="F252"/>
  <c r="F253"/>
  <c r="F254"/>
  <c r="F255"/>
  <c r="F256"/>
  <c r="F257"/>
  <c r="F258"/>
  <c r="F259"/>
  <c r="F260"/>
  <c r="F261"/>
  <c r="F262"/>
  <c r="F263"/>
  <c r="F249"/>
  <c r="F241"/>
  <c r="F242"/>
  <c r="F243"/>
  <c r="F244"/>
  <c r="F245"/>
  <c r="F246"/>
  <c r="F247"/>
  <c r="F240"/>
  <c r="F231"/>
  <c r="F232"/>
  <c r="F233"/>
  <c r="F234"/>
  <c r="F235"/>
  <c r="F236"/>
  <c r="F237"/>
  <c r="F238"/>
  <c r="F230"/>
  <c r="F217"/>
  <c r="F218"/>
  <c r="F219"/>
  <c r="F220"/>
  <c r="F221"/>
  <c r="F222"/>
  <c r="F223"/>
  <c r="F224"/>
  <c r="F225"/>
  <c r="F226"/>
  <c r="F227"/>
  <c r="F228"/>
  <c r="F216"/>
  <c r="F204"/>
  <c r="F205"/>
  <c r="F206"/>
  <c r="F207"/>
  <c r="F208"/>
  <c r="F209"/>
  <c r="F210"/>
  <c r="F211"/>
  <c r="F212"/>
  <c r="F213"/>
  <c r="F214"/>
  <c r="F203"/>
  <c r="F190"/>
  <c r="F191"/>
  <c r="F192"/>
  <c r="F193"/>
  <c r="F194"/>
  <c r="F195"/>
  <c r="F196"/>
  <c r="F197"/>
  <c r="F198"/>
  <c r="F199"/>
  <c r="F200"/>
  <c r="F201"/>
  <c r="F189"/>
  <c r="F183"/>
  <c r="F184"/>
  <c r="F185"/>
  <c r="F186"/>
  <c r="F187"/>
  <c r="F182"/>
  <c r="F169"/>
  <c r="F170"/>
  <c r="F171"/>
  <c r="F172"/>
  <c r="F173"/>
  <c r="F174"/>
  <c r="F175"/>
  <c r="F176"/>
  <c r="F177"/>
  <c r="F178"/>
  <c r="F179"/>
  <c r="F180"/>
  <c r="F168"/>
  <c r="F156"/>
  <c r="F157"/>
  <c r="F158"/>
  <c r="F159"/>
  <c r="F160"/>
  <c r="F161"/>
  <c r="F162"/>
  <c r="F163"/>
  <c r="F164"/>
  <c r="F165"/>
  <c r="F166"/>
  <c r="F155"/>
  <c r="F149"/>
  <c r="F150"/>
  <c r="F151"/>
  <c r="F152"/>
  <c r="F153"/>
  <c r="F148"/>
  <c r="F140"/>
  <c r="F141"/>
  <c r="F142"/>
  <c r="F143"/>
  <c r="F144"/>
  <c r="F145"/>
  <c r="F146"/>
  <c r="F139"/>
  <c r="F132"/>
  <c r="F133"/>
  <c r="F134"/>
  <c r="F135"/>
  <c r="F136"/>
  <c r="F137"/>
  <c r="F131"/>
  <c r="F116"/>
  <c r="F117"/>
  <c r="F118"/>
  <c r="F119"/>
  <c r="F120"/>
  <c r="F121"/>
  <c r="F122"/>
  <c r="F123"/>
  <c r="F124"/>
  <c r="F125"/>
  <c r="F126"/>
  <c r="F127"/>
  <c r="F128"/>
  <c r="F129"/>
  <c r="F115"/>
  <c r="F102"/>
  <c r="F103"/>
  <c r="F104"/>
  <c r="F105"/>
  <c r="F106"/>
  <c r="F107"/>
  <c r="F108"/>
  <c r="F109"/>
  <c r="F110"/>
  <c r="F111"/>
  <c r="F112"/>
  <c r="F113"/>
  <c r="F101"/>
  <c r="F92"/>
  <c r="F93"/>
  <c r="F94"/>
  <c r="F95"/>
  <c r="F96"/>
  <c r="F97"/>
  <c r="F98"/>
  <c r="F99"/>
  <c r="F91"/>
  <c r="F83"/>
  <c r="F84"/>
  <c r="F85"/>
  <c r="F86"/>
  <c r="F87"/>
  <c r="F88"/>
  <c r="F89"/>
  <c r="F82"/>
  <c r="F77"/>
  <c r="F78"/>
  <c r="F79"/>
  <c r="F80"/>
  <c r="F76"/>
  <c r="F22"/>
  <c r="F26"/>
  <c r="F19"/>
  <c r="F20"/>
  <c r="F21"/>
  <c r="F23"/>
  <c r="F24"/>
  <c r="F25"/>
  <c r="F74"/>
  <c r="F64"/>
  <c r="F65"/>
  <c r="F66"/>
  <c r="F67"/>
  <c r="F68"/>
  <c r="F69"/>
  <c r="F70"/>
  <c r="F71"/>
  <c r="F72"/>
  <c r="F73"/>
  <c r="F63"/>
  <c r="F61"/>
  <c r="F58"/>
  <c r="F59"/>
  <c r="F60"/>
  <c r="C17"/>
  <c r="B17"/>
  <c r="C6"/>
  <c r="B27"/>
  <c r="C27"/>
  <c r="B55"/>
  <c r="C55"/>
  <c r="F61" i="8" l="1"/>
  <c r="G61" s="1"/>
  <c r="X61" s="1"/>
  <c r="F74"/>
  <c r="G74" s="1"/>
  <c r="X74" s="1"/>
  <c r="F26"/>
  <c r="G26" s="1"/>
  <c r="X26" s="1"/>
  <c r="F89"/>
  <c r="G89" s="1"/>
  <c r="X89" s="1"/>
  <c r="F99"/>
  <c r="G99" s="1"/>
  <c r="X99" s="1"/>
  <c r="F101"/>
  <c r="G101" s="1"/>
  <c r="X101" s="1"/>
  <c r="F102"/>
  <c r="G102" s="1"/>
  <c r="X102" s="1"/>
  <c r="F123"/>
  <c r="G123" s="1"/>
  <c r="X123" s="1"/>
  <c r="F131"/>
  <c r="G131" s="1"/>
  <c r="X131" s="1"/>
  <c r="F146"/>
  <c r="G146" s="1"/>
  <c r="X146" s="1"/>
  <c r="F153"/>
  <c r="G153" s="1"/>
  <c r="X153" s="1"/>
  <c r="F164"/>
  <c r="G164" s="1"/>
  <c r="X164" s="1"/>
  <c r="F156"/>
  <c r="G156" s="1"/>
  <c r="X156" s="1"/>
  <c r="F174"/>
  <c r="G174" s="1"/>
  <c r="X174" s="1"/>
  <c r="F186"/>
  <c r="G186" s="1"/>
  <c r="X186" s="1"/>
  <c r="F198"/>
  <c r="G198" s="1"/>
  <c r="X198" s="1"/>
  <c r="F194"/>
  <c r="G194" s="1"/>
  <c r="X194" s="1"/>
  <c r="F212"/>
  <c r="G212" s="1"/>
  <c r="X212" s="1"/>
  <c r="F204"/>
  <c r="G204" s="1"/>
  <c r="X204" s="1"/>
  <c r="F218"/>
  <c r="G218" s="1"/>
  <c r="X218" s="1"/>
  <c r="F233"/>
  <c r="G233" s="1"/>
  <c r="X233" s="1"/>
  <c r="F243"/>
  <c r="G243" s="1"/>
  <c r="X243" s="1"/>
  <c r="F259"/>
  <c r="G259" s="1"/>
  <c r="X259" s="1"/>
  <c r="F251"/>
  <c r="G251" s="1"/>
  <c r="X251" s="1"/>
  <c r="F266"/>
  <c r="G266" s="1"/>
  <c r="X266" s="1"/>
  <c r="F283"/>
  <c r="G283" s="1"/>
  <c r="X283" s="1"/>
  <c r="F275"/>
  <c r="G275" s="1"/>
  <c r="X275" s="1"/>
  <c r="F313"/>
  <c r="G313" s="1"/>
  <c r="X313" s="1"/>
  <c r="F305"/>
  <c r="G305" s="1"/>
  <c r="X305" s="1"/>
  <c r="F297"/>
  <c r="G297" s="1"/>
  <c r="X297" s="1"/>
  <c r="F329"/>
  <c r="G329" s="1"/>
  <c r="X329" s="1"/>
  <c r="F321"/>
  <c r="G321" s="1"/>
  <c r="X321" s="1"/>
  <c r="F340"/>
  <c r="G340" s="1"/>
  <c r="X340" s="1"/>
  <c r="F336"/>
  <c r="G336" s="1"/>
  <c r="X336" s="1"/>
  <c r="F350"/>
  <c r="G350" s="1"/>
  <c r="X350" s="1"/>
  <c r="F364"/>
  <c r="G364" s="1"/>
  <c r="X364" s="1"/>
  <c r="F367"/>
  <c r="G367" s="1"/>
  <c r="X367" s="1"/>
  <c r="F370"/>
  <c r="G370" s="1"/>
  <c r="X370" s="1"/>
  <c r="F72"/>
  <c r="G72" s="1"/>
  <c r="X72" s="1"/>
  <c r="F24"/>
  <c r="G24" s="1"/>
  <c r="X24" s="1"/>
  <c r="F80"/>
  <c r="G80" s="1"/>
  <c r="X80" s="1"/>
  <c r="F86"/>
  <c r="G86" s="1"/>
  <c r="X86" s="1"/>
  <c r="F96"/>
  <c r="G96" s="1"/>
  <c r="X96" s="1"/>
  <c r="F111"/>
  <c r="G111" s="1"/>
  <c r="X111" s="1"/>
  <c r="F103"/>
  <c r="G103" s="1"/>
  <c r="X103" s="1"/>
  <c r="F120"/>
  <c r="G120" s="1"/>
  <c r="X120" s="1"/>
  <c r="F135"/>
  <c r="G135" s="1"/>
  <c r="X135" s="1"/>
  <c r="F148"/>
  <c r="G148" s="1"/>
  <c r="X148" s="1"/>
  <c r="F161"/>
  <c r="G161" s="1"/>
  <c r="X161" s="1"/>
  <c r="F179"/>
  <c r="G179" s="1"/>
  <c r="X179" s="1"/>
  <c r="F171"/>
  <c r="G171" s="1"/>
  <c r="X171" s="1"/>
  <c r="F183"/>
  <c r="G183" s="1"/>
  <c r="X183" s="1"/>
  <c r="F195"/>
  <c r="G195" s="1"/>
  <c r="X195" s="1"/>
  <c r="F213"/>
  <c r="G213" s="1"/>
  <c r="X213" s="1"/>
  <c r="F205"/>
  <c r="G205" s="1"/>
  <c r="X205" s="1"/>
  <c r="F223"/>
  <c r="G223" s="1"/>
  <c r="X223" s="1"/>
  <c r="F219"/>
  <c r="G219" s="1"/>
  <c r="X219" s="1"/>
  <c r="F234"/>
  <c r="G234" s="1"/>
  <c r="X234" s="1"/>
  <c r="F244"/>
  <c r="G244" s="1"/>
  <c r="X244" s="1"/>
  <c r="F260"/>
  <c r="G260" s="1"/>
  <c r="X260" s="1"/>
  <c r="F252"/>
  <c r="G252" s="1"/>
  <c r="X252" s="1"/>
  <c r="F267"/>
  <c r="G267" s="1"/>
  <c r="X267" s="1"/>
  <c r="F284"/>
  <c r="G284" s="1"/>
  <c r="X284" s="1"/>
  <c r="F276"/>
  <c r="G276" s="1"/>
  <c r="X276" s="1"/>
  <c r="F310"/>
  <c r="G310" s="1"/>
  <c r="X310" s="1"/>
  <c r="F302"/>
  <c r="G302" s="1"/>
  <c r="X302" s="1"/>
  <c r="F330"/>
  <c r="G330" s="1"/>
  <c r="X330" s="1"/>
  <c r="F322"/>
  <c r="G322" s="1"/>
  <c r="X322" s="1"/>
  <c r="F341"/>
  <c r="G341" s="1"/>
  <c r="X341" s="1"/>
  <c r="F333"/>
  <c r="G333" s="1"/>
  <c r="X333" s="1"/>
  <c r="F347"/>
  <c r="G347" s="1"/>
  <c r="X347" s="1"/>
  <c r="F361"/>
  <c r="G361" s="1"/>
  <c r="X361" s="1"/>
  <c r="F375"/>
  <c r="G375" s="1"/>
  <c r="X375" s="1"/>
  <c r="F60"/>
  <c r="G60" s="1"/>
  <c r="X60" s="1"/>
  <c r="F63"/>
  <c r="G63" s="1"/>
  <c r="X63" s="1"/>
  <c r="F70"/>
  <c r="G70" s="1"/>
  <c r="X70" s="1"/>
  <c r="F66"/>
  <c r="G66" s="1"/>
  <c r="X66" s="1"/>
  <c r="F21"/>
  <c r="G21" s="1"/>
  <c r="X21" s="1"/>
  <c r="F22"/>
  <c r="G22" s="1"/>
  <c r="X22" s="1"/>
  <c r="F78"/>
  <c r="G78" s="1"/>
  <c r="X78" s="1"/>
  <c r="F88"/>
  <c r="G88" s="1"/>
  <c r="X88" s="1"/>
  <c r="F84"/>
  <c r="G84" s="1"/>
  <c r="X84" s="1"/>
  <c r="F98"/>
  <c r="G98" s="1"/>
  <c r="X98" s="1"/>
  <c r="F94"/>
  <c r="G94" s="1"/>
  <c r="X94" s="1"/>
  <c r="F113"/>
  <c r="G113" s="1"/>
  <c r="X113" s="1"/>
  <c r="F109"/>
  <c r="G109" s="1"/>
  <c r="X109" s="1"/>
  <c r="F105"/>
  <c r="G105" s="1"/>
  <c r="X105" s="1"/>
  <c r="F115"/>
  <c r="G115" s="1"/>
  <c r="X115" s="1"/>
  <c r="F126"/>
  <c r="G126" s="1"/>
  <c r="X126" s="1"/>
  <c r="F122"/>
  <c r="G122" s="1"/>
  <c r="X122" s="1"/>
  <c r="F118"/>
  <c r="G118" s="1"/>
  <c r="X118" s="1"/>
  <c r="F137"/>
  <c r="G137" s="1"/>
  <c r="X137" s="1"/>
  <c r="F133"/>
  <c r="G133" s="1"/>
  <c r="X133" s="1"/>
  <c r="F145"/>
  <c r="G145" s="1"/>
  <c r="X145" s="1"/>
  <c r="F141"/>
  <c r="G141" s="1"/>
  <c r="X141" s="1"/>
  <c r="F152"/>
  <c r="G152" s="1"/>
  <c r="X152" s="1"/>
  <c r="F155"/>
  <c r="G155" s="1"/>
  <c r="X155" s="1"/>
  <c r="F163"/>
  <c r="G163" s="1"/>
  <c r="X163" s="1"/>
  <c r="F159"/>
  <c r="G159" s="1"/>
  <c r="X159" s="1"/>
  <c r="F168"/>
  <c r="G168" s="1"/>
  <c r="X168" s="1"/>
  <c r="F177"/>
  <c r="G177" s="1"/>
  <c r="X177" s="1"/>
  <c r="F173"/>
  <c r="G173" s="1"/>
  <c r="X173" s="1"/>
  <c r="F169"/>
  <c r="G169" s="1"/>
  <c r="X169" s="1"/>
  <c r="F185"/>
  <c r="G185" s="1"/>
  <c r="X185" s="1"/>
  <c r="F201"/>
  <c r="G201" s="1"/>
  <c r="X201" s="1"/>
  <c r="F197"/>
  <c r="G197" s="1"/>
  <c r="X197" s="1"/>
  <c r="F193"/>
  <c r="G193" s="1"/>
  <c r="X193" s="1"/>
  <c r="F203"/>
  <c r="G203" s="1"/>
  <c r="X203" s="1"/>
  <c r="F211"/>
  <c r="G211" s="1"/>
  <c r="X211" s="1"/>
  <c r="F207"/>
  <c r="G207" s="1"/>
  <c r="X207" s="1"/>
  <c r="F216"/>
  <c r="G216" s="1"/>
  <c r="X216" s="1"/>
  <c r="F225"/>
  <c r="G225" s="1"/>
  <c r="X225" s="1"/>
  <c r="F221"/>
  <c r="G221" s="1"/>
  <c r="X221" s="1"/>
  <c r="F217"/>
  <c r="G217" s="1"/>
  <c r="X217" s="1"/>
  <c r="F236"/>
  <c r="G236" s="1"/>
  <c r="X236" s="1"/>
  <c r="F232"/>
  <c r="G232" s="1"/>
  <c r="X232" s="1"/>
  <c r="F246"/>
  <c r="G246" s="1"/>
  <c r="X246" s="1"/>
  <c r="F242"/>
  <c r="G242" s="1"/>
  <c r="X242" s="1"/>
  <c r="F262"/>
  <c r="G262" s="1"/>
  <c r="X262" s="1"/>
  <c r="F258"/>
  <c r="G258" s="1"/>
  <c r="X258" s="1"/>
  <c r="F254"/>
  <c r="G254" s="1"/>
  <c r="X254" s="1"/>
  <c r="F250"/>
  <c r="G250" s="1"/>
  <c r="X250" s="1"/>
  <c r="F269"/>
  <c r="G269" s="1"/>
  <c r="X269" s="1"/>
  <c r="F273"/>
  <c r="G273" s="1"/>
  <c r="X273" s="1"/>
  <c r="F286"/>
  <c r="G286" s="1"/>
  <c r="X286" s="1"/>
  <c r="F282"/>
  <c r="G282" s="1"/>
  <c r="X282" s="1"/>
  <c r="F278"/>
  <c r="G278" s="1"/>
  <c r="X278" s="1"/>
  <c r="F274"/>
  <c r="G274" s="1"/>
  <c r="X274" s="1"/>
  <c r="F312"/>
  <c r="G312" s="1"/>
  <c r="X312" s="1"/>
  <c r="F308"/>
  <c r="G308" s="1"/>
  <c r="X308" s="1"/>
  <c r="F304"/>
  <c r="G304" s="1"/>
  <c r="X304" s="1"/>
  <c r="F300"/>
  <c r="G300" s="1"/>
  <c r="X300" s="1"/>
  <c r="F296"/>
  <c r="G296" s="1"/>
  <c r="X296" s="1"/>
  <c r="F292"/>
  <c r="G292" s="1"/>
  <c r="X292" s="1"/>
  <c r="F328"/>
  <c r="G328" s="1"/>
  <c r="X328" s="1"/>
  <c r="F324"/>
  <c r="G324" s="1"/>
  <c r="X324" s="1"/>
  <c r="F320"/>
  <c r="G320" s="1"/>
  <c r="X320" s="1"/>
  <c r="F332"/>
  <c r="G332" s="1"/>
  <c r="X332" s="1"/>
  <c r="F339"/>
  <c r="G339" s="1"/>
  <c r="X339" s="1"/>
  <c r="F335"/>
  <c r="G335" s="1"/>
  <c r="X335" s="1"/>
  <c r="F353"/>
  <c r="G353" s="1"/>
  <c r="X353" s="1"/>
  <c r="F349"/>
  <c r="G349" s="1"/>
  <c r="X349" s="1"/>
  <c r="F345"/>
  <c r="G345" s="1"/>
  <c r="X345" s="1"/>
  <c r="F363"/>
  <c r="G363" s="1"/>
  <c r="X363" s="1"/>
  <c r="F359"/>
  <c r="G359" s="1"/>
  <c r="X359" s="1"/>
  <c r="F377"/>
  <c r="G377" s="1"/>
  <c r="X377" s="1"/>
  <c r="B377"/>
  <c r="F373"/>
  <c r="G373" s="1"/>
  <c r="X373" s="1"/>
  <c r="F369"/>
  <c r="G369" s="1"/>
  <c r="X369" s="1"/>
  <c r="K27"/>
  <c r="E6"/>
  <c r="H6"/>
  <c r="F71"/>
  <c r="G71" s="1"/>
  <c r="X71" s="1"/>
  <c r="F67"/>
  <c r="G67" s="1"/>
  <c r="X67" s="1"/>
  <c r="F23"/>
  <c r="G23" s="1"/>
  <c r="X23" s="1"/>
  <c r="F79"/>
  <c r="G79" s="1"/>
  <c r="X79" s="1"/>
  <c r="F85"/>
  <c r="G85" s="1"/>
  <c r="X85" s="1"/>
  <c r="F95"/>
  <c r="G95" s="1"/>
  <c r="X95" s="1"/>
  <c r="F110"/>
  <c r="G110" s="1"/>
  <c r="X110" s="1"/>
  <c r="F106"/>
  <c r="G106" s="1"/>
  <c r="X106" s="1"/>
  <c r="F127"/>
  <c r="G127" s="1"/>
  <c r="X127" s="1"/>
  <c r="F119"/>
  <c r="G119" s="1"/>
  <c r="X119" s="1"/>
  <c r="F134"/>
  <c r="G134" s="1"/>
  <c r="X134" s="1"/>
  <c r="F142"/>
  <c r="G142" s="1"/>
  <c r="X142" s="1"/>
  <c r="F149"/>
  <c r="G149" s="1"/>
  <c r="X149" s="1"/>
  <c r="F160"/>
  <c r="G160" s="1"/>
  <c r="X160" s="1"/>
  <c r="F178"/>
  <c r="G178" s="1"/>
  <c r="X178" s="1"/>
  <c r="F170"/>
  <c r="G170" s="1"/>
  <c r="X170" s="1"/>
  <c r="F189"/>
  <c r="G189" s="1"/>
  <c r="X189" s="1"/>
  <c r="F190"/>
  <c r="G190" s="1"/>
  <c r="X190" s="1"/>
  <c r="F208"/>
  <c r="G208" s="1"/>
  <c r="X208" s="1"/>
  <c r="F226"/>
  <c r="G226" s="1"/>
  <c r="X226" s="1"/>
  <c r="F222"/>
  <c r="G222" s="1"/>
  <c r="X222" s="1"/>
  <c r="F237"/>
  <c r="G237" s="1"/>
  <c r="X237" s="1"/>
  <c r="F247"/>
  <c r="G247" s="1"/>
  <c r="X247" s="1"/>
  <c r="F263"/>
  <c r="G263" s="1"/>
  <c r="X263" s="1"/>
  <c r="F255"/>
  <c r="G255" s="1"/>
  <c r="X255" s="1"/>
  <c r="F270"/>
  <c r="G270" s="1"/>
  <c r="X270" s="1"/>
  <c r="F287"/>
  <c r="G287" s="1"/>
  <c r="X287" s="1"/>
  <c r="F279"/>
  <c r="G279" s="1"/>
  <c r="X279" s="1"/>
  <c r="F309"/>
  <c r="G309" s="1"/>
  <c r="X309" s="1"/>
  <c r="F301"/>
  <c r="G301" s="1"/>
  <c r="X301" s="1"/>
  <c r="F293"/>
  <c r="G293" s="1"/>
  <c r="X293" s="1"/>
  <c r="F325"/>
  <c r="G325" s="1"/>
  <c r="X325" s="1"/>
  <c r="F317"/>
  <c r="G317" s="1"/>
  <c r="X317" s="1"/>
  <c r="F344"/>
  <c r="G344" s="1"/>
  <c r="X344" s="1"/>
  <c r="F346"/>
  <c r="G346" s="1"/>
  <c r="X346" s="1"/>
  <c r="F360"/>
  <c r="G360" s="1"/>
  <c r="X360" s="1"/>
  <c r="F374"/>
  <c r="G374" s="1"/>
  <c r="X374" s="1"/>
  <c r="F368"/>
  <c r="G368" s="1"/>
  <c r="X368" s="1"/>
  <c r="F58"/>
  <c r="G58" s="1"/>
  <c r="X58" s="1"/>
  <c r="F68"/>
  <c r="G68" s="1"/>
  <c r="X68" s="1"/>
  <c r="F64"/>
  <c r="G64" s="1"/>
  <c r="X64" s="1"/>
  <c r="F19"/>
  <c r="G19" s="1"/>
  <c r="X19" s="1"/>
  <c r="F82"/>
  <c r="G82" s="1"/>
  <c r="X82" s="1"/>
  <c r="F91"/>
  <c r="G91" s="1"/>
  <c r="X91" s="1"/>
  <c r="F92"/>
  <c r="G92" s="1"/>
  <c r="X92" s="1"/>
  <c r="F107"/>
  <c r="G107" s="1"/>
  <c r="X107" s="1"/>
  <c r="F128"/>
  <c r="G128" s="1"/>
  <c r="X128" s="1"/>
  <c r="F124"/>
  <c r="G124" s="1"/>
  <c r="X124" s="1"/>
  <c r="F116"/>
  <c r="G116" s="1"/>
  <c r="X116" s="1"/>
  <c r="F139"/>
  <c r="G139" s="1"/>
  <c r="X139" s="1"/>
  <c r="F143"/>
  <c r="G143" s="1"/>
  <c r="X143" s="1"/>
  <c r="F150"/>
  <c r="G150" s="1"/>
  <c r="X150" s="1"/>
  <c r="F165"/>
  <c r="G165" s="1"/>
  <c r="X165" s="1"/>
  <c r="F157"/>
  <c r="G157" s="1"/>
  <c r="X157" s="1"/>
  <c r="F175"/>
  <c r="G175" s="1"/>
  <c r="X175" s="1"/>
  <c r="F187"/>
  <c r="G187" s="1"/>
  <c r="X187" s="1"/>
  <c r="F199"/>
  <c r="G199" s="1"/>
  <c r="X199" s="1"/>
  <c r="F191"/>
  <c r="G191" s="1"/>
  <c r="X191" s="1"/>
  <c r="F209"/>
  <c r="G209" s="1"/>
  <c r="X209" s="1"/>
  <c r="F227"/>
  <c r="G227" s="1"/>
  <c r="X227" s="1"/>
  <c r="F238"/>
  <c r="G238" s="1"/>
  <c r="X238" s="1"/>
  <c r="F240"/>
  <c r="G240" s="1"/>
  <c r="X240" s="1"/>
  <c r="F249"/>
  <c r="G249" s="1"/>
  <c r="X249" s="1"/>
  <c r="F256"/>
  <c r="G256" s="1"/>
  <c r="X256" s="1"/>
  <c r="F271"/>
  <c r="G271" s="1"/>
  <c r="X271" s="1"/>
  <c r="F288"/>
  <c r="G288" s="1"/>
  <c r="X288" s="1"/>
  <c r="F280"/>
  <c r="G280" s="1"/>
  <c r="X280" s="1"/>
  <c r="F314"/>
  <c r="G314" s="1"/>
  <c r="X314" s="1"/>
  <c r="F306"/>
  <c r="G306" s="1"/>
  <c r="X306" s="1"/>
  <c r="F298"/>
  <c r="G298" s="1"/>
  <c r="X298" s="1"/>
  <c r="F294"/>
  <c r="G294" s="1"/>
  <c r="X294" s="1"/>
  <c r="F326"/>
  <c r="G326" s="1"/>
  <c r="X326" s="1"/>
  <c r="F318"/>
  <c r="G318" s="1"/>
  <c r="X318" s="1"/>
  <c r="F337"/>
  <c r="G337" s="1"/>
  <c r="X337" s="1"/>
  <c r="F351"/>
  <c r="G351" s="1"/>
  <c r="X351" s="1"/>
  <c r="F365"/>
  <c r="G365" s="1"/>
  <c r="X365" s="1"/>
  <c r="F357"/>
  <c r="G357" s="1"/>
  <c r="X357" s="1"/>
  <c r="F371"/>
  <c r="G371" s="1"/>
  <c r="X371" s="1"/>
  <c r="F354"/>
  <c r="G354" s="1"/>
  <c r="X354" s="1"/>
  <c r="F59"/>
  <c r="G59" s="1"/>
  <c r="X59" s="1"/>
  <c r="F73"/>
  <c r="G73" s="1"/>
  <c r="X73" s="1"/>
  <c r="F69"/>
  <c r="G69" s="1"/>
  <c r="X69" s="1"/>
  <c r="F65"/>
  <c r="G65" s="1"/>
  <c r="X65" s="1"/>
  <c r="F25"/>
  <c r="G25" s="1"/>
  <c r="X25" s="1"/>
  <c r="F20"/>
  <c r="G20" s="1"/>
  <c r="X20" s="1"/>
  <c r="F76"/>
  <c r="G76" s="1"/>
  <c r="X76" s="1"/>
  <c r="F77"/>
  <c r="G77" s="1"/>
  <c r="X77" s="1"/>
  <c r="F87"/>
  <c r="G87" s="1"/>
  <c r="X87" s="1"/>
  <c r="F83"/>
  <c r="G83" s="1"/>
  <c r="X83" s="1"/>
  <c r="F97"/>
  <c r="G97" s="1"/>
  <c r="X97" s="1"/>
  <c r="F93"/>
  <c r="G93" s="1"/>
  <c r="X93" s="1"/>
  <c r="F112"/>
  <c r="G112" s="1"/>
  <c r="X112" s="1"/>
  <c r="F108"/>
  <c r="G108" s="1"/>
  <c r="X108" s="1"/>
  <c r="F104"/>
  <c r="G104" s="1"/>
  <c r="X104" s="1"/>
  <c r="F129"/>
  <c r="G129" s="1"/>
  <c r="X129" s="1"/>
  <c r="F125"/>
  <c r="G125" s="1"/>
  <c r="X125" s="1"/>
  <c r="F121"/>
  <c r="G121" s="1"/>
  <c r="X121" s="1"/>
  <c r="F117"/>
  <c r="G117" s="1"/>
  <c r="X117" s="1"/>
  <c r="F136"/>
  <c r="G136" s="1"/>
  <c r="X136" s="1"/>
  <c r="F132"/>
  <c r="G132" s="1"/>
  <c r="X132" s="1"/>
  <c r="F144"/>
  <c r="G144" s="1"/>
  <c r="X144" s="1"/>
  <c r="F140"/>
  <c r="G140" s="1"/>
  <c r="X140" s="1"/>
  <c r="F151"/>
  <c r="G151" s="1"/>
  <c r="X151" s="1"/>
  <c r="F166"/>
  <c r="G166" s="1"/>
  <c r="X166" s="1"/>
  <c r="F162"/>
  <c r="G162" s="1"/>
  <c r="X162" s="1"/>
  <c r="F158"/>
  <c r="G158" s="1"/>
  <c r="X158" s="1"/>
  <c r="F180"/>
  <c r="G180" s="1"/>
  <c r="X180" s="1"/>
  <c r="F176"/>
  <c r="G176" s="1"/>
  <c r="X176" s="1"/>
  <c r="F172"/>
  <c r="G172" s="1"/>
  <c r="X172" s="1"/>
  <c r="F182"/>
  <c r="G182" s="1"/>
  <c r="X182" s="1"/>
  <c r="F184"/>
  <c r="G184" s="1"/>
  <c r="X184" s="1"/>
  <c r="F200"/>
  <c r="G200" s="1"/>
  <c r="X200" s="1"/>
  <c r="F196"/>
  <c r="G196" s="1"/>
  <c r="X196" s="1"/>
  <c r="F192"/>
  <c r="G192" s="1"/>
  <c r="X192" s="1"/>
  <c r="F214"/>
  <c r="G214" s="1"/>
  <c r="X214" s="1"/>
  <c r="F210"/>
  <c r="G210" s="1"/>
  <c r="X210" s="1"/>
  <c r="F206"/>
  <c r="G206" s="1"/>
  <c r="X206" s="1"/>
  <c r="F228"/>
  <c r="G228" s="1"/>
  <c r="X228" s="1"/>
  <c r="F224"/>
  <c r="G224" s="1"/>
  <c r="X224" s="1"/>
  <c r="F220"/>
  <c r="G220" s="1"/>
  <c r="X220" s="1"/>
  <c r="F230"/>
  <c r="G230" s="1"/>
  <c r="X230" s="1"/>
  <c r="F235"/>
  <c r="G235" s="1"/>
  <c r="X235" s="1"/>
  <c r="F231"/>
  <c r="G231" s="1"/>
  <c r="X231" s="1"/>
  <c r="F245"/>
  <c r="G245" s="1"/>
  <c r="X245" s="1"/>
  <c r="F241"/>
  <c r="G241" s="1"/>
  <c r="X241" s="1"/>
  <c r="F261"/>
  <c r="G261" s="1"/>
  <c r="X261" s="1"/>
  <c r="F257"/>
  <c r="G257" s="1"/>
  <c r="X257" s="1"/>
  <c r="F253"/>
  <c r="G253" s="1"/>
  <c r="X253" s="1"/>
  <c r="F265"/>
  <c r="G265" s="1"/>
  <c r="X265" s="1"/>
  <c r="F268"/>
  <c r="G268" s="1"/>
  <c r="X268" s="1"/>
  <c r="F289"/>
  <c r="G289" s="1"/>
  <c r="X289" s="1"/>
  <c r="F285"/>
  <c r="G285" s="1"/>
  <c r="X285" s="1"/>
  <c r="F281"/>
  <c r="G281" s="1"/>
  <c r="X281" s="1"/>
  <c r="F277"/>
  <c r="G277" s="1"/>
  <c r="X277" s="1"/>
  <c r="F291"/>
  <c r="G291" s="1"/>
  <c r="X291" s="1"/>
  <c r="F311"/>
  <c r="G311" s="1"/>
  <c r="X311" s="1"/>
  <c r="F307"/>
  <c r="G307" s="1"/>
  <c r="X307" s="1"/>
  <c r="F303"/>
  <c r="G303" s="1"/>
  <c r="X303" s="1"/>
  <c r="F299"/>
  <c r="G299" s="1"/>
  <c r="X299" s="1"/>
  <c r="F295"/>
  <c r="G295" s="1"/>
  <c r="X295" s="1"/>
  <c r="F316"/>
  <c r="G316" s="1"/>
  <c r="X316" s="1"/>
  <c r="F327"/>
  <c r="G327" s="1"/>
  <c r="X327" s="1"/>
  <c r="F323"/>
  <c r="G323" s="1"/>
  <c r="X323" s="1"/>
  <c r="F319"/>
  <c r="G319" s="1"/>
  <c r="X319" s="1"/>
  <c r="F342"/>
  <c r="G342" s="1"/>
  <c r="X342" s="1"/>
  <c r="F338"/>
  <c r="G338" s="1"/>
  <c r="X338" s="1"/>
  <c r="F334"/>
  <c r="G334" s="1"/>
  <c r="X334" s="1"/>
  <c r="F352"/>
  <c r="G352" s="1"/>
  <c r="X352" s="1"/>
  <c r="F348"/>
  <c r="G348" s="1"/>
  <c r="X348" s="1"/>
  <c r="F356"/>
  <c r="G356" s="1"/>
  <c r="X356" s="1"/>
  <c r="F362"/>
  <c r="G362" s="1"/>
  <c r="X362" s="1"/>
  <c r="F358"/>
  <c r="G358" s="1"/>
  <c r="X358" s="1"/>
  <c r="F376"/>
  <c r="G376" s="1"/>
  <c r="X376" s="1"/>
  <c r="F372"/>
  <c r="G372" s="1"/>
  <c r="X372" s="1"/>
  <c r="F378"/>
  <c r="G378" s="1"/>
  <c r="X378" s="1"/>
  <c r="H27"/>
  <c r="E27"/>
  <c r="K6"/>
  <c r="B18"/>
  <c r="D17" i="7"/>
  <c r="C379"/>
  <c r="D55"/>
  <c r="D27"/>
  <c r="D6"/>
  <c r="B378" i="8" l="1"/>
  <c r="K18"/>
  <c r="H18"/>
  <c r="E18"/>
  <c r="E377"/>
  <c r="K377"/>
  <c r="H377"/>
  <c r="B22"/>
  <c r="E22" s="1"/>
  <c r="B21"/>
  <c r="B26"/>
  <c r="E26" s="1"/>
  <c r="B23"/>
  <c r="B19"/>
  <c r="B24"/>
  <c r="B20"/>
  <c r="E20" s="1"/>
  <c r="B25"/>
  <c r="B372"/>
  <c r="E372" s="1"/>
  <c r="B334"/>
  <c r="B338"/>
  <c r="B319"/>
  <c r="B316"/>
  <c r="K316" s="1"/>
  <c r="B295"/>
  <c r="K295" s="1"/>
  <c r="B299"/>
  <c r="B307"/>
  <c r="B311"/>
  <c r="B291"/>
  <c r="K291" s="1"/>
  <c r="B253"/>
  <c r="B220"/>
  <c r="B151"/>
  <c r="B77"/>
  <c r="B370"/>
  <c r="B317"/>
  <c r="B309"/>
  <c r="E309" s="1"/>
  <c r="B275"/>
  <c r="E275" s="1"/>
  <c r="B266"/>
  <c r="B251"/>
  <c r="E251" s="1"/>
  <c r="B243"/>
  <c r="E243" s="1"/>
  <c r="B247"/>
  <c r="B218"/>
  <c r="B204"/>
  <c r="E204" s="1"/>
  <c r="B212"/>
  <c r="B186"/>
  <c r="B164"/>
  <c r="B99"/>
  <c r="B85"/>
  <c r="B71"/>
  <c r="E71" s="1"/>
  <c r="B373"/>
  <c r="B359"/>
  <c r="B363"/>
  <c r="E363" s="1"/>
  <c r="B274"/>
  <c r="K274" s="1"/>
  <c r="B282"/>
  <c r="B254"/>
  <c r="B262"/>
  <c r="E262" s="1"/>
  <c r="B242"/>
  <c r="K242" s="1"/>
  <c r="B221"/>
  <c r="B133"/>
  <c r="E133" s="1"/>
  <c r="B57"/>
  <c r="B371"/>
  <c r="B375"/>
  <c r="B357"/>
  <c r="B361"/>
  <c r="B365"/>
  <c r="B347"/>
  <c r="B333"/>
  <c r="E333" s="1"/>
  <c r="B337"/>
  <c r="B318"/>
  <c r="E318" s="1"/>
  <c r="B322"/>
  <c r="B294"/>
  <c r="E294" s="1"/>
  <c r="B298"/>
  <c r="E298" s="1"/>
  <c r="B302"/>
  <c r="B306"/>
  <c r="B314"/>
  <c r="B276"/>
  <c r="B280"/>
  <c r="B284"/>
  <c r="B288"/>
  <c r="E288" s="1"/>
  <c r="B267"/>
  <c r="E267" s="1"/>
  <c r="B271"/>
  <c r="E271" s="1"/>
  <c r="B256"/>
  <c r="B260"/>
  <c r="K260" s="1"/>
  <c r="B249"/>
  <c r="B244"/>
  <c r="E244" s="1"/>
  <c r="B240"/>
  <c r="B219"/>
  <c r="B227"/>
  <c r="B209"/>
  <c r="B213"/>
  <c r="B199"/>
  <c r="B183"/>
  <c r="B187"/>
  <c r="E187" s="1"/>
  <c r="B175"/>
  <c r="B157"/>
  <c r="B161"/>
  <c r="B165"/>
  <c r="E165" s="1"/>
  <c r="B150"/>
  <c r="B148"/>
  <c r="B143"/>
  <c r="B139"/>
  <c r="E139" s="1"/>
  <c r="B120"/>
  <c r="B124"/>
  <c r="E124" s="1"/>
  <c r="B128"/>
  <c r="B111"/>
  <c r="E111" s="1"/>
  <c r="B92"/>
  <c r="B96"/>
  <c r="E96" s="1"/>
  <c r="B91"/>
  <c r="B86"/>
  <c r="E86" s="1"/>
  <c r="B82"/>
  <c r="E82" s="1"/>
  <c r="B64"/>
  <c r="B68"/>
  <c r="B72"/>
  <c r="B354"/>
  <c r="E354" s="1"/>
  <c r="B374"/>
  <c r="E374" s="1"/>
  <c r="B367"/>
  <c r="B360"/>
  <c r="B364"/>
  <c r="B350"/>
  <c r="E350" s="1"/>
  <c r="B336"/>
  <c r="B340"/>
  <c r="E340" s="1"/>
  <c r="B325"/>
  <c r="E325" s="1"/>
  <c r="B293"/>
  <c r="B301"/>
  <c r="B313"/>
  <c r="B287"/>
  <c r="E287" s="1"/>
  <c r="B270"/>
  <c r="B255"/>
  <c r="B263"/>
  <c r="E263" s="1"/>
  <c r="B233"/>
  <c r="B222"/>
  <c r="E222" s="1"/>
  <c r="B208"/>
  <c r="K208" s="1"/>
  <c r="B190"/>
  <c r="B170"/>
  <c r="B160"/>
  <c r="E160" s="1"/>
  <c r="B149"/>
  <c r="B142"/>
  <c r="B123"/>
  <c r="B102"/>
  <c r="B110"/>
  <c r="E110" s="1"/>
  <c r="B141"/>
  <c r="E141" s="1"/>
  <c r="B137"/>
  <c r="B126"/>
  <c r="B115"/>
  <c r="B109"/>
  <c r="E109" s="1"/>
  <c r="B88"/>
  <c r="B60"/>
  <c r="B376"/>
  <c r="E376" s="1"/>
  <c r="B358"/>
  <c r="B362"/>
  <c r="E362" s="1"/>
  <c r="B356"/>
  <c r="E356" s="1"/>
  <c r="B348"/>
  <c r="E348" s="1"/>
  <c r="B352"/>
  <c r="K352" s="1"/>
  <c r="B342"/>
  <c r="B323"/>
  <c r="K323" s="1"/>
  <c r="B327"/>
  <c r="E327" s="1"/>
  <c r="B303"/>
  <c r="B277"/>
  <c r="K277" s="1"/>
  <c r="B281"/>
  <c r="E281" s="1"/>
  <c r="B285"/>
  <c r="E285" s="1"/>
  <c r="B289"/>
  <c r="E289" s="1"/>
  <c r="B268"/>
  <c r="E268" s="1"/>
  <c r="B265"/>
  <c r="B257"/>
  <c r="E257" s="1"/>
  <c r="B261"/>
  <c r="E261" s="1"/>
  <c r="B241"/>
  <c r="E241" s="1"/>
  <c r="B245"/>
  <c r="B231"/>
  <c r="K231" s="1"/>
  <c r="B235"/>
  <c r="E235" s="1"/>
  <c r="B230"/>
  <c r="B224"/>
  <c r="E224" s="1"/>
  <c r="B228"/>
  <c r="E228" s="1"/>
  <c r="B206"/>
  <c r="B210"/>
  <c r="E210" s="1"/>
  <c r="B214"/>
  <c r="E214" s="1"/>
  <c r="B192"/>
  <c r="E192" s="1"/>
  <c r="B196"/>
  <c r="B200"/>
  <c r="B184"/>
  <c r="B182"/>
  <c r="E182" s="1"/>
  <c r="B172"/>
  <c r="E172" s="1"/>
  <c r="B176"/>
  <c r="E176" s="1"/>
  <c r="B180"/>
  <c r="E180" s="1"/>
  <c r="B158"/>
  <c r="E158" s="1"/>
  <c r="B162"/>
  <c r="E162" s="1"/>
  <c r="B166"/>
  <c r="B140"/>
  <c r="E140" s="1"/>
  <c r="B144"/>
  <c r="E144" s="1"/>
  <c r="B132"/>
  <c r="E132" s="1"/>
  <c r="B136"/>
  <c r="E136" s="1"/>
  <c r="B117"/>
  <c r="E117" s="1"/>
  <c r="B121"/>
  <c r="E121" s="1"/>
  <c r="B125"/>
  <c r="B129"/>
  <c r="B104"/>
  <c r="B108"/>
  <c r="E108" s="1"/>
  <c r="B112"/>
  <c r="E112" s="1"/>
  <c r="B93"/>
  <c r="E93" s="1"/>
  <c r="B97"/>
  <c r="B83"/>
  <c r="E83" s="1"/>
  <c r="B87"/>
  <c r="E87" s="1"/>
  <c r="B76"/>
  <c r="B65"/>
  <c r="E65" s="1"/>
  <c r="B69"/>
  <c r="E69" s="1"/>
  <c r="B73"/>
  <c r="E73" s="1"/>
  <c r="B59"/>
  <c r="E59" s="1"/>
  <c r="B344"/>
  <c r="B321"/>
  <c r="E321" s="1"/>
  <c r="B329"/>
  <c r="E329" s="1"/>
  <c r="B297"/>
  <c r="E297" s="1"/>
  <c r="B305"/>
  <c r="B283"/>
  <c r="B259"/>
  <c r="E259" s="1"/>
  <c r="B237"/>
  <c r="E237" s="1"/>
  <c r="B226"/>
  <c r="K226" s="1"/>
  <c r="B194"/>
  <c r="E194" s="1"/>
  <c r="B198"/>
  <c r="E198" s="1"/>
  <c r="B174"/>
  <c r="E174" s="1"/>
  <c r="B156"/>
  <c r="B153"/>
  <c r="E153" s="1"/>
  <c r="B134"/>
  <c r="E134" s="1"/>
  <c r="B119"/>
  <c r="B127"/>
  <c r="E127" s="1"/>
  <c r="B106"/>
  <c r="E106" s="1"/>
  <c r="B101"/>
  <c r="B79"/>
  <c r="E79" s="1"/>
  <c r="B74"/>
  <c r="B61"/>
  <c r="E61" s="1"/>
  <c r="B368"/>
  <c r="E368" s="1"/>
  <c r="B369"/>
  <c r="B345"/>
  <c r="E345" s="1"/>
  <c r="B349"/>
  <c r="E349" s="1"/>
  <c r="B353"/>
  <c r="E353" s="1"/>
  <c r="B335"/>
  <c r="E335" s="1"/>
  <c r="B339"/>
  <c r="B332"/>
  <c r="B320"/>
  <c r="B324"/>
  <c r="E324" s="1"/>
  <c r="B328"/>
  <c r="E328" s="1"/>
  <c r="B292"/>
  <c r="B296"/>
  <c r="E296" s="1"/>
  <c r="B300"/>
  <c r="E300" s="1"/>
  <c r="B304"/>
  <c r="B308"/>
  <c r="B312"/>
  <c r="B278"/>
  <c r="E278" s="1"/>
  <c r="B286"/>
  <c r="E286" s="1"/>
  <c r="B273"/>
  <c r="E273" s="1"/>
  <c r="B269"/>
  <c r="B250"/>
  <c r="B258"/>
  <c r="E258" s="1"/>
  <c r="B246"/>
  <c r="E246" s="1"/>
  <c r="B232"/>
  <c r="B236"/>
  <c r="B217"/>
  <c r="B225"/>
  <c r="B216"/>
  <c r="K216" s="1"/>
  <c r="B207"/>
  <c r="B211"/>
  <c r="E211" s="1"/>
  <c r="B203"/>
  <c r="E203" s="1"/>
  <c r="B193"/>
  <c r="B197"/>
  <c r="B201"/>
  <c r="B185"/>
  <c r="E185" s="1"/>
  <c r="B169"/>
  <c r="E169" s="1"/>
  <c r="B177"/>
  <c r="B168"/>
  <c r="B159"/>
  <c r="E159" s="1"/>
  <c r="B163"/>
  <c r="B155"/>
  <c r="B152"/>
  <c r="E152" s="1"/>
  <c r="B145"/>
  <c r="E145" s="1"/>
  <c r="B118"/>
  <c r="B105"/>
  <c r="B113"/>
  <c r="E113" s="1"/>
  <c r="B84"/>
  <c r="B78"/>
  <c r="E78" s="1"/>
  <c r="B66"/>
  <c r="B70"/>
  <c r="E70" s="1"/>
  <c r="B63"/>
  <c r="E63" s="1"/>
  <c r="B351"/>
  <c r="B341"/>
  <c r="B326"/>
  <c r="E326" s="1"/>
  <c r="B330"/>
  <c r="B310"/>
  <c r="B252"/>
  <c r="K252" s="1"/>
  <c r="B234"/>
  <c r="B238"/>
  <c r="B223"/>
  <c r="B205"/>
  <c r="B191"/>
  <c r="E191" s="1"/>
  <c r="B195"/>
  <c r="E195" s="1"/>
  <c r="B171"/>
  <c r="E171" s="1"/>
  <c r="B179"/>
  <c r="B135"/>
  <c r="B116"/>
  <c r="E116" s="1"/>
  <c r="B103"/>
  <c r="B107"/>
  <c r="B80"/>
  <c r="E80" s="1"/>
  <c r="B58"/>
  <c r="B346"/>
  <c r="E346" s="1"/>
  <c r="B279"/>
  <c r="B189"/>
  <c r="B178"/>
  <c r="B146"/>
  <c r="B131"/>
  <c r="B95"/>
  <c r="E95" s="1"/>
  <c r="B89"/>
  <c r="E89" s="1"/>
  <c r="B67"/>
  <c r="B173"/>
  <c r="B122"/>
  <c r="B94"/>
  <c r="E94" s="1"/>
  <c r="B98"/>
  <c r="D379" i="7"/>
  <c r="AD17"/>
  <c r="AD27"/>
  <c r="AD6"/>
  <c r="AC17"/>
  <c r="AC6"/>
  <c r="AC27"/>
  <c r="AC55"/>
  <c r="AD55"/>
  <c r="B17" i="8" l="1"/>
  <c r="B379" s="1"/>
  <c r="K173"/>
  <c r="H173"/>
  <c r="K131"/>
  <c r="H131"/>
  <c r="K279"/>
  <c r="H279"/>
  <c r="K107"/>
  <c r="H107"/>
  <c r="E179"/>
  <c r="H179"/>
  <c r="K238"/>
  <c r="H238"/>
  <c r="K330"/>
  <c r="H330"/>
  <c r="K341"/>
  <c r="H341"/>
  <c r="H66"/>
  <c r="E66"/>
  <c r="K105"/>
  <c r="H105"/>
  <c r="H155"/>
  <c r="K155"/>
  <c r="H177"/>
  <c r="K177"/>
  <c r="K197"/>
  <c r="H197"/>
  <c r="K207"/>
  <c r="H207"/>
  <c r="H236"/>
  <c r="K236"/>
  <c r="K250"/>
  <c r="H250"/>
  <c r="H308"/>
  <c r="K308"/>
  <c r="K292"/>
  <c r="H292"/>
  <c r="H88"/>
  <c r="K88"/>
  <c r="K137"/>
  <c r="H137"/>
  <c r="K123"/>
  <c r="H123"/>
  <c r="K170"/>
  <c r="H170"/>
  <c r="K233"/>
  <c r="H233"/>
  <c r="K255"/>
  <c r="H255"/>
  <c r="E301"/>
  <c r="H301"/>
  <c r="K336"/>
  <c r="H336"/>
  <c r="K367"/>
  <c r="H367"/>
  <c r="K68"/>
  <c r="H68"/>
  <c r="K92"/>
  <c r="H92"/>
  <c r="K120"/>
  <c r="H120"/>
  <c r="K150"/>
  <c r="H150"/>
  <c r="K175"/>
  <c r="H175"/>
  <c r="H213"/>
  <c r="K213"/>
  <c r="E213"/>
  <c r="E240"/>
  <c r="H240"/>
  <c r="K256"/>
  <c r="H256"/>
  <c r="K284"/>
  <c r="H284"/>
  <c r="K306"/>
  <c r="H306"/>
  <c r="K322"/>
  <c r="H322"/>
  <c r="H347"/>
  <c r="K347"/>
  <c r="K375"/>
  <c r="H375"/>
  <c r="E221"/>
  <c r="H221"/>
  <c r="K282"/>
  <c r="H282"/>
  <c r="K373"/>
  <c r="H373"/>
  <c r="K164"/>
  <c r="H164"/>
  <c r="K218"/>
  <c r="H218"/>
  <c r="E266"/>
  <c r="H266"/>
  <c r="K370"/>
  <c r="H370"/>
  <c r="K253"/>
  <c r="H253"/>
  <c r="K299"/>
  <c r="H299"/>
  <c r="H338"/>
  <c r="E338"/>
  <c r="K101"/>
  <c r="H101"/>
  <c r="K134"/>
  <c r="H134"/>
  <c r="K198"/>
  <c r="H198"/>
  <c r="K305"/>
  <c r="H305"/>
  <c r="K344"/>
  <c r="H344"/>
  <c r="K65"/>
  <c r="H65"/>
  <c r="K97"/>
  <c r="H97"/>
  <c r="K125"/>
  <c r="E125"/>
  <c r="H125"/>
  <c r="K140"/>
  <c r="H140"/>
  <c r="K172"/>
  <c r="H172"/>
  <c r="K196"/>
  <c r="E196"/>
  <c r="H196"/>
  <c r="K206"/>
  <c r="H206"/>
  <c r="K245"/>
  <c r="H245"/>
  <c r="K265"/>
  <c r="H265"/>
  <c r="K303"/>
  <c r="H303"/>
  <c r="K25"/>
  <c r="H25"/>
  <c r="K24"/>
  <c r="H24"/>
  <c r="K23"/>
  <c r="H23"/>
  <c r="K21"/>
  <c r="H21"/>
  <c r="K98"/>
  <c r="H98"/>
  <c r="K122"/>
  <c r="H122"/>
  <c r="K67"/>
  <c r="H67"/>
  <c r="K95"/>
  <c r="H95"/>
  <c r="H146"/>
  <c r="K146"/>
  <c r="K189"/>
  <c r="H189"/>
  <c r="K346"/>
  <c r="H346"/>
  <c r="K80"/>
  <c r="H80"/>
  <c r="K103"/>
  <c r="H103"/>
  <c r="K135"/>
  <c r="H135"/>
  <c r="K171"/>
  <c r="H171"/>
  <c r="K191"/>
  <c r="H191"/>
  <c r="H223"/>
  <c r="K223"/>
  <c r="K234"/>
  <c r="H234"/>
  <c r="K310"/>
  <c r="H310"/>
  <c r="K326"/>
  <c r="H326"/>
  <c r="K351"/>
  <c r="E351"/>
  <c r="H351"/>
  <c r="H70"/>
  <c r="K70"/>
  <c r="H78"/>
  <c r="K78"/>
  <c r="K113"/>
  <c r="H113"/>
  <c r="K118"/>
  <c r="H118"/>
  <c r="K152"/>
  <c r="H152"/>
  <c r="H163"/>
  <c r="K163"/>
  <c r="E168"/>
  <c r="H168"/>
  <c r="K169"/>
  <c r="H169"/>
  <c r="H201"/>
  <c r="K201"/>
  <c r="K193"/>
  <c r="H193"/>
  <c r="K211"/>
  <c r="H211"/>
  <c r="E216"/>
  <c r="H216"/>
  <c r="H217"/>
  <c r="K217"/>
  <c r="H232"/>
  <c r="K232"/>
  <c r="K258"/>
  <c r="H258"/>
  <c r="K269"/>
  <c r="H269"/>
  <c r="K286"/>
  <c r="H286"/>
  <c r="K312"/>
  <c r="H312"/>
  <c r="K304"/>
  <c r="H304"/>
  <c r="K296"/>
  <c r="H296"/>
  <c r="K328"/>
  <c r="H328"/>
  <c r="K320"/>
  <c r="H320"/>
  <c r="K339"/>
  <c r="H339"/>
  <c r="K353"/>
  <c r="H353"/>
  <c r="K345"/>
  <c r="H345"/>
  <c r="K60"/>
  <c r="H60"/>
  <c r="K109"/>
  <c r="H109"/>
  <c r="K126"/>
  <c r="H126"/>
  <c r="H141"/>
  <c r="K141"/>
  <c r="K102"/>
  <c r="H102"/>
  <c r="K142"/>
  <c r="H142"/>
  <c r="K160"/>
  <c r="H160"/>
  <c r="H190"/>
  <c r="K190"/>
  <c r="K222"/>
  <c r="H222"/>
  <c r="K263"/>
  <c r="H263"/>
  <c r="K270"/>
  <c r="H270"/>
  <c r="K313"/>
  <c r="H313"/>
  <c r="K293"/>
  <c r="H293"/>
  <c r="K340"/>
  <c r="H340"/>
  <c r="K350"/>
  <c r="H350"/>
  <c r="E360"/>
  <c r="H360"/>
  <c r="K374"/>
  <c r="H374"/>
  <c r="K72"/>
  <c r="H72"/>
  <c r="K64"/>
  <c r="H64"/>
  <c r="K86"/>
  <c r="H86"/>
  <c r="K96"/>
  <c r="H96"/>
  <c r="K111"/>
  <c r="H111"/>
  <c r="H124"/>
  <c r="K124"/>
  <c r="K139"/>
  <c r="H139"/>
  <c r="K148"/>
  <c r="H148"/>
  <c r="K165"/>
  <c r="H165"/>
  <c r="K157"/>
  <c r="H157"/>
  <c r="K187"/>
  <c r="H187"/>
  <c r="K199"/>
  <c r="H199"/>
  <c r="K209"/>
  <c r="H209"/>
  <c r="K219"/>
  <c r="H219"/>
  <c r="K244"/>
  <c r="H244"/>
  <c r="E260"/>
  <c r="H260"/>
  <c r="K271"/>
  <c r="H271"/>
  <c r="K288"/>
  <c r="H288"/>
  <c r="K280"/>
  <c r="H280"/>
  <c r="K314"/>
  <c r="H314"/>
  <c r="K302"/>
  <c r="H302"/>
  <c r="K294"/>
  <c r="H294"/>
  <c r="K318"/>
  <c r="H318"/>
  <c r="K333"/>
  <c r="H333"/>
  <c r="K365"/>
  <c r="H365"/>
  <c r="K357"/>
  <c r="H357"/>
  <c r="K371"/>
  <c r="H371"/>
  <c r="K133"/>
  <c r="H133"/>
  <c r="E242"/>
  <c r="H242"/>
  <c r="K254"/>
  <c r="H254"/>
  <c r="E274"/>
  <c r="H274"/>
  <c r="K359"/>
  <c r="H359"/>
  <c r="K71"/>
  <c r="H71"/>
  <c r="K99"/>
  <c r="H99"/>
  <c r="K186"/>
  <c r="H186"/>
  <c r="K204"/>
  <c r="H204"/>
  <c r="K247"/>
  <c r="H247"/>
  <c r="K251"/>
  <c r="H251"/>
  <c r="K275"/>
  <c r="H275"/>
  <c r="E317"/>
  <c r="H317"/>
  <c r="E77"/>
  <c r="H77"/>
  <c r="K220"/>
  <c r="H220"/>
  <c r="E291"/>
  <c r="H291"/>
  <c r="E307"/>
  <c r="H307"/>
  <c r="E295"/>
  <c r="H295"/>
  <c r="E319"/>
  <c r="H319"/>
  <c r="K334"/>
  <c r="E334"/>
  <c r="E92"/>
  <c r="E123"/>
  <c r="E336"/>
  <c r="E341"/>
  <c r="K66"/>
  <c r="E105"/>
  <c r="E21"/>
  <c r="E238"/>
  <c r="E206"/>
  <c r="E101"/>
  <c r="K179"/>
  <c r="E322"/>
  <c r="E173"/>
  <c r="E207"/>
  <c r="E282"/>
  <c r="E292"/>
  <c r="K301"/>
  <c r="E256"/>
  <c r="E97"/>
  <c r="E245"/>
  <c r="E131"/>
  <c r="K266"/>
  <c r="E330"/>
  <c r="E177"/>
  <c r="E23"/>
  <c r="E24"/>
  <c r="E189"/>
  <c r="E255"/>
  <c r="K317"/>
  <c r="E64"/>
  <c r="E209"/>
  <c r="E306"/>
  <c r="E299"/>
  <c r="E164"/>
  <c r="E218"/>
  <c r="E370"/>
  <c r="E148"/>
  <c r="E234"/>
  <c r="E302"/>
  <c r="E60"/>
  <c r="E137"/>
  <c r="K168"/>
  <c r="E232"/>
  <c r="E142"/>
  <c r="E279"/>
  <c r="K360"/>
  <c r="E107"/>
  <c r="E157"/>
  <c r="K240"/>
  <c r="E371"/>
  <c r="E303"/>
  <c r="K338"/>
  <c r="E102"/>
  <c r="E186"/>
  <c r="E72"/>
  <c r="E135"/>
  <c r="E219"/>
  <c r="E310"/>
  <c r="E375"/>
  <c r="E98"/>
  <c r="E118"/>
  <c r="E193"/>
  <c r="E236"/>
  <c r="E269"/>
  <c r="E304"/>
  <c r="E339"/>
  <c r="E373"/>
  <c r="E25"/>
  <c r="K94"/>
  <c r="H94"/>
  <c r="K89"/>
  <c r="H89"/>
  <c r="K178"/>
  <c r="E178"/>
  <c r="H178"/>
  <c r="K58"/>
  <c r="H58"/>
  <c r="H116"/>
  <c r="K116"/>
  <c r="K195"/>
  <c r="H195"/>
  <c r="K205"/>
  <c r="H205"/>
  <c r="H252"/>
  <c r="E252"/>
  <c r="K63"/>
  <c r="H63"/>
  <c r="K84"/>
  <c r="H84"/>
  <c r="K145"/>
  <c r="H145"/>
  <c r="K159"/>
  <c r="H159"/>
  <c r="K185"/>
  <c r="H185"/>
  <c r="K203"/>
  <c r="H203"/>
  <c r="K225"/>
  <c r="H225"/>
  <c r="K246"/>
  <c r="H246"/>
  <c r="K273"/>
  <c r="H273"/>
  <c r="K278"/>
  <c r="H278"/>
  <c r="K300"/>
  <c r="H300"/>
  <c r="K324"/>
  <c r="H324"/>
  <c r="K332"/>
  <c r="H332"/>
  <c r="K335"/>
  <c r="H335"/>
  <c r="K349"/>
  <c r="H349"/>
  <c r="K376"/>
  <c r="H376"/>
  <c r="H115"/>
  <c r="K115"/>
  <c r="K110"/>
  <c r="H110"/>
  <c r="K149"/>
  <c r="H149"/>
  <c r="E208"/>
  <c r="H208"/>
  <c r="K287"/>
  <c r="H287"/>
  <c r="K325"/>
  <c r="H325"/>
  <c r="H364"/>
  <c r="K364"/>
  <c r="K354"/>
  <c r="H354"/>
  <c r="K82"/>
  <c r="H82"/>
  <c r="K91"/>
  <c r="H91"/>
  <c r="E128"/>
  <c r="H128"/>
  <c r="K143"/>
  <c r="E143"/>
  <c r="H143"/>
  <c r="K161"/>
  <c r="E161"/>
  <c r="H161"/>
  <c r="K183"/>
  <c r="H183"/>
  <c r="K227"/>
  <c r="H227"/>
  <c r="E249"/>
  <c r="K249"/>
  <c r="H249"/>
  <c r="K267"/>
  <c r="H267"/>
  <c r="K276"/>
  <c r="H276"/>
  <c r="K298"/>
  <c r="H298"/>
  <c r="K337"/>
  <c r="H337"/>
  <c r="K361"/>
  <c r="H361"/>
  <c r="K57"/>
  <c r="H57"/>
  <c r="E57"/>
  <c r="K262"/>
  <c r="H262"/>
  <c r="K363"/>
  <c r="H363"/>
  <c r="K85"/>
  <c r="H85"/>
  <c r="K212"/>
  <c r="H212"/>
  <c r="K243"/>
  <c r="H243"/>
  <c r="K309"/>
  <c r="H309"/>
  <c r="K151"/>
  <c r="H151"/>
  <c r="H311"/>
  <c r="K311"/>
  <c r="E316"/>
  <c r="H316"/>
  <c r="K372"/>
  <c r="H372"/>
  <c r="K378"/>
  <c r="H378"/>
  <c r="K368"/>
  <c r="H368"/>
  <c r="K74"/>
  <c r="H74"/>
  <c r="H127"/>
  <c r="K127"/>
  <c r="K156"/>
  <c r="H156"/>
  <c r="E226"/>
  <c r="H226"/>
  <c r="K259"/>
  <c r="H259"/>
  <c r="H329"/>
  <c r="K329"/>
  <c r="H73"/>
  <c r="K73"/>
  <c r="K87"/>
  <c r="H87"/>
  <c r="K112"/>
  <c r="H112"/>
  <c r="K104"/>
  <c r="H104"/>
  <c r="K117"/>
  <c r="H117"/>
  <c r="K132"/>
  <c r="H132"/>
  <c r="H162"/>
  <c r="K162"/>
  <c r="K180"/>
  <c r="H180"/>
  <c r="H184"/>
  <c r="K184"/>
  <c r="K214"/>
  <c r="H214"/>
  <c r="K224"/>
  <c r="H224"/>
  <c r="K235"/>
  <c r="H235"/>
  <c r="H261"/>
  <c r="K261"/>
  <c r="K289"/>
  <c r="H289"/>
  <c r="K281"/>
  <c r="H281"/>
  <c r="E323"/>
  <c r="H323"/>
  <c r="E352"/>
  <c r="H352"/>
  <c r="K356"/>
  <c r="H356"/>
  <c r="K358"/>
  <c r="H358"/>
  <c r="K369"/>
  <c r="E369"/>
  <c r="H369"/>
  <c r="H61"/>
  <c r="K61"/>
  <c r="K79"/>
  <c r="H79"/>
  <c r="K106"/>
  <c r="H106"/>
  <c r="K119"/>
  <c r="H119"/>
  <c r="H153"/>
  <c r="K153"/>
  <c r="K174"/>
  <c r="H174"/>
  <c r="K194"/>
  <c r="H194"/>
  <c r="H237"/>
  <c r="K237"/>
  <c r="K283"/>
  <c r="E283"/>
  <c r="H283"/>
  <c r="K297"/>
  <c r="H297"/>
  <c r="K321"/>
  <c r="H321"/>
  <c r="K59"/>
  <c r="H59"/>
  <c r="K69"/>
  <c r="H69"/>
  <c r="K76"/>
  <c r="H76"/>
  <c r="H83"/>
  <c r="K83"/>
  <c r="K93"/>
  <c r="H93"/>
  <c r="K108"/>
  <c r="H108"/>
  <c r="K129"/>
  <c r="H129"/>
  <c r="K121"/>
  <c r="H121"/>
  <c r="H136"/>
  <c r="K136"/>
  <c r="K144"/>
  <c r="H144"/>
  <c r="K166"/>
  <c r="H166"/>
  <c r="K158"/>
  <c r="H158"/>
  <c r="K176"/>
  <c r="H176"/>
  <c r="K182"/>
  <c r="H182"/>
  <c r="K200"/>
  <c r="H200"/>
  <c r="K192"/>
  <c r="H192"/>
  <c r="K210"/>
  <c r="H210"/>
  <c r="K228"/>
  <c r="H228"/>
  <c r="K230"/>
  <c r="H230"/>
  <c r="E231"/>
  <c r="H231"/>
  <c r="K241"/>
  <c r="H241"/>
  <c r="K257"/>
  <c r="H257"/>
  <c r="H268"/>
  <c r="K268"/>
  <c r="K285"/>
  <c r="H285"/>
  <c r="E277"/>
  <c r="H277"/>
  <c r="K327"/>
  <c r="H327"/>
  <c r="K342"/>
  <c r="H342"/>
  <c r="K348"/>
  <c r="H348"/>
  <c r="K362"/>
  <c r="H362"/>
  <c r="K20"/>
  <c r="H20"/>
  <c r="H19"/>
  <c r="K19"/>
  <c r="K26"/>
  <c r="H26"/>
  <c r="K22"/>
  <c r="H22"/>
  <c r="E175"/>
  <c r="E183"/>
  <c r="E115"/>
  <c r="E225"/>
  <c r="E170"/>
  <c r="E68"/>
  <c r="E337"/>
  <c r="E85"/>
  <c r="E149"/>
  <c r="E247"/>
  <c r="E293"/>
  <c r="E58"/>
  <c r="K128"/>
  <c r="E199"/>
  <c r="E280"/>
  <c r="E357"/>
  <c r="K77"/>
  <c r="E129"/>
  <c r="E151"/>
  <c r="E184"/>
  <c r="E230"/>
  <c r="E265"/>
  <c r="K307"/>
  <c r="E342"/>
  <c r="E378"/>
  <c r="E74"/>
  <c r="E146"/>
  <c r="E212"/>
  <c r="E313"/>
  <c r="E364"/>
  <c r="E120"/>
  <c r="E223"/>
  <c r="E276"/>
  <c r="E361"/>
  <c r="E84"/>
  <c r="E122"/>
  <c r="E163"/>
  <c r="E197"/>
  <c r="E217"/>
  <c r="E250"/>
  <c r="E308"/>
  <c r="E332"/>
  <c r="E67"/>
  <c r="E119"/>
  <c r="E190"/>
  <c r="E270"/>
  <c r="E344"/>
  <c r="E91"/>
  <c r="E150"/>
  <c r="E227"/>
  <c r="E314"/>
  <c r="E365"/>
  <c r="E76"/>
  <c r="E104"/>
  <c r="E166"/>
  <c r="E200"/>
  <c r="E220"/>
  <c r="E253"/>
  <c r="E311"/>
  <c r="K319"/>
  <c r="E358"/>
  <c r="E99"/>
  <c r="E156"/>
  <c r="E233"/>
  <c r="E305"/>
  <c r="E367"/>
  <c r="E103"/>
  <c r="E205"/>
  <c r="E284"/>
  <c r="E347"/>
  <c r="E88"/>
  <c r="E126"/>
  <c r="E155"/>
  <c r="E201"/>
  <c r="K221"/>
  <c r="E254"/>
  <c r="E312"/>
  <c r="E320"/>
  <c r="E359"/>
  <c r="E19"/>
  <c r="AS17" i="7"/>
  <c r="AP17"/>
  <c r="AR55"/>
  <c r="AR17"/>
  <c r="AP55"/>
  <c r="AT6"/>
  <c r="AD379"/>
  <c r="AC379"/>
  <c r="AE27"/>
  <c r="AE17"/>
  <c r="AR379" l="1"/>
  <c r="E17" i="8"/>
  <c r="K17"/>
  <c r="AP379" i="7"/>
  <c r="H17" i="8"/>
  <c r="E55"/>
  <c r="K55"/>
  <c r="H55"/>
  <c r="AT55" i="7"/>
  <c r="AS55"/>
  <c r="AS379" s="1"/>
  <c r="AT27"/>
  <c r="AE6"/>
  <c r="AE55"/>
  <c r="AE379" s="1"/>
  <c r="AF55"/>
  <c r="AF27"/>
  <c r="AF17"/>
  <c r="AF6"/>
  <c r="E379" i="8" l="1"/>
  <c r="K379"/>
  <c r="H379"/>
  <c r="AF379" i="7"/>
  <c r="AT17"/>
  <c r="AT379" s="1"/>
</calcChain>
</file>

<file path=xl/sharedStrings.xml><?xml version="1.0" encoding="utf-8"?>
<sst xmlns="http://schemas.openxmlformats.org/spreadsheetml/2006/main" count="9056" uniqueCount="434">
  <si>
    <t>Алексеевский</t>
  </si>
  <si>
    <t>Красноярский</t>
  </si>
  <si>
    <t>Хворостянский</t>
  </si>
  <si>
    <t>Шенталинский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</si>
  <si>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</si>
  <si>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</si>
  <si>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</si>
  <si>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</si>
  <si>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</si>
  <si>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</si>
  <si>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</si>
  <si>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</si>
  <si>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</si>
  <si>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</si>
  <si>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</si>
  <si>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</si>
  <si>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</si>
  <si>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</si>
  <si>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</si>
  <si>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</si>
  <si>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</si>
  <si>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</si>
  <si>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</si>
  <si>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</si>
  <si>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</si>
  <si>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</si>
  <si>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</si>
  <si>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</si>
  <si>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</si>
  <si>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</si>
  <si>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</si>
  <si>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</si>
  <si>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</si>
  <si>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</si>
  <si>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</si>
  <si>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</si>
  <si>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</si>
  <si>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</si>
  <si>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</si>
  <si>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</si>
  <si>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</si>
  <si>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</si>
  <si>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</si>
  <si>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</si>
  <si>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</si>
  <si>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</si>
  <si>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</si>
  <si>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</si>
  <si>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</si>
  <si>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</si>
  <si>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</si>
  <si>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</si>
  <si>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</si>
  <si>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</si>
  <si>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</si>
  <si>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</si>
  <si>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</si>
  <si>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</si>
  <si>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</si>
  <si>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</si>
  <si>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</si>
  <si>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</si>
  <si>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</si>
  <si>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</si>
  <si>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</si>
  <si>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</si>
  <si>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</si>
  <si>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</si>
  <si>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</si>
  <si>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</si>
  <si>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</si>
  <si>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</si>
  <si>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</si>
  <si>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</si>
  <si>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</si>
  <si>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</si>
  <si>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</si>
  <si>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</si>
  <si>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</si>
  <si>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</si>
  <si>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</si>
  <si>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</si>
  <si>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</si>
  <si>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</si>
  <si>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</si>
  <si>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</si>
  <si>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</si>
  <si>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</si>
  <si>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</si>
  <si>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</si>
  <si>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</si>
  <si>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</si>
  <si>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</si>
  <si>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</si>
  <si>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</si>
  <si>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</si>
  <si>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</si>
  <si>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</si>
  <si>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</si>
  <si>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</si>
  <si>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</si>
  <si>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</si>
  <si>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</si>
  <si>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</si>
  <si>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</si>
  <si>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</si>
  <si>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</si>
  <si>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</si>
  <si>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</si>
  <si>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</si>
  <si>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</si>
  <si>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</si>
  <si>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</si>
  <si>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</si>
  <si>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</si>
  <si>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</si>
  <si>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</si>
  <si>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</si>
  <si>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</si>
  <si>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</si>
  <si>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</si>
  <si>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</si>
  <si>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</si>
  <si>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</si>
  <si>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</si>
  <si>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</si>
  <si>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</si>
  <si>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</si>
  <si>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</si>
  <si>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</si>
  <si>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</si>
  <si>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</si>
  <si>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</si>
  <si>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</si>
  <si>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</si>
  <si>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</si>
  <si>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</si>
  <si>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</si>
  <si>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</si>
  <si>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</si>
  <si>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</si>
  <si>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</si>
  <si>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</si>
  <si>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</si>
  <si>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</si>
  <si>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</si>
  <si>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</si>
  <si>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</si>
  <si>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</si>
  <si>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</si>
  <si>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</si>
  <si>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</si>
  <si>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</si>
  <si>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</si>
  <si>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</si>
  <si>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</si>
  <si>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</si>
  <si>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</si>
  <si>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</si>
  <si>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</si>
  <si>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</si>
  <si>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</si>
  <si>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</si>
  <si>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</si>
  <si>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</si>
  <si>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</si>
  <si>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</si>
  <si>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</si>
  <si>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</si>
  <si>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</si>
  <si>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</si>
  <si>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</si>
  <si>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</si>
  <si>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</si>
  <si>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</si>
  <si>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</si>
  <si>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</si>
  <si>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</si>
  <si>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</si>
  <si>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</si>
  <si>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</si>
  <si>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</si>
  <si>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</si>
  <si>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</si>
  <si>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</si>
  <si>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</si>
  <si>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</si>
  <si>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</si>
  <si>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</si>
  <si>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</si>
  <si>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</si>
  <si>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</si>
  <si>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</si>
  <si>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</si>
  <si>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</si>
  <si>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</si>
  <si>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</si>
  <si>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</si>
  <si>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</si>
  <si>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</si>
  <si>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</si>
  <si>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</si>
  <si>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</si>
  <si>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</si>
  <si>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</si>
  <si>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</si>
  <si>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</si>
  <si>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</si>
  <si>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</si>
  <si>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</si>
  <si>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</si>
  <si>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</si>
  <si>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</si>
  <si>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</si>
  <si>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</si>
  <si>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</si>
  <si>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</si>
  <si>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</si>
  <si>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</si>
  <si>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</si>
  <si>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</si>
  <si>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</si>
  <si>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</si>
  <si>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</si>
  <si>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</si>
  <si>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</si>
  <si>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</si>
  <si>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</si>
  <si>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</si>
  <si>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</si>
  <si>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</si>
  <si>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</si>
  <si>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</si>
  <si>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</si>
  <si>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</si>
  <si>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</si>
  <si>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</si>
  <si>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</si>
  <si>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</si>
  <si>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</si>
  <si>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</si>
  <si>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</si>
  <si>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</si>
  <si>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</si>
  <si>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</si>
  <si>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</si>
  <si>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</si>
  <si>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</si>
  <si>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</si>
  <si>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</si>
  <si>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</si>
  <si>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</si>
  <si>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</si>
  <si>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</si>
  <si>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</si>
  <si>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</si>
  <si>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</si>
  <si>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</si>
  <si>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</si>
  <si>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</si>
  <si>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</si>
  <si>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</si>
  <si>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</si>
  <si>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</si>
  <si>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</si>
  <si>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</si>
  <si>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</si>
  <si>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</si>
  <si>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</si>
  <si>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</si>
  <si>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</si>
  <si>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</si>
  <si>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</si>
  <si>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</si>
  <si>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</si>
  <si>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</si>
  <si>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</si>
  <si>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</si>
  <si>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</si>
  <si>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</si>
  <si>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</si>
  <si>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</si>
  <si>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</si>
  <si>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</si>
  <si>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</si>
  <si>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</si>
  <si>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</si>
  <si>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</si>
  <si>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</si>
  <si>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</si>
  <si>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</si>
  <si>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</si>
  <si>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</si>
  <si>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</si>
  <si>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</si>
  <si>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</si>
  <si>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</si>
  <si>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</si>
  <si>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</si>
  <si>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</si>
  <si>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</si>
  <si>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</si>
  <si>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</si>
  <si>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</si>
  <si>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</si>
  <si>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</si>
  <si>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</si>
  <si>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</si>
  <si>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</si>
  <si>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</si>
  <si>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</si>
  <si>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</si>
  <si>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</si>
  <si>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</si>
  <si>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</si>
  <si>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</si>
  <si>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</si>
  <si>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</si>
  <si>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</si>
  <si>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</si>
  <si>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</si>
  <si>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</si>
  <si>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</si>
  <si>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</si>
  <si>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</si>
  <si>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</si>
  <si>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</si>
  <si>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</si>
  <si>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</si>
  <si>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</si>
  <si>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</si>
  <si>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</si>
  <si>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</si>
  <si>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</si>
  <si>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</si>
  <si>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</si>
  <si>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</si>
  <si>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</si>
  <si>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</si>
  <si>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</si>
  <si>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</si>
  <si>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</si>
  <si>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</si>
  <si>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</si>
  <si>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</si>
  <si>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</si>
  <si>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</si>
  <si>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</si>
  <si>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</si>
  <si>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</si>
  <si>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</si>
  <si>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</si>
  <si>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</si>
  <si>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</si>
  <si>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</si>
  <si>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</si>
  <si>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</si>
  <si>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</si>
  <si>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Отклонение от планируемого распределения</t>
  </si>
  <si>
    <t>ИТОГО</t>
  </si>
  <si>
    <t>Годовое значение</t>
  </si>
  <si>
    <t>План распределения за период</t>
  </si>
  <si>
    <t>4=3/2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</si>
  <si>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</si>
  <si>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</si>
  <si>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</si>
  <si>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</si>
  <si>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</si>
  <si>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</si>
  <si>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</si>
  <si>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</si>
  <si>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</si>
  <si>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</si>
  <si>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</si>
  <si>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</si>
  <si>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</si>
  <si>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</si>
  <si>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</si>
  <si>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(тыс.рублей)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</si>
  <si>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</t>
  </si>
  <si>
    <t>Распределение за отчётный период с учетом удержания</t>
  </si>
  <si>
    <t>10=9/8</t>
  </si>
  <si>
    <t>Эффективность муниципального земельного контроля (единиц)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</si>
  <si>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</si>
  <si>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</si>
  <si>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14=13/12</t>
  </si>
  <si>
    <t>18=17/16</t>
  </si>
  <si>
    <t>22=21/20</t>
  </si>
  <si>
    <t>26=24/25</t>
  </si>
  <si>
    <t>x</t>
  </si>
  <si>
    <t>31=28*30</t>
  </si>
  <si>
    <t>32=31-30</t>
  </si>
  <si>
    <t>Ранее предоставленные субсидии</t>
  </si>
  <si>
    <t>За январь</t>
  </si>
  <si>
    <t>За февраль</t>
  </si>
  <si>
    <t>За март</t>
  </si>
  <si>
    <t>За апрель</t>
  </si>
  <si>
    <t>За май</t>
  </si>
  <si>
    <t>Нарушен норматив формирования расходов на содержание органов местного самоуправления</t>
  </si>
  <si>
    <t>Уровень задолженности предприятий жилищно-коммунального хозяйства за ранее потребленные топливно-энергетические ресурсы (%)</t>
  </si>
  <si>
    <t>н/д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</si>
  <si>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</si>
  <si>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
показателей социально-экономического развития</t>
  </si>
  <si>
    <t>Объем алкогольной продукции, зафиксированный в ЕГАИС</t>
  </si>
  <si>
    <t>Ежемесячное удержание субсидий в связи с исполнением показателей за 2017 год</t>
  </si>
  <si>
    <t>тыс. рублей</t>
  </si>
  <si>
    <t xml:space="preserve"> +/- по итогам отчётного периода</t>
  </si>
  <si>
    <t xml:space="preserve"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</si>
  <si>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</si>
  <si>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</si>
  <si>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</si>
  <si>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</si>
  <si>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</si>
  <si>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Общая сумма весов влияния</t>
  </si>
  <si>
    <t>Отклонение от прогноза</t>
  </si>
  <si>
    <t>Вес влияния на результат</t>
  </si>
  <si>
    <t xml:space="preserve"> + / -
(5)=(2)*(4)/(24)</t>
  </si>
  <si>
    <t xml:space="preserve"> + / -
(8)=(2)*(7)/(24)</t>
  </si>
  <si>
    <t xml:space="preserve"> + / -
(11)=(2)*(10)/(24)</t>
  </si>
  <si>
    <t xml:space="preserve"> + / -
(14)=(2)*(13)/(24)</t>
  </si>
  <si>
    <t xml:space="preserve"> + / -
(17)=(2)*(16)/(24)</t>
  </si>
  <si>
    <t xml:space="preserve"> + / -
(20)=(2)*(19)/(24)</t>
  </si>
  <si>
    <t xml:space="preserve"> + / -
(23)=(2)*(22)/(24)</t>
  </si>
  <si>
    <t>Городские округа</t>
  </si>
  <si>
    <t>За 9 месяцев 2018 года</t>
  </si>
  <si>
    <t>Факторный анализ влияния отдельных показателей на итоговое распределение за 9 месяцев 2018 года</t>
  </si>
  <si>
    <t>30=29/11м*9м</t>
  </si>
  <si>
    <t>За июнь</t>
  </si>
  <si>
    <t>За июль</t>
  </si>
  <si>
    <t>За август</t>
  </si>
  <si>
    <t>Удержано субсидий за март-август 2018 года в связи с исполнением показателей за 2017 год</t>
  </si>
  <si>
    <t>Распределение за отчётный период за вычетом предоставленных субсидий за январь-август 2018 года</t>
  </si>
  <si>
    <t>42=31-(33+…+40)</t>
  </si>
  <si>
    <t>46=44-45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</si>
</sst>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#,##0_ ;[Red]\-#,##0\ "/>
    <numFmt numFmtId="168" formatCode="#,##0.000_ ;[Red]\-#,##0.000\ "/>
    <numFmt numFmtId="169" formatCode="#,##0.0_ ;[Red]\-#,##0.0\ "/>
    <numFmt numFmtId="170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1" borderId="3" xfId="0" applyNumberFormat="1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5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1" borderId="3" xfId="45" applyFont="1" applyFill="1" applyBorder="1" applyAlignment="1">
      <alignment vertical="top" wrapText="1"/>
    </xf>
    <xf numFmtId="0" fontId="15" fillId="11" borderId="3" xfId="45" applyFont="1" applyFill="1" applyBorder="1" applyAlignment="1">
      <alignment horizontal="center" vertical="top" wrapText="1"/>
    </xf>
    <xf numFmtId="0" fontId="15" fillId="11" borderId="3" xfId="0" applyFont="1" applyFill="1" applyBorder="1" applyAlignment="1">
      <alignment vertical="top" wrapText="1"/>
    </xf>
    <xf numFmtId="0" fontId="14" fillId="13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7" fontId="16" fillId="11" borderId="3" xfId="0" applyNumberFormat="1" applyFont="1" applyFill="1" applyBorder="1" applyAlignment="1">
      <alignment vertical="center"/>
    </xf>
    <xf numFmtId="0" fontId="18" fillId="11" borderId="3" xfId="45" applyFont="1" applyFill="1" applyBorder="1" applyAlignment="1">
      <alignment horizontal="center" vertical="top" wrapText="1"/>
    </xf>
    <xf numFmtId="0" fontId="16" fillId="11" borderId="3" xfId="0" applyFont="1" applyFill="1" applyBorder="1" applyAlignment="1">
      <alignment vertical="center"/>
    </xf>
    <xf numFmtId="0" fontId="17" fillId="14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right" vertical="center"/>
    </xf>
    <xf numFmtId="0" fontId="15" fillId="11" borderId="3" xfId="45" applyFont="1" applyFill="1" applyBorder="1" applyAlignment="1">
      <alignment horizontal="left" vertical="top" wrapText="1"/>
    </xf>
    <xf numFmtId="166" fontId="16" fillId="11" borderId="3" xfId="0" applyNumberFormat="1" applyFont="1" applyFill="1" applyBorder="1" applyAlignment="1">
      <alignment vertical="center"/>
    </xf>
    <xf numFmtId="0" fontId="16" fillId="12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9" fontId="16" fillId="12" borderId="3" xfId="0" applyNumberFormat="1" applyFont="1" applyFill="1" applyBorder="1" applyAlignment="1">
      <alignment vertical="center"/>
    </xf>
    <xf numFmtId="4" fontId="16" fillId="12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167" fontId="16" fillId="12" borderId="3" xfId="0" applyNumberFormat="1" applyFont="1" applyFill="1" applyBorder="1" applyAlignment="1">
      <alignment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5" fillId="0" borderId="3" xfId="45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0" fontId="2" fillId="17" borderId="3" xfId="0" applyFont="1" applyFill="1" applyBorder="1" applyAlignment="1">
      <alignment horizontal="center" vertical="center" wrapText="1"/>
    </xf>
    <xf numFmtId="4" fontId="15" fillId="11" borderId="3" xfId="45" applyNumberFormat="1" applyFont="1" applyFill="1" applyBorder="1" applyAlignment="1">
      <alignment horizontal="center" vertical="top" wrapText="1"/>
    </xf>
    <xf numFmtId="0" fontId="2" fillId="16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horizontal="center" vertical="center"/>
    </xf>
    <xf numFmtId="169" fontId="14" fillId="0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4" borderId="3" xfId="0" applyNumberFormat="1" applyFont="1" applyFill="1" applyBorder="1" applyAlignment="1">
      <alignment horizontal="center" vertical="center" wrapText="1"/>
    </xf>
    <xf numFmtId="0" fontId="20" fillId="11" borderId="3" xfId="45" applyFont="1" applyFill="1" applyBorder="1" applyAlignment="1">
      <alignment horizontal="left" vertical="top" wrapText="1"/>
    </xf>
    <xf numFmtId="169" fontId="21" fillId="11" borderId="3" xfId="0" applyNumberFormat="1" applyFont="1" applyFill="1" applyBorder="1" applyAlignment="1">
      <alignment vertical="center"/>
    </xf>
    <xf numFmtId="0" fontId="20" fillId="0" borderId="3" xfId="45" applyFont="1" applyBorder="1" applyAlignment="1">
      <alignment vertical="top" wrapText="1"/>
    </xf>
    <xf numFmtId="169" fontId="17" fillId="0" borderId="3" xfId="0" applyNumberFormat="1" applyFont="1" applyFill="1" applyBorder="1" applyAlignment="1">
      <alignment horizontal="right" vertical="center"/>
    </xf>
    <xf numFmtId="170" fontId="17" fillId="0" borderId="3" xfId="0" applyNumberFormat="1" applyFont="1" applyBorder="1" applyAlignment="1">
      <alignment horizontal="center"/>
    </xf>
    <xf numFmtId="169" fontId="17" fillId="19" borderId="3" xfId="0" applyNumberFormat="1" applyFont="1" applyFill="1" applyBorder="1"/>
    <xf numFmtId="169" fontId="17" fillId="19" borderId="3" xfId="0" applyNumberFormat="1" applyFont="1" applyFill="1" applyBorder="1" applyAlignment="1">
      <alignment horizontal="center"/>
    </xf>
    <xf numFmtId="170" fontId="17" fillId="0" borderId="3" xfId="0" applyNumberFormat="1" applyFont="1" applyBorder="1"/>
    <xf numFmtId="0" fontId="20" fillId="0" borderId="3" xfId="0" applyFont="1" applyFill="1" applyBorder="1" applyAlignment="1">
      <alignment vertical="top" wrapText="1"/>
    </xf>
    <xf numFmtId="0" fontId="20" fillId="11" borderId="3" xfId="45" applyFont="1" applyFill="1" applyBorder="1" applyAlignment="1">
      <alignment vertical="top" wrapText="1"/>
    </xf>
    <xf numFmtId="0" fontId="20" fillId="11" borderId="3" xfId="0" applyFont="1" applyFill="1" applyBorder="1" applyAlignment="1">
      <alignment vertical="top" wrapText="1"/>
    </xf>
    <xf numFmtId="0" fontId="17" fillId="13" borderId="3" xfId="0" applyFont="1" applyFill="1" applyBorder="1" applyAlignment="1">
      <alignment vertical="top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vertical="top" wrapText="1"/>
    </xf>
    <xf numFmtId="0" fontId="21" fillId="13" borderId="3" xfId="0" applyFont="1" applyFill="1" applyBorder="1" applyAlignment="1">
      <alignment vertical="top" wrapText="1"/>
    </xf>
    <xf numFmtId="169" fontId="21" fillId="13" borderId="3" xfId="0" applyNumberFormat="1" applyFont="1" applyFill="1" applyBorder="1" applyAlignment="1">
      <alignment vertical="center"/>
    </xf>
    <xf numFmtId="0" fontId="7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17" fillId="18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6" borderId="3" xfId="0" applyFont="1" applyFill="1" applyBorder="1" applyAlignment="1">
      <alignment horizontal="center" vertical="center" wrapText="1"/>
    </xf>
    <xf numFmtId="0" fontId="17" fillId="15" borderId="3" xfId="0" applyNumberFormat="1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CCFFCC"/>
      <color rgb="FF6699FF"/>
      <color rgb="FFCCCCFF"/>
      <color rgb="FF99CCFF"/>
      <color rgb="FFCCECFF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9;&#1090;&#1080;&#1084;&#1091;&#1083;&#1080;&#1088;&#1091;&#1102;&#1097;&#1080;&#1093;%20&#1089;&#1091;&#1073;&#1089;&#1080;&#1076;&#1080;&#1081;%20&#1079;&#1072;%20I%20&#1087;&#1086;&#1083;&#1091;&#1075;&#1086;&#1076;&#1080;&#1077;%202018%20&#1075;&#1086;&#1076;&#1072;%20(&#1087;&#1088;&#1072;&#1074;&#1080;&#1090;&#110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й"/>
      <sheetName val="Плюсы и минусы"/>
    </sheetNames>
    <sheetDataSet>
      <sheetData sheetId="0">
        <row r="6">
          <cell r="AF6">
            <v>-18317.627272727295</v>
          </cell>
        </row>
        <row r="27">
          <cell r="AF27">
            <v>-1660.209090909093</v>
          </cell>
        </row>
        <row r="55">
          <cell r="AF55">
            <v>-12530.145454545462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K384"/>
  <sheetViews>
    <sheetView tabSelected="1"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1" sqref="B1:S1"/>
    </sheetView>
  </sheetViews>
  <sheetFormatPr defaultColWidth="9.140625" defaultRowHeight="12.75"/>
  <cols>
    <col min="1" max="1" width="44.7109375" style="1" customWidth="1"/>
    <col min="2" max="3" width="14.42578125" style="1" customWidth="1"/>
    <col min="4" max="4" width="13.42578125" style="1" customWidth="1"/>
    <col min="5" max="5" width="5" style="1" customWidth="1"/>
    <col min="6" max="6" width="20.7109375" style="1" customWidth="1"/>
    <col min="7" max="7" width="15.140625" style="1" customWidth="1"/>
    <col min="8" max="8" width="13.85546875" style="1" customWidth="1"/>
    <col min="9" max="9" width="13.42578125" style="1" customWidth="1"/>
    <col min="10" max="10" width="13.28515625" style="1" customWidth="1"/>
    <col min="11" max="11" width="5.140625" style="1" customWidth="1"/>
    <col min="12" max="12" width="13.85546875" style="1" customWidth="1"/>
    <col min="13" max="13" width="13.42578125" style="1" customWidth="1"/>
    <col min="14" max="14" width="13.28515625" style="1" customWidth="1"/>
    <col min="15" max="15" width="5.140625" style="1" customWidth="1"/>
    <col min="16" max="16" width="13.85546875" style="1" customWidth="1"/>
    <col min="17" max="17" width="13.42578125" style="1" customWidth="1"/>
    <col min="18" max="18" width="13.28515625" style="1" customWidth="1"/>
    <col min="19" max="19" width="5.140625" style="1" customWidth="1"/>
    <col min="20" max="20" width="13.85546875" style="1" customWidth="1"/>
    <col min="21" max="21" width="13.42578125" style="1" customWidth="1"/>
    <col min="22" max="22" width="13.28515625" style="1" customWidth="1"/>
    <col min="23" max="23" width="5.140625" style="1" customWidth="1"/>
    <col min="24" max="24" width="13.85546875" style="1" customWidth="1"/>
    <col min="25" max="25" width="13.42578125" style="1" customWidth="1"/>
    <col min="26" max="26" width="13.28515625" style="1" customWidth="1"/>
    <col min="27" max="27" width="5.140625" style="1" customWidth="1"/>
    <col min="28" max="28" width="13" style="1" customWidth="1"/>
    <col min="29" max="29" width="11.7109375" style="1" customWidth="1"/>
    <col min="30" max="30" width="14.28515625" style="1" customWidth="1"/>
    <col min="31" max="31" width="13.5703125" style="1" customWidth="1"/>
    <col min="32" max="32" width="13.140625" style="1" customWidth="1"/>
    <col min="33" max="33" width="12.28515625" style="1" customWidth="1"/>
    <col min="34" max="34" width="12" style="1" customWidth="1"/>
    <col min="35" max="35" width="12.28515625" style="1" customWidth="1"/>
    <col min="36" max="36" width="12.42578125" style="1" customWidth="1"/>
    <col min="37" max="40" width="12" style="1" customWidth="1"/>
    <col min="41" max="41" width="14.28515625" style="1" customWidth="1"/>
    <col min="42" max="42" width="18.28515625" style="1" customWidth="1"/>
    <col min="43" max="43" width="14.28515625" style="1" customWidth="1"/>
    <col min="44" max="44" width="15.85546875" style="1" customWidth="1"/>
    <col min="45" max="46" width="14.28515625" style="1" customWidth="1"/>
    <col min="47" max="47" width="36.28515625" style="1" bestFit="1" customWidth="1"/>
    <col min="48" max="48" width="11.42578125" style="1" bestFit="1" customWidth="1"/>
    <col min="49" max="49" width="10.5703125" style="1" bestFit="1" customWidth="1"/>
    <col min="50" max="50" width="22.7109375" style="1" bestFit="1" customWidth="1"/>
    <col min="51" max="51" width="9.140625" style="1" bestFit="1" customWidth="1"/>
    <col min="52" max="52" width="23.140625" style="1" bestFit="1" customWidth="1"/>
    <col min="53" max="54" width="8.42578125" style="1" bestFit="1" customWidth="1"/>
    <col min="55" max="16384" width="9.140625" style="1"/>
  </cols>
  <sheetData>
    <row r="1" spans="1:55" ht="36.75" customHeight="1">
      <c r="B1" s="76" t="s">
        <v>402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</row>
    <row r="2" spans="1:55" ht="15.75">
      <c r="A2" s="41" t="s">
        <v>424</v>
      </c>
    </row>
    <row r="3" spans="1:55" ht="66.75" customHeight="1">
      <c r="A3" s="79" t="s">
        <v>14</v>
      </c>
      <c r="B3" s="81" t="s">
        <v>378</v>
      </c>
      <c r="C3" s="86"/>
      <c r="D3" s="86"/>
      <c r="E3" s="82"/>
      <c r="F3" s="81" t="s">
        <v>379</v>
      </c>
      <c r="G3" s="82"/>
      <c r="H3" s="88" t="s">
        <v>403</v>
      </c>
      <c r="I3" s="88"/>
      <c r="J3" s="88"/>
      <c r="K3" s="88"/>
      <c r="L3" s="88" t="s">
        <v>382</v>
      </c>
      <c r="M3" s="88"/>
      <c r="N3" s="88"/>
      <c r="O3" s="88"/>
      <c r="P3" s="89" t="s">
        <v>383</v>
      </c>
      <c r="Q3" s="90"/>
      <c r="R3" s="90"/>
      <c r="S3" s="91"/>
      <c r="T3" s="89" t="s">
        <v>384</v>
      </c>
      <c r="U3" s="90"/>
      <c r="V3" s="90"/>
      <c r="W3" s="91"/>
      <c r="X3" s="89" t="s">
        <v>399</v>
      </c>
      <c r="Y3" s="90"/>
      <c r="Z3" s="90"/>
      <c r="AA3" s="91"/>
      <c r="AB3" s="80" t="s">
        <v>363</v>
      </c>
      <c r="AC3" s="87" t="s">
        <v>360</v>
      </c>
      <c r="AD3" s="79" t="s">
        <v>361</v>
      </c>
      <c r="AE3" s="79" t="s">
        <v>375</v>
      </c>
      <c r="AF3" s="79" t="s">
        <v>358</v>
      </c>
      <c r="AG3" s="83" t="s">
        <v>392</v>
      </c>
      <c r="AH3" s="84"/>
      <c r="AI3" s="84"/>
      <c r="AJ3" s="84"/>
      <c r="AK3" s="84"/>
      <c r="AL3" s="84"/>
      <c r="AM3" s="84"/>
      <c r="AN3" s="85"/>
      <c r="AO3" s="79" t="s">
        <v>430</v>
      </c>
      <c r="AP3" s="79" t="s">
        <v>431</v>
      </c>
      <c r="AQ3" s="79" t="s">
        <v>398</v>
      </c>
      <c r="AR3" s="79" t="s">
        <v>401</v>
      </c>
      <c r="AS3" s="77" t="s">
        <v>404</v>
      </c>
      <c r="AT3" s="77" t="s">
        <v>380</v>
      </c>
    </row>
    <row r="4" spans="1:55" ht="52.5" customHeight="1">
      <c r="A4" s="79"/>
      <c r="B4" s="35" t="s">
        <v>356</v>
      </c>
      <c r="C4" s="35" t="s">
        <v>357</v>
      </c>
      <c r="D4" s="36" t="s">
        <v>364</v>
      </c>
      <c r="E4" s="35" t="s">
        <v>15</v>
      </c>
      <c r="F4" s="39" t="s">
        <v>376</v>
      </c>
      <c r="G4" s="40" t="s">
        <v>15</v>
      </c>
      <c r="H4" s="43" t="s">
        <v>356</v>
      </c>
      <c r="I4" s="43" t="s">
        <v>357</v>
      </c>
      <c r="J4" s="43" t="s">
        <v>364</v>
      </c>
      <c r="K4" s="43" t="s">
        <v>15</v>
      </c>
      <c r="L4" s="43" t="s">
        <v>356</v>
      </c>
      <c r="M4" s="43" t="s">
        <v>357</v>
      </c>
      <c r="N4" s="43" t="s">
        <v>364</v>
      </c>
      <c r="O4" s="43" t="s">
        <v>15</v>
      </c>
      <c r="P4" s="43" t="s">
        <v>356</v>
      </c>
      <c r="Q4" s="43" t="s">
        <v>357</v>
      </c>
      <c r="R4" s="43" t="s">
        <v>364</v>
      </c>
      <c r="S4" s="43" t="s">
        <v>15</v>
      </c>
      <c r="T4" s="43" t="s">
        <v>356</v>
      </c>
      <c r="U4" s="43" t="s">
        <v>357</v>
      </c>
      <c r="V4" s="43" t="s">
        <v>364</v>
      </c>
      <c r="W4" s="43" t="s">
        <v>15</v>
      </c>
      <c r="X4" s="43" t="s">
        <v>356</v>
      </c>
      <c r="Y4" s="43" t="s">
        <v>357</v>
      </c>
      <c r="Z4" s="43" t="s">
        <v>364</v>
      </c>
      <c r="AA4" s="43" t="s">
        <v>15</v>
      </c>
      <c r="AB4" s="80"/>
      <c r="AC4" s="87"/>
      <c r="AD4" s="79"/>
      <c r="AE4" s="79"/>
      <c r="AF4" s="79"/>
      <c r="AG4" s="45" t="s">
        <v>393</v>
      </c>
      <c r="AH4" s="45" t="s">
        <v>394</v>
      </c>
      <c r="AI4" s="45" t="s">
        <v>395</v>
      </c>
      <c r="AJ4" s="45" t="s">
        <v>396</v>
      </c>
      <c r="AK4" s="45" t="s">
        <v>397</v>
      </c>
      <c r="AL4" s="45" t="s">
        <v>427</v>
      </c>
      <c r="AM4" s="45" t="s">
        <v>428</v>
      </c>
      <c r="AN4" s="45" t="s">
        <v>429</v>
      </c>
      <c r="AO4" s="79"/>
      <c r="AP4" s="79"/>
      <c r="AQ4" s="79"/>
      <c r="AR4" s="79"/>
      <c r="AS4" s="78"/>
      <c r="AT4" s="78"/>
    </row>
    <row r="5" spans="1:55" s="18" customFormat="1" ht="14.1" customHeight="1">
      <c r="A5" s="22">
        <v>1</v>
      </c>
      <c r="B5" s="22">
        <v>2</v>
      </c>
      <c r="C5" s="22">
        <v>3</v>
      </c>
      <c r="D5" s="22" t="s">
        <v>362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 t="s">
        <v>381</v>
      </c>
      <c r="K5" s="22">
        <v>11</v>
      </c>
      <c r="L5" s="22">
        <v>12</v>
      </c>
      <c r="M5" s="22">
        <v>13</v>
      </c>
      <c r="N5" s="22" t="s">
        <v>385</v>
      </c>
      <c r="O5" s="22">
        <v>15</v>
      </c>
      <c r="P5" s="22">
        <v>16</v>
      </c>
      <c r="Q5" s="22">
        <v>17</v>
      </c>
      <c r="R5" s="22" t="s">
        <v>386</v>
      </c>
      <c r="S5" s="22">
        <v>19</v>
      </c>
      <c r="T5" s="22">
        <v>20</v>
      </c>
      <c r="U5" s="22">
        <v>21</v>
      </c>
      <c r="V5" s="22" t="s">
        <v>387</v>
      </c>
      <c r="W5" s="22">
        <v>23</v>
      </c>
      <c r="X5" s="22">
        <v>24</v>
      </c>
      <c r="Y5" s="22">
        <v>25</v>
      </c>
      <c r="Z5" s="22" t="s">
        <v>388</v>
      </c>
      <c r="AA5" s="22">
        <v>27</v>
      </c>
      <c r="AB5" s="22">
        <v>28</v>
      </c>
      <c r="AC5" s="22">
        <v>29</v>
      </c>
      <c r="AD5" s="22" t="s">
        <v>426</v>
      </c>
      <c r="AE5" s="22" t="s">
        <v>390</v>
      </c>
      <c r="AF5" s="22" t="s">
        <v>391</v>
      </c>
      <c r="AG5" s="22">
        <v>33</v>
      </c>
      <c r="AH5" s="22">
        <v>34</v>
      </c>
      <c r="AI5" s="22">
        <v>35</v>
      </c>
      <c r="AJ5" s="22">
        <v>36</v>
      </c>
      <c r="AK5" s="22">
        <v>37</v>
      </c>
      <c r="AL5" s="22">
        <v>38</v>
      </c>
      <c r="AM5" s="22">
        <v>39</v>
      </c>
      <c r="AN5" s="22">
        <v>40</v>
      </c>
      <c r="AO5" s="22">
        <v>41</v>
      </c>
      <c r="AP5" s="22" t="s">
        <v>432</v>
      </c>
      <c r="AQ5" s="22">
        <v>43</v>
      </c>
      <c r="AR5" s="22">
        <v>44</v>
      </c>
      <c r="AS5" s="22">
        <v>45</v>
      </c>
      <c r="AT5" s="22" t="s">
        <v>433</v>
      </c>
      <c r="AU5" s="1"/>
      <c r="AV5" s="1"/>
      <c r="AW5" s="1"/>
      <c r="AX5" s="1"/>
      <c r="AY5" s="1"/>
      <c r="AZ5" s="1"/>
      <c r="BA5" s="1"/>
      <c r="BB5" s="1"/>
      <c r="BC5" s="1"/>
    </row>
    <row r="6" spans="1:55" s="3" customFormat="1" ht="32.85" customHeight="1">
      <c r="A6" s="25" t="s">
        <v>377</v>
      </c>
      <c r="B6" s="23">
        <f>SUM(B7:B16)</f>
        <v>18066939.299999997</v>
      </c>
      <c r="C6" s="23">
        <f>SUM(C7:C16)</f>
        <v>17191457.412919998</v>
      </c>
      <c r="D6" s="6">
        <f>IF(C6/B6&gt;1.2,IF((C6/B6-1.2)*0.1+1.2&gt;1.3,1.3,(C6/B6-1.2)*0.1+1.2),C6/B6)</f>
        <v>0.95154232421204854</v>
      </c>
      <c r="E6" s="20"/>
      <c r="F6" s="20"/>
      <c r="G6" s="20"/>
      <c r="H6" s="23">
        <f>SUM(H7:H16)</f>
        <v>1037080.3999999999</v>
      </c>
      <c r="I6" s="23">
        <f>SUM(I7:I16)</f>
        <v>1044684.4</v>
      </c>
      <c r="J6" s="6">
        <f>IF(I6/H6&gt;1.2,IF((I6/H6-1.2)*0.1+1.2&gt;1.3,1.3,(I6/H6-1.2)*0.1+1.2),I6/H6)</f>
        <v>1.0073321219839853</v>
      </c>
      <c r="K6" s="20"/>
      <c r="L6" s="23"/>
      <c r="M6" s="23"/>
      <c r="N6" s="6"/>
      <c r="O6" s="20"/>
      <c r="P6" s="20"/>
      <c r="Q6" s="20"/>
      <c r="R6" s="20"/>
      <c r="S6" s="20"/>
      <c r="T6" s="20"/>
      <c r="U6" s="20"/>
      <c r="V6" s="20"/>
      <c r="W6" s="20"/>
      <c r="X6" s="23"/>
      <c r="Y6" s="23"/>
      <c r="Z6" s="6"/>
      <c r="AA6" s="20"/>
      <c r="AB6" s="21"/>
      <c r="AC6" s="19">
        <f>SUM(AC7:AC16)</f>
        <v>2024853.2</v>
      </c>
      <c r="AD6" s="23">
        <f>SUM(AD7:AD16)</f>
        <v>1656698.072727273</v>
      </c>
      <c r="AE6" s="23">
        <f>SUM(AE7:AE16)</f>
        <v>1649770.4000000001</v>
      </c>
      <c r="AF6" s="23">
        <f>SUM(AF7:AF16)</f>
        <v>-6927.6727272727803</v>
      </c>
      <c r="AG6" s="23">
        <f t="shared" ref="AG6:AR6" si="0">SUM(AG7:AG16)</f>
        <v>166138.69999999998</v>
      </c>
      <c r="AH6" s="23">
        <f t="shared" si="0"/>
        <v>164909.6</v>
      </c>
      <c r="AI6" s="23">
        <f t="shared" si="0"/>
        <v>171437.8</v>
      </c>
      <c r="AJ6" s="23">
        <f t="shared" si="0"/>
        <v>149813.09999999998</v>
      </c>
      <c r="AK6" s="23">
        <f t="shared" si="0"/>
        <v>177221.2</v>
      </c>
      <c r="AL6" s="23">
        <f t="shared" si="0"/>
        <v>262494.2</v>
      </c>
      <c r="AM6" s="23">
        <f t="shared" si="0"/>
        <v>182140</v>
      </c>
      <c r="AN6" s="23">
        <f t="shared" si="0"/>
        <v>170819.30000000002</v>
      </c>
      <c r="AO6" s="23">
        <f t="shared" si="0"/>
        <v>663.6</v>
      </c>
      <c r="AP6" s="23">
        <f t="shared" si="0"/>
        <v>204132.9</v>
      </c>
      <c r="AQ6" s="46"/>
      <c r="AR6" s="23">
        <f t="shared" si="0"/>
        <v>204132.9</v>
      </c>
      <c r="AS6" s="23">
        <f t="shared" ref="AS6:AT6" si="1">SUM(AS7:AS16)</f>
        <v>0</v>
      </c>
      <c r="AT6" s="23">
        <f t="shared" si="1"/>
        <v>204132.9</v>
      </c>
      <c r="AU6" s="42"/>
      <c r="AV6" s="1"/>
      <c r="AW6" s="1"/>
      <c r="AX6" s="1"/>
      <c r="AY6" s="1"/>
      <c r="AZ6" s="1"/>
      <c r="BA6" s="1"/>
      <c r="BB6" s="1"/>
      <c r="BC6" s="1"/>
    </row>
    <row r="7" spans="1:55" s="2" customFormat="1" ht="17.100000000000001" customHeight="1">
      <c r="A7" s="11" t="s">
        <v>4</v>
      </c>
      <c r="B7" s="24">
        <v>10733680.1</v>
      </c>
      <c r="C7" s="24">
        <v>9939682.4524400011</v>
      </c>
      <c r="D7" s="4">
        <f>IF(E7=0,0,IF(B7=0,1,IF(C7&lt;0,0,IF(C7/B7&gt;1.2,IF((C7/B7-1.2)*0.1+1.2&gt;1.3,1.3,(C7/B7-1.2)*0.1+1.2),C7/B7))))</f>
        <v>0.9260274537565174</v>
      </c>
      <c r="E7" s="10">
        <v>20</v>
      </c>
      <c r="F7" s="5">
        <v>1</v>
      </c>
      <c r="G7" s="5">
        <v>15</v>
      </c>
      <c r="H7" s="24">
        <v>564269.80000000005</v>
      </c>
      <c r="I7" s="24">
        <v>557381.4</v>
      </c>
      <c r="J7" s="4">
        <f>IF(K7=0,0,IF(H7=0,1,IF(I7&lt;0,0,IF(I7/H7&gt;1.2,IF((I7/H7-1.2)*0.1+1.2&gt;1.3,1.3,(I7/H7-1.2)*0.1+1.2),I7/H7))))</f>
        <v>0.98779236457453501</v>
      </c>
      <c r="K7" s="5">
        <v>15</v>
      </c>
      <c r="L7" s="5" t="s">
        <v>400</v>
      </c>
      <c r="M7" s="5" t="s">
        <v>400</v>
      </c>
      <c r="N7" s="4" t="s">
        <v>400</v>
      </c>
      <c r="O7" s="5"/>
      <c r="P7" s="5" t="s">
        <v>389</v>
      </c>
      <c r="Q7" s="5" t="s">
        <v>389</v>
      </c>
      <c r="R7" s="5" t="s">
        <v>389</v>
      </c>
      <c r="S7" s="5"/>
      <c r="T7" s="5" t="s">
        <v>389</v>
      </c>
      <c r="U7" s="5" t="s">
        <v>389</v>
      </c>
      <c r="V7" s="5" t="s">
        <v>389</v>
      </c>
      <c r="W7" s="5"/>
      <c r="X7" s="5" t="s">
        <v>400</v>
      </c>
      <c r="Y7" s="5" t="s">
        <v>400</v>
      </c>
      <c r="Z7" s="4" t="s">
        <v>400</v>
      </c>
      <c r="AA7" s="5"/>
      <c r="AB7" s="31">
        <f>(D7*E7+F7*G7+J7*K7)/(E7+G7+K7)</f>
        <v>0.9667486908749674</v>
      </c>
      <c r="AC7" s="32">
        <v>606933</v>
      </c>
      <c r="AD7" s="24">
        <f>AC7/11*9</f>
        <v>496581.54545454547</v>
      </c>
      <c r="AE7" s="24">
        <f>ROUND(AB7*AD7,1)</f>
        <v>480069.6</v>
      </c>
      <c r="AF7" s="24">
        <f>AE7-AD7</f>
        <v>-16511.945454545494</v>
      </c>
      <c r="AG7" s="24">
        <v>45568.9</v>
      </c>
      <c r="AH7" s="24">
        <v>46913.5</v>
      </c>
      <c r="AI7" s="24">
        <v>44363.1</v>
      </c>
      <c r="AJ7" s="24">
        <v>28995.9</v>
      </c>
      <c r="AK7" s="24">
        <v>52296.3</v>
      </c>
      <c r="AL7" s="24">
        <v>104964.8</v>
      </c>
      <c r="AM7" s="24">
        <v>77491.100000000006</v>
      </c>
      <c r="AN7" s="24">
        <v>52969.1</v>
      </c>
      <c r="AO7" s="24"/>
      <c r="AP7" s="24">
        <f>ROUND(AE7-SUM(AG7:AO7),1)</f>
        <v>26506.9</v>
      </c>
      <c r="AQ7" s="47"/>
      <c r="AR7" s="24">
        <f>IF(OR(AP7&lt;0,AQ7="+"),0,AP7)</f>
        <v>26506.9</v>
      </c>
      <c r="AS7" s="24"/>
      <c r="AT7" s="24">
        <f>ROUND(AR7-AS7,1)</f>
        <v>26506.9</v>
      </c>
      <c r="AU7" s="42"/>
      <c r="AV7" s="42"/>
      <c r="AW7" s="42"/>
      <c r="AX7" s="42"/>
      <c r="AY7" s="42"/>
      <c r="AZ7" s="1"/>
      <c r="BA7" s="1"/>
      <c r="BB7" s="1"/>
      <c r="BC7" s="1"/>
    </row>
    <row r="8" spans="1:55" s="2" customFormat="1" ht="17.100000000000001" customHeight="1">
      <c r="A8" s="11" t="s">
        <v>5</v>
      </c>
      <c r="B8" s="24">
        <v>4216109.8</v>
      </c>
      <c r="C8" s="24">
        <v>4222189.3608100004</v>
      </c>
      <c r="D8" s="4">
        <f t="shared" ref="D8:D54" si="2">IF(E8=0,0,IF(B8=0,1,IF(C8&lt;0,0,IF(C8/B8&gt;1.2,IF((C8/B8-1.2)*0.1+1.2&gt;1.3,1.3,(C8/B8-1.2)*0.1+1.2),C8/B8))))</f>
        <v>1.0014419835104866</v>
      </c>
      <c r="E8" s="10">
        <v>20</v>
      </c>
      <c r="F8" s="5">
        <v>1</v>
      </c>
      <c r="G8" s="5">
        <v>15</v>
      </c>
      <c r="H8" s="24">
        <v>234920.3</v>
      </c>
      <c r="I8" s="24">
        <v>239366.2</v>
      </c>
      <c r="J8" s="4">
        <f t="shared" ref="J8:J16" si="3">IF(K8=0,0,IF(H8=0,1,IF(I8&lt;0,0,IF(I8/H8&gt;1.2,IF((I8/H8-1.2)*0.1+1.2&gt;1.3,1.3,(I8/H8-1.2)*0.1+1.2),I8/H8))))</f>
        <v>1.0189251418459793</v>
      </c>
      <c r="K8" s="5">
        <v>15</v>
      </c>
      <c r="L8" s="5" t="s">
        <v>400</v>
      </c>
      <c r="M8" s="5" t="s">
        <v>400</v>
      </c>
      <c r="N8" s="4" t="s">
        <v>400</v>
      </c>
      <c r="O8" s="5"/>
      <c r="P8" s="5" t="s">
        <v>389</v>
      </c>
      <c r="Q8" s="5" t="s">
        <v>389</v>
      </c>
      <c r="R8" s="5" t="s">
        <v>389</v>
      </c>
      <c r="S8" s="5"/>
      <c r="T8" s="5" t="s">
        <v>389</v>
      </c>
      <c r="U8" s="5" t="s">
        <v>389</v>
      </c>
      <c r="V8" s="5" t="s">
        <v>389</v>
      </c>
      <c r="W8" s="5"/>
      <c r="X8" s="5" t="s">
        <v>400</v>
      </c>
      <c r="Y8" s="5" t="s">
        <v>400</v>
      </c>
      <c r="Z8" s="5" t="s">
        <v>400</v>
      </c>
      <c r="AA8" s="5"/>
      <c r="AB8" s="31">
        <f t="shared" ref="AB8:AB53" si="4">(D8*E8+F8*G8+J8*K8)/(E8+G8+K8)</f>
        <v>1.0062543359579885</v>
      </c>
      <c r="AC8" s="32">
        <v>511988</v>
      </c>
      <c r="AD8" s="24">
        <f t="shared" ref="AD8:AD54" si="5">AC8/11*9</f>
        <v>418899.27272727276</v>
      </c>
      <c r="AE8" s="24">
        <f t="shared" ref="AE8:AE54" si="6">ROUND(AB8*AD8,1)</f>
        <v>421519.2</v>
      </c>
      <c r="AF8" s="24">
        <f t="shared" ref="AF8:AF54" si="7">AE8-AD8</f>
        <v>2619.9272727272473</v>
      </c>
      <c r="AG8" s="24">
        <v>39439</v>
      </c>
      <c r="AH8" s="24">
        <v>39158.1</v>
      </c>
      <c r="AI8" s="24">
        <v>39848.800000000003</v>
      </c>
      <c r="AJ8" s="24">
        <v>39017</v>
      </c>
      <c r="AK8" s="24">
        <v>43777</v>
      </c>
      <c r="AL8" s="24">
        <v>74137.399999999994</v>
      </c>
      <c r="AM8" s="24">
        <v>53464.1</v>
      </c>
      <c r="AN8" s="24">
        <v>45311.3</v>
      </c>
      <c r="AO8" s="24">
        <v>429.5</v>
      </c>
      <c r="AP8" s="24">
        <f t="shared" ref="AP8:AP15" si="8">ROUND(AE8-SUM(AG8:AO8),1)</f>
        <v>46937</v>
      </c>
      <c r="AQ8" s="47"/>
      <c r="AR8" s="24">
        <f t="shared" ref="AR8:AR54" si="9">IF(OR(AP8&lt;0,AQ8="+"),0,AP8)</f>
        <v>46937</v>
      </c>
      <c r="AS8" s="24"/>
      <c r="AT8" s="24">
        <f t="shared" ref="AT8:AT54" si="10">ROUND(AR8-AS8,1)</f>
        <v>46937</v>
      </c>
      <c r="AU8" s="42"/>
      <c r="AV8" s="42"/>
      <c r="AW8" s="42"/>
      <c r="AX8" s="42"/>
      <c r="AY8" s="42"/>
      <c r="AZ8" s="1"/>
      <c r="BA8" s="1"/>
      <c r="BB8" s="1"/>
      <c r="BC8" s="1"/>
    </row>
    <row r="9" spans="1:55" s="2" customFormat="1" ht="17.100000000000001" customHeight="1">
      <c r="A9" s="11" t="s">
        <v>6</v>
      </c>
      <c r="B9" s="24">
        <v>892430.6</v>
      </c>
      <c r="C9" s="24">
        <v>930248.96539999999</v>
      </c>
      <c r="D9" s="4">
        <f t="shared" si="2"/>
        <v>1.0423768138385214</v>
      </c>
      <c r="E9" s="10">
        <v>20</v>
      </c>
      <c r="F9" s="5">
        <v>1</v>
      </c>
      <c r="G9" s="5">
        <v>15</v>
      </c>
      <c r="H9" s="24">
        <v>77978.600000000006</v>
      </c>
      <c r="I9" s="24">
        <v>78529.200000000012</v>
      </c>
      <c r="J9" s="4">
        <f t="shared" si="3"/>
        <v>1.0070609115834346</v>
      </c>
      <c r="K9" s="5">
        <v>15</v>
      </c>
      <c r="L9" s="5" t="s">
        <v>400</v>
      </c>
      <c r="M9" s="5" t="s">
        <v>400</v>
      </c>
      <c r="N9" s="4" t="s">
        <v>400</v>
      </c>
      <c r="O9" s="5"/>
      <c r="P9" s="5" t="s">
        <v>389</v>
      </c>
      <c r="Q9" s="5" t="s">
        <v>389</v>
      </c>
      <c r="R9" s="5" t="s">
        <v>389</v>
      </c>
      <c r="S9" s="5"/>
      <c r="T9" s="5" t="s">
        <v>389</v>
      </c>
      <c r="U9" s="5" t="s">
        <v>389</v>
      </c>
      <c r="V9" s="5" t="s">
        <v>389</v>
      </c>
      <c r="W9" s="5"/>
      <c r="X9" s="5" t="s">
        <v>400</v>
      </c>
      <c r="Y9" s="5" t="s">
        <v>400</v>
      </c>
      <c r="Z9" s="5" t="s">
        <v>400</v>
      </c>
      <c r="AA9" s="5"/>
      <c r="AB9" s="31">
        <f t="shared" si="4"/>
        <v>1.0190689990104389</v>
      </c>
      <c r="AC9" s="32">
        <v>246745</v>
      </c>
      <c r="AD9" s="24">
        <f t="shared" si="5"/>
        <v>201882.27272727274</v>
      </c>
      <c r="AE9" s="24">
        <f t="shared" si="6"/>
        <v>205732</v>
      </c>
      <c r="AF9" s="24">
        <f t="shared" si="7"/>
        <v>3849.7272727272648</v>
      </c>
      <c r="AG9" s="24">
        <v>23370.6</v>
      </c>
      <c r="AH9" s="24">
        <v>19198.3</v>
      </c>
      <c r="AI9" s="24">
        <v>25377.9</v>
      </c>
      <c r="AJ9" s="24">
        <v>24794.2</v>
      </c>
      <c r="AK9" s="24">
        <v>22270.9</v>
      </c>
      <c r="AL9" s="24">
        <v>22728.5</v>
      </c>
      <c r="AM9" s="24">
        <v>27919.5</v>
      </c>
      <c r="AN9" s="24">
        <v>21978.6</v>
      </c>
      <c r="AO9" s="24">
        <v>234.1</v>
      </c>
      <c r="AP9" s="24">
        <f t="shared" si="8"/>
        <v>17859.400000000001</v>
      </c>
      <c r="AQ9" s="47"/>
      <c r="AR9" s="24">
        <f t="shared" si="9"/>
        <v>17859.400000000001</v>
      </c>
      <c r="AS9" s="24"/>
      <c r="AT9" s="24">
        <f t="shared" si="10"/>
        <v>17859.400000000001</v>
      </c>
      <c r="AU9" s="42"/>
      <c r="AV9" s="42"/>
      <c r="AW9" s="42"/>
      <c r="AX9" s="42"/>
      <c r="AY9" s="42"/>
      <c r="AZ9" s="1"/>
      <c r="BA9" s="1"/>
      <c r="BB9" s="1"/>
      <c r="BC9" s="1"/>
    </row>
    <row r="10" spans="1:55" s="2" customFormat="1" ht="17.100000000000001" customHeight="1">
      <c r="A10" s="11" t="s">
        <v>7</v>
      </c>
      <c r="B10" s="24">
        <v>861591.2</v>
      </c>
      <c r="C10" s="24">
        <v>824484.5727299999</v>
      </c>
      <c r="D10" s="4">
        <f t="shared" si="2"/>
        <v>0.95693244398271471</v>
      </c>
      <c r="E10" s="10">
        <v>20</v>
      </c>
      <c r="F10" s="5">
        <v>1</v>
      </c>
      <c r="G10" s="5">
        <v>15</v>
      </c>
      <c r="H10" s="24">
        <v>55696.1</v>
      </c>
      <c r="I10" s="24">
        <v>51678.6</v>
      </c>
      <c r="J10" s="4">
        <f t="shared" si="3"/>
        <v>0.92786748084695336</v>
      </c>
      <c r="K10" s="5">
        <v>15</v>
      </c>
      <c r="L10" s="5" t="s">
        <v>400</v>
      </c>
      <c r="M10" s="5" t="s">
        <v>400</v>
      </c>
      <c r="N10" s="4" t="s">
        <v>400</v>
      </c>
      <c r="O10" s="5"/>
      <c r="P10" s="5" t="s">
        <v>389</v>
      </c>
      <c r="Q10" s="5" t="s">
        <v>389</v>
      </c>
      <c r="R10" s="5" t="s">
        <v>389</v>
      </c>
      <c r="S10" s="5"/>
      <c r="T10" s="5" t="s">
        <v>389</v>
      </c>
      <c r="U10" s="5" t="s">
        <v>389</v>
      </c>
      <c r="V10" s="5" t="s">
        <v>389</v>
      </c>
      <c r="W10" s="5"/>
      <c r="X10" s="5" t="s">
        <v>400</v>
      </c>
      <c r="Y10" s="5" t="s">
        <v>400</v>
      </c>
      <c r="Z10" s="5" t="s">
        <v>400</v>
      </c>
      <c r="AA10" s="5"/>
      <c r="AB10" s="31">
        <f t="shared" si="4"/>
        <v>0.96113322184717187</v>
      </c>
      <c r="AC10" s="32">
        <v>72773</v>
      </c>
      <c r="AD10" s="24">
        <f t="shared" si="5"/>
        <v>59541.545454545456</v>
      </c>
      <c r="AE10" s="24">
        <f t="shared" si="6"/>
        <v>57227.4</v>
      </c>
      <c r="AF10" s="24">
        <f t="shared" si="7"/>
        <v>-2314.1454545454544</v>
      </c>
      <c r="AG10" s="24">
        <v>6899.5</v>
      </c>
      <c r="AH10" s="24">
        <v>6078.7</v>
      </c>
      <c r="AI10" s="24">
        <v>6441.2</v>
      </c>
      <c r="AJ10" s="24">
        <v>6886.3</v>
      </c>
      <c r="AK10" s="24">
        <v>6089.8</v>
      </c>
      <c r="AL10" s="24">
        <v>7592.3</v>
      </c>
      <c r="AM10" s="24">
        <v>3386.2</v>
      </c>
      <c r="AN10" s="24">
        <v>6284.3</v>
      </c>
      <c r="AO10" s="24"/>
      <c r="AP10" s="24">
        <f t="shared" si="8"/>
        <v>7569.1</v>
      </c>
      <c r="AQ10" s="47"/>
      <c r="AR10" s="24">
        <f t="shared" si="9"/>
        <v>7569.1</v>
      </c>
      <c r="AS10" s="24"/>
      <c r="AT10" s="24">
        <f t="shared" si="10"/>
        <v>7569.1</v>
      </c>
      <c r="AU10" s="42"/>
      <c r="AV10" s="42"/>
      <c r="AW10" s="42"/>
      <c r="AX10" s="42"/>
      <c r="AY10" s="42"/>
      <c r="AZ10" s="1"/>
      <c r="BA10" s="1"/>
      <c r="BB10" s="1"/>
      <c r="BC10" s="1"/>
    </row>
    <row r="11" spans="1:55" s="2" customFormat="1" ht="17.100000000000001" customHeight="1">
      <c r="A11" s="11" t="s">
        <v>8</v>
      </c>
      <c r="B11" s="24">
        <v>303961.59999999998</v>
      </c>
      <c r="C11" s="24">
        <v>284666.81475999998</v>
      </c>
      <c r="D11" s="4">
        <f t="shared" si="2"/>
        <v>0.93652229347391247</v>
      </c>
      <c r="E11" s="10">
        <v>20</v>
      </c>
      <c r="F11" s="5">
        <v>1</v>
      </c>
      <c r="G11" s="5">
        <v>15</v>
      </c>
      <c r="H11" s="24">
        <v>20158.599999999999</v>
      </c>
      <c r="I11" s="24">
        <v>22555.9</v>
      </c>
      <c r="J11" s="4">
        <f t="shared" si="3"/>
        <v>1.1189219489448674</v>
      </c>
      <c r="K11" s="5">
        <v>15</v>
      </c>
      <c r="L11" s="5" t="s">
        <v>400</v>
      </c>
      <c r="M11" s="5" t="s">
        <v>400</v>
      </c>
      <c r="N11" s="4" t="s">
        <v>400</v>
      </c>
      <c r="O11" s="5"/>
      <c r="P11" s="5" t="s">
        <v>389</v>
      </c>
      <c r="Q11" s="5" t="s">
        <v>389</v>
      </c>
      <c r="R11" s="5" t="s">
        <v>389</v>
      </c>
      <c r="S11" s="5"/>
      <c r="T11" s="5" t="s">
        <v>389</v>
      </c>
      <c r="U11" s="5" t="s">
        <v>389</v>
      </c>
      <c r="V11" s="5" t="s">
        <v>389</v>
      </c>
      <c r="W11" s="5"/>
      <c r="X11" s="5" t="s">
        <v>400</v>
      </c>
      <c r="Y11" s="5" t="s">
        <v>400</v>
      </c>
      <c r="Z11" s="5" t="s">
        <v>400</v>
      </c>
      <c r="AA11" s="5"/>
      <c r="AB11" s="31">
        <f t="shared" si="4"/>
        <v>1.0102855020730253</v>
      </c>
      <c r="AC11" s="32">
        <v>127160</v>
      </c>
      <c r="AD11" s="24">
        <f t="shared" si="5"/>
        <v>104040</v>
      </c>
      <c r="AE11" s="24">
        <f t="shared" si="6"/>
        <v>105110.1</v>
      </c>
      <c r="AF11" s="24">
        <f t="shared" si="7"/>
        <v>1070.1000000000058</v>
      </c>
      <c r="AG11" s="24">
        <v>11846.3</v>
      </c>
      <c r="AH11" s="24">
        <v>12178.6</v>
      </c>
      <c r="AI11" s="24">
        <v>14339.2</v>
      </c>
      <c r="AJ11" s="24">
        <v>10540.1</v>
      </c>
      <c r="AK11" s="24">
        <v>12971.6</v>
      </c>
      <c r="AL11" s="24">
        <v>8329.5</v>
      </c>
      <c r="AM11" s="24">
        <v>3854.4</v>
      </c>
      <c r="AN11" s="24">
        <v>8260.2000000000007</v>
      </c>
      <c r="AO11" s="24"/>
      <c r="AP11" s="24">
        <f t="shared" si="8"/>
        <v>22790.2</v>
      </c>
      <c r="AQ11" s="47"/>
      <c r="AR11" s="24">
        <f t="shared" si="9"/>
        <v>22790.2</v>
      </c>
      <c r="AS11" s="24"/>
      <c r="AT11" s="24">
        <f t="shared" si="10"/>
        <v>22790.2</v>
      </c>
      <c r="AU11" s="42"/>
      <c r="AV11" s="42"/>
      <c r="AW11" s="42"/>
      <c r="AX11" s="42"/>
      <c r="AY11" s="42"/>
      <c r="AZ11" s="1"/>
      <c r="BA11" s="1"/>
      <c r="BB11" s="1"/>
      <c r="BC11" s="1"/>
    </row>
    <row r="12" spans="1:55" s="2" customFormat="1" ht="17.100000000000001" customHeight="1">
      <c r="A12" s="11" t="s">
        <v>9</v>
      </c>
      <c r="B12" s="24">
        <v>304604.2</v>
      </c>
      <c r="C12" s="24">
        <v>305210.63472000003</v>
      </c>
      <c r="D12" s="4">
        <f t="shared" si="2"/>
        <v>1.0019908941505076</v>
      </c>
      <c r="E12" s="10">
        <v>20</v>
      </c>
      <c r="F12" s="5">
        <v>1</v>
      </c>
      <c r="G12" s="5">
        <v>15</v>
      </c>
      <c r="H12" s="24">
        <v>23317.5</v>
      </c>
      <c r="I12" s="24">
        <v>24786.9</v>
      </c>
      <c r="J12" s="4">
        <f t="shared" si="3"/>
        <v>1.0630170472820843</v>
      </c>
      <c r="K12" s="5">
        <v>15</v>
      </c>
      <c r="L12" s="5" t="s">
        <v>400</v>
      </c>
      <c r="M12" s="5" t="s">
        <v>400</v>
      </c>
      <c r="N12" s="4" t="s">
        <v>400</v>
      </c>
      <c r="O12" s="5"/>
      <c r="P12" s="5" t="s">
        <v>389</v>
      </c>
      <c r="Q12" s="5" t="s">
        <v>389</v>
      </c>
      <c r="R12" s="5" t="s">
        <v>389</v>
      </c>
      <c r="S12" s="5"/>
      <c r="T12" s="5" t="s">
        <v>389</v>
      </c>
      <c r="U12" s="5" t="s">
        <v>389</v>
      </c>
      <c r="V12" s="5" t="s">
        <v>389</v>
      </c>
      <c r="W12" s="5"/>
      <c r="X12" s="5" t="s">
        <v>400</v>
      </c>
      <c r="Y12" s="5" t="s">
        <v>400</v>
      </c>
      <c r="Z12" s="5" t="s">
        <v>400</v>
      </c>
      <c r="AA12" s="5"/>
      <c r="AB12" s="31">
        <f t="shared" si="4"/>
        <v>1.0197014718448285</v>
      </c>
      <c r="AC12" s="32">
        <v>56893</v>
      </c>
      <c r="AD12" s="24">
        <f t="shared" si="5"/>
        <v>46548.818181818184</v>
      </c>
      <c r="AE12" s="24">
        <f t="shared" si="6"/>
        <v>47465.9</v>
      </c>
      <c r="AF12" s="24">
        <f t="shared" si="7"/>
        <v>917.08181818181765</v>
      </c>
      <c r="AG12" s="24">
        <v>5213.5</v>
      </c>
      <c r="AH12" s="24">
        <v>5635.6</v>
      </c>
      <c r="AI12" s="24">
        <v>6132.4</v>
      </c>
      <c r="AJ12" s="24">
        <v>5274.4</v>
      </c>
      <c r="AK12" s="24">
        <v>5263.7</v>
      </c>
      <c r="AL12" s="24">
        <v>4280.8</v>
      </c>
      <c r="AM12" s="24">
        <v>6213.4</v>
      </c>
      <c r="AN12" s="24">
        <v>5122.2</v>
      </c>
      <c r="AO12" s="24"/>
      <c r="AP12" s="24">
        <f t="shared" si="8"/>
        <v>4329.8999999999996</v>
      </c>
      <c r="AQ12" s="47"/>
      <c r="AR12" s="24">
        <f t="shared" si="9"/>
        <v>4329.8999999999996</v>
      </c>
      <c r="AS12" s="24"/>
      <c r="AT12" s="24">
        <f t="shared" si="10"/>
        <v>4329.8999999999996</v>
      </c>
      <c r="AU12" s="42"/>
      <c r="AV12" s="42"/>
      <c r="AW12" s="42"/>
      <c r="AX12" s="42"/>
      <c r="AY12" s="42"/>
      <c r="AZ12" s="1"/>
      <c r="BA12" s="1"/>
      <c r="BB12" s="1"/>
      <c r="BC12" s="1"/>
    </row>
    <row r="13" spans="1:55" s="2" customFormat="1" ht="17.100000000000001" customHeight="1">
      <c r="A13" s="11" t="s">
        <v>10</v>
      </c>
      <c r="B13" s="24">
        <v>276033.8</v>
      </c>
      <c r="C13" s="24">
        <v>237940.87882000001</v>
      </c>
      <c r="D13" s="4">
        <f t="shared" si="2"/>
        <v>0.86199906975160301</v>
      </c>
      <c r="E13" s="10">
        <v>20</v>
      </c>
      <c r="F13" s="5">
        <v>1</v>
      </c>
      <c r="G13" s="5">
        <v>15</v>
      </c>
      <c r="H13" s="24">
        <v>19146.099999999999</v>
      </c>
      <c r="I13" s="24">
        <v>23282.1</v>
      </c>
      <c r="J13" s="4">
        <f t="shared" si="3"/>
        <v>1.2016023106533444</v>
      </c>
      <c r="K13" s="5">
        <v>15</v>
      </c>
      <c r="L13" s="5" t="s">
        <v>400</v>
      </c>
      <c r="M13" s="5" t="s">
        <v>400</v>
      </c>
      <c r="N13" s="4" t="s">
        <v>400</v>
      </c>
      <c r="O13" s="5"/>
      <c r="P13" s="5" t="s">
        <v>389</v>
      </c>
      <c r="Q13" s="5" t="s">
        <v>389</v>
      </c>
      <c r="R13" s="5" t="s">
        <v>389</v>
      </c>
      <c r="S13" s="5"/>
      <c r="T13" s="5" t="s">
        <v>389</v>
      </c>
      <c r="U13" s="5" t="s">
        <v>389</v>
      </c>
      <c r="V13" s="5" t="s">
        <v>389</v>
      </c>
      <c r="W13" s="5"/>
      <c r="X13" s="5" t="s">
        <v>400</v>
      </c>
      <c r="Y13" s="5" t="s">
        <v>400</v>
      </c>
      <c r="Z13" s="5" t="s">
        <v>400</v>
      </c>
      <c r="AA13" s="5"/>
      <c r="AB13" s="31">
        <f t="shared" si="4"/>
        <v>1.0052803210966446</v>
      </c>
      <c r="AC13" s="32">
        <v>113791</v>
      </c>
      <c r="AD13" s="24">
        <f t="shared" si="5"/>
        <v>93101.727272727279</v>
      </c>
      <c r="AE13" s="24">
        <f t="shared" si="6"/>
        <v>93593.3</v>
      </c>
      <c r="AF13" s="24">
        <f t="shared" si="7"/>
        <v>491.57272727272357</v>
      </c>
      <c r="AG13" s="24">
        <v>9706.4</v>
      </c>
      <c r="AH13" s="24">
        <v>10003.4</v>
      </c>
      <c r="AI13" s="24">
        <v>10064</v>
      </c>
      <c r="AJ13" s="24">
        <v>10069.4</v>
      </c>
      <c r="AK13" s="24">
        <v>9428.4</v>
      </c>
      <c r="AL13" s="24">
        <v>13833.3</v>
      </c>
      <c r="AM13" s="24">
        <v>0</v>
      </c>
      <c r="AN13" s="24">
        <v>9246.2999999999993</v>
      </c>
      <c r="AO13" s="24"/>
      <c r="AP13" s="24">
        <f t="shared" si="8"/>
        <v>21242.1</v>
      </c>
      <c r="AQ13" s="47"/>
      <c r="AR13" s="24">
        <f t="shared" si="9"/>
        <v>21242.1</v>
      </c>
      <c r="AS13" s="24"/>
      <c r="AT13" s="24">
        <f t="shared" si="10"/>
        <v>21242.1</v>
      </c>
      <c r="AU13" s="42"/>
      <c r="AV13" s="42"/>
      <c r="AW13" s="42"/>
      <c r="AX13" s="42"/>
      <c r="AY13" s="42"/>
      <c r="AZ13" s="1"/>
      <c r="BA13" s="1"/>
      <c r="BB13" s="1"/>
      <c r="BC13" s="1"/>
    </row>
    <row r="14" spans="1:55" s="2" customFormat="1" ht="17.100000000000001" customHeight="1">
      <c r="A14" s="37" t="s">
        <v>11</v>
      </c>
      <c r="B14" s="24">
        <v>81448.2</v>
      </c>
      <c r="C14" s="24">
        <v>80479.587429999985</v>
      </c>
      <c r="D14" s="4">
        <f t="shared" si="2"/>
        <v>0.98810762460066626</v>
      </c>
      <c r="E14" s="10">
        <v>20</v>
      </c>
      <c r="F14" s="5">
        <v>1</v>
      </c>
      <c r="G14" s="5">
        <v>15</v>
      </c>
      <c r="H14" s="24">
        <v>8476.6</v>
      </c>
      <c r="I14" s="24">
        <v>8704.7000000000007</v>
      </c>
      <c r="J14" s="4">
        <f t="shared" si="3"/>
        <v>1.026909374041479</v>
      </c>
      <c r="K14" s="5">
        <v>15</v>
      </c>
      <c r="L14" s="5" t="s">
        <v>400</v>
      </c>
      <c r="M14" s="5" t="s">
        <v>400</v>
      </c>
      <c r="N14" s="4" t="s">
        <v>400</v>
      </c>
      <c r="O14" s="5"/>
      <c r="P14" s="5" t="s">
        <v>389</v>
      </c>
      <c r="Q14" s="5" t="s">
        <v>389</v>
      </c>
      <c r="R14" s="5" t="s">
        <v>389</v>
      </c>
      <c r="S14" s="5"/>
      <c r="T14" s="5" t="s">
        <v>389</v>
      </c>
      <c r="U14" s="5" t="s">
        <v>389</v>
      </c>
      <c r="V14" s="5" t="s">
        <v>389</v>
      </c>
      <c r="W14" s="5"/>
      <c r="X14" s="5" t="s">
        <v>400</v>
      </c>
      <c r="Y14" s="5" t="s">
        <v>400</v>
      </c>
      <c r="Z14" s="5" t="s">
        <v>400</v>
      </c>
      <c r="AA14" s="5"/>
      <c r="AB14" s="31">
        <f t="shared" si="4"/>
        <v>1.0033158620527103</v>
      </c>
      <c r="AC14" s="24">
        <v>103831.2</v>
      </c>
      <c r="AD14" s="24">
        <f t="shared" si="5"/>
        <v>84952.799999999988</v>
      </c>
      <c r="AE14" s="24">
        <f t="shared" si="6"/>
        <v>85234.5</v>
      </c>
      <c r="AF14" s="24">
        <f t="shared" si="7"/>
        <v>281.70000000001164</v>
      </c>
      <c r="AG14" s="24">
        <v>7746.1</v>
      </c>
      <c r="AH14" s="24">
        <v>7539.6</v>
      </c>
      <c r="AI14" s="24">
        <v>7991.1</v>
      </c>
      <c r="AJ14" s="24">
        <v>7282.8</v>
      </c>
      <c r="AK14" s="24">
        <v>7671.1</v>
      </c>
      <c r="AL14" s="24">
        <v>9952.2000000000007</v>
      </c>
      <c r="AM14" s="24">
        <v>6691.9</v>
      </c>
      <c r="AN14" s="24">
        <v>6477.6</v>
      </c>
      <c r="AO14" s="24"/>
      <c r="AP14" s="24">
        <f t="shared" si="8"/>
        <v>23882.1</v>
      </c>
      <c r="AQ14" s="47"/>
      <c r="AR14" s="24">
        <f t="shared" si="9"/>
        <v>23882.1</v>
      </c>
      <c r="AS14" s="24"/>
      <c r="AT14" s="24">
        <f t="shared" si="10"/>
        <v>23882.1</v>
      </c>
      <c r="AU14" s="42"/>
      <c r="AV14" s="42"/>
      <c r="AW14" s="42"/>
      <c r="AX14" s="42"/>
      <c r="AY14" s="42"/>
      <c r="AZ14" s="1"/>
      <c r="BA14" s="1"/>
      <c r="BB14" s="1"/>
      <c r="BC14" s="1"/>
    </row>
    <row r="15" spans="1:55" s="2" customFormat="1" ht="17.100000000000001" customHeight="1">
      <c r="A15" s="11" t="s">
        <v>12</v>
      </c>
      <c r="B15" s="24">
        <v>248454.6</v>
      </c>
      <c r="C15" s="24">
        <v>229425.68861999997</v>
      </c>
      <c r="D15" s="4">
        <f t="shared" si="2"/>
        <v>0.92341091136972298</v>
      </c>
      <c r="E15" s="10">
        <v>20</v>
      </c>
      <c r="F15" s="5">
        <v>1</v>
      </c>
      <c r="G15" s="5">
        <v>15</v>
      </c>
      <c r="H15" s="24">
        <v>23593.599999999999</v>
      </c>
      <c r="I15" s="24">
        <v>26993</v>
      </c>
      <c r="J15" s="4">
        <f t="shared" si="3"/>
        <v>1.1440814458158146</v>
      </c>
      <c r="K15" s="5">
        <v>15</v>
      </c>
      <c r="L15" s="5" t="s">
        <v>400</v>
      </c>
      <c r="M15" s="5" t="s">
        <v>400</v>
      </c>
      <c r="N15" s="4" t="s">
        <v>400</v>
      </c>
      <c r="O15" s="5"/>
      <c r="P15" s="5" t="s">
        <v>389</v>
      </c>
      <c r="Q15" s="5" t="s">
        <v>389</v>
      </c>
      <c r="R15" s="5" t="s">
        <v>389</v>
      </c>
      <c r="S15" s="5"/>
      <c r="T15" s="5" t="s">
        <v>389</v>
      </c>
      <c r="U15" s="5" t="s">
        <v>389</v>
      </c>
      <c r="V15" s="5" t="s">
        <v>389</v>
      </c>
      <c r="W15" s="5"/>
      <c r="X15" s="5" t="s">
        <v>400</v>
      </c>
      <c r="Y15" s="5" t="s">
        <v>400</v>
      </c>
      <c r="Z15" s="5" t="s">
        <v>400</v>
      </c>
      <c r="AA15" s="5"/>
      <c r="AB15" s="31">
        <f t="shared" si="4"/>
        <v>1.0125887982926336</v>
      </c>
      <c r="AC15" s="32">
        <v>125498</v>
      </c>
      <c r="AD15" s="24">
        <f t="shared" si="5"/>
        <v>102680.18181818181</v>
      </c>
      <c r="AE15" s="24">
        <f t="shared" si="6"/>
        <v>103972.8</v>
      </c>
      <c r="AF15" s="24">
        <f t="shared" si="7"/>
        <v>1292.618181818194</v>
      </c>
      <c r="AG15" s="24">
        <v>11603.6</v>
      </c>
      <c r="AH15" s="24">
        <v>12326.3</v>
      </c>
      <c r="AI15" s="24">
        <v>11430.5</v>
      </c>
      <c r="AJ15" s="24">
        <v>11029</v>
      </c>
      <c r="AK15" s="24">
        <v>11421.8</v>
      </c>
      <c r="AL15" s="24">
        <v>12724.7</v>
      </c>
      <c r="AM15" s="24">
        <v>0</v>
      </c>
      <c r="AN15" s="24">
        <v>10122.200000000001</v>
      </c>
      <c r="AO15" s="24"/>
      <c r="AP15" s="24">
        <f t="shared" si="8"/>
        <v>23314.7</v>
      </c>
      <c r="AQ15" s="47"/>
      <c r="AR15" s="24">
        <f t="shared" si="9"/>
        <v>23314.7</v>
      </c>
      <c r="AS15" s="24"/>
      <c r="AT15" s="24">
        <f t="shared" si="10"/>
        <v>23314.7</v>
      </c>
      <c r="AU15" s="42"/>
      <c r="AV15" s="42"/>
      <c r="AW15" s="42"/>
      <c r="AX15" s="42"/>
      <c r="AY15" s="42"/>
      <c r="AZ15" s="1"/>
      <c r="BA15" s="1"/>
      <c r="BB15" s="1"/>
      <c r="BC15" s="1"/>
    </row>
    <row r="16" spans="1:55" s="2" customFormat="1" ht="17.100000000000001" customHeight="1">
      <c r="A16" s="11" t="s">
        <v>13</v>
      </c>
      <c r="B16" s="24">
        <v>148625.20000000001</v>
      </c>
      <c r="C16" s="24">
        <v>137128.45718999999</v>
      </c>
      <c r="D16" s="4">
        <f t="shared" si="2"/>
        <v>0.92264607341150739</v>
      </c>
      <c r="E16" s="10">
        <v>20</v>
      </c>
      <c r="F16" s="5">
        <v>1</v>
      </c>
      <c r="G16" s="5">
        <v>15</v>
      </c>
      <c r="H16" s="24">
        <v>9523.2000000000007</v>
      </c>
      <c r="I16" s="24">
        <v>11406.4</v>
      </c>
      <c r="J16" s="4">
        <f t="shared" si="3"/>
        <v>1.1977486559139783</v>
      </c>
      <c r="K16" s="5">
        <v>15</v>
      </c>
      <c r="L16" s="5" t="s">
        <v>400</v>
      </c>
      <c r="M16" s="5" t="s">
        <v>400</v>
      </c>
      <c r="N16" s="4" t="s">
        <v>400</v>
      </c>
      <c r="O16" s="5"/>
      <c r="P16" s="5" t="s">
        <v>389</v>
      </c>
      <c r="Q16" s="5" t="s">
        <v>389</v>
      </c>
      <c r="R16" s="5" t="s">
        <v>389</v>
      </c>
      <c r="S16" s="5"/>
      <c r="T16" s="5" t="s">
        <v>389</v>
      </c>
      <c r="U16" s="5" t="s">
        <v>389</v>
      </c>
      <c r="V16" s="5" t="s">
        <v>389</v>
      </c>
      <c r="W16" s="5"/>
      <c r="X16" s="5" t="s">
        <v>400</v>
      </c>
      <c r="Y16" s="5" t="s">
        <v>400</v>
      </c>
      <c r="Z16" s="5" t="s">
        <v>400</v>
      </c>
      <c r="AA16" s="5"/>
      <c r="AB16" s="31">
        <f t="shared" si="4"/>
        <v>1.0283830261387963</v>
      </c>
      <c r="AC16" s="32">
        <v>59241</v>
      </c>
      <c r="AD16" s="24">
        <f t="shared" si="5"/>
        <v>48469.909090909096</v>
      </c>
      <c r="AE16" s="24">
        <f t="shared" si="6"/>
        <v>49845.599999999999</v>
      </c>
      <c r="AF16" s="24">
        <f t="shared" si="7"/>
        <v>1375.690909090903</v>
      </c>
      <c r="AG16" s="24">
        <v>4744.8</v>
      </c>
      <c r="AH16" s="24">
        <v>5877.5</v>
      </c>
      <c r="AI16" s="24">
        <v>5449.6</v>
      </c>
      <c r="AJ16" s="24">
        <v>5924</v>
      </c>
      <c r="AK16" s="24">
        <v>6030.6</v>
      </c>
      <c r="AL16" s="24">
        <v>3950.7</v>
      </c>
      <c r="AM16" s="24">
        <v>3119.4</v>
      </c>
      <c r="AN16" s="24">
        <v>5047.5</v>
      </c>
      <c r="AO16" s="24"/>
      <c r="AP16" s="24">
        <f>ROUND(AE16-SUM(AG16:AO16),1)</f>
        <v>9701.5</v>
      </c>
      <c r="AQ16" s="47"/>
      <c r="AR16" s="24">
        <f t="shared" si="9"/>
        <v>9701.5</v>
      </c>
      <c r="AS16" s="24"/>
      <c r="AT16" s="24">
        <f t="shared" si="10"/>
        <v>9701.5</v>
      </c>
      <c r="AU16" s="42"/>
      <c r="AV16" s="42"/>
      <c r="AW16" s="42"/>
      <c r="AX16" s="42"/>
      <c r="AY16" s="42"/>
      <c r="AZ16" s="1"/>
      <c r="BA16" s="1"/>
      <c r="BB16" s="1"/>
      <c r="BC16" s="1"/>
    </row>
    <row r="17" spans="1:55" s="2" customFormat="1" ht="17.100000000000001" customHeight="1">
      <c r="A17" s="25" t="s">
        <v>365</v>
      </c>
      <c r="B17" s="26">
        <f>SUM(B18:B26)</f>
        <v>381325.5</v>
      </c>
      <c r="C17" s="26">
        <f>SUM(C18:C26)</f>
        <v>283916.83045000001</v>
      </c>
      <c r="D17" s="6">
        <f>IF(C17/B17&gt;1.2,IF((C17/B17-1.2)*0.1+1.2&gt;1.3,1.3,(C17/B17-1.2)*0.1+1.2),C17/B17)</f>
        <v>0.74455243735338972</v>
      </c>
      <c r="E17" s="26"/>
      <c r="F17" s="26"/>
      <c r="G17" s="26"/>
      <c r="H17" s="26"/>
      <c r="I17" s="26"/>
      <c r="J17" s="6">
        <f>J6</f>
        <v>1.0073321219839853</v>
      </c>
      <c r="K17" s="26"/>
      <c r="L17" s="26"/>
      <c r="M17" s="26"/>
      <c r="N17" s="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9">
        <f t="shared" ref="AC17:AT17" si="11">SUM(AC18:AC26)</f>
        <v>13905</v>
      </c>
      <c r="AD17" s="23">
        <f t="shared" si="11"/>
        <v>11376.818181818182</v>
      </c>
      <c r="AE17" s="23">
        <f t="shared" si="11"/>
        <v>10279.9</v>
      </c>
      <c r="AF17" s="23">
        <f t="shared" si="11"/>
        <v>-1096.9181818181814</v>
      </c>
      <c r="AG17" s="23">
        <f t="shared" si="11"/>
        <v>930.5</v>
      </c>
      <c r="AH17" s="23">
        <f t="shared" si="11"/>
        <v>1178.9000000000001</v>
      </c>
      <c r="AI17" s="23">
        <f t="shared" si="11"/>
        <v>302.09999999999997</v>
      </c>
      <c r="AJ17" s="23">
        <f t="shared" si="11"/>
        <v>199.5</v>
      </c>
      <c r="AK17" s="23">
        <f t="shared" si="11"/>
        <v>1483.3000000000002</v>
      </c>
      <c r="AL17" s="23">
        <f t="shared" si="11"/>
        <v>2204.6000000000004</v>
      </c>
      <c r="AM17" s="23">
        <f t="shared" si="11"/>
        <v>1473.4</v>
      </c>
      <c r="AN17" s="23">
        <f t="shared" si="11"/>
        <v>1014.4</v>
      </c>
      <c r="AO17" s="23">
        <f t="shared" si="11"/>
        <v>624.19999999999993</v>
      </c>
      <c r="AP17" s="23">
        <f t="shared" si="11"/>
        <v>868.99999999999989</v>
      </c>
      <c r="AQ17" s="46"/>
      <c r="AR17" s="23">
        <f t="shared" si="11"/>
        <v>868.99999999999989</v>
      </c>
      <c r="AS17" s="23">
        <f t="shared" si="11"/>
        <v>0</v>
      </c>
      <c r="AT17" s="23">
        <f t="shared" si="11"/>
        <v>868.99999999999989</v>
      </c>
      <c r="AU17" s="42"/>
      <c r="AV17" s="42"/>
      <c r="AW17" s="42"/>
      <c r="AX17" s="42"/>
      <c r="AY17" s="42"/>
      <c r="BC17" s="1"/>
    </row>
    <row r="18" spans="1:55" s="2" customFormat="1" ht="17.100000000000001" customHeight="1">
      <c r="A18" s="11" t="s">
        <v>366</v>
      </c>
      <c r="B18" s="24">
        <v>32339.9</v>
      </c>
      <c r="C18" s="24">
        <v>26005.17454</v>
      </c>
      <c r="D18" s="4">
        <f t="shared" si="2"/>
        <v>0.80412043760184782</v>
      </c>
      <c r="E18" s="5">
        <v>20</v>
      </c>
      <c r="F18" s="5">
        <f>F$7</f>
        <v>1</v>
      </c>
      <c r="G18" s="5">
        <v>15</v>
      </c>
      <c r="H18" s="5"/>
      <c r="I18" s="5"/>
      <c r="J18" s="4">
        <f>J$7</f>
        <v>0.98779236457453501</v>
      </c>
      <c r="K18" s="5">
        <v>15</v>
      </c>
      <c r="L18" s="5" t="s">
        <v>400</v>
      </c>
      <c r="M18" s="5" t="s">
        <v>400</v>
      </c>
      <c r="N18" s="4" t="s">
        <v>400</v>
      </c>
      <c r="O18" s="5"/>
      <c r="P18" s="5" t="s">
        <v>389</v>
      </c>
      <c r="Q18" s="5" t="s">
        <v>389</v>
      </c>
      <c r="R18" s="5" t="s">
        <v>389</v>
      </c>
      <c r="S18" s="5"/>
      <c r="T18" s="5" t="s">
        <v>389</v>
      </c>
      <c r="U18" s="5" t="s">
        <v>389</v>
      </c>
      <c r="V18" s="5" t="s">
        <v>389</v>
      </c>
      <c r="W18" s="5"/>
      <c r="X18" s="5" t="s">
        <v>400</v>
      </c>
      <c r="Y18" s="5" t="s">
        <v>400</v>
      </c>
      <c r="Z18" s="5" t="s">
        <v>400</v>
      </c>
      <c r="AA18" s="5"/>
      <c r="AB18" s="31">
        <f t="shared" si="4"/>
        <v>0.91798588441309958</v>
      </c>
      <c r="AC18" s="32">
        <v>0</v>
      </c>
      <c r="AD18" s="24">
        <f t="shared" si="5"/>
        <v>0</v>
      </c>
      <c r="AE18" s="24">
        <f t="shared" si="6"/>
        <v>0</v>
      </c>
      <c r="AF18" s="24">
        <f t="shared" si="7"/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/>
      <c r="AP18" s="24">
        <f t="shared" ref="AP18:AP26" si="12">ROUND(AE18-SUM(AG18:AO18),1)</f>
        <v>0</v>
      </c>
      <c r="AQ18" s="47"/>
      <c r="AR18" s="24">
        <f t="shared" si="9"/>
        <v>0</v>
      </c>
      <c r="AS18" s="24"/>
      <c r="AT18" s="24">
        <f t="shared" si="10"/>
        <v>0</v>
      </c>
      <c r="AU18" s="42"/>
      <c r="AV18" s="42"/>
      <c r="AW18" s="42"/>
      <c r="AX18" s="42"/>
      <c r="AY18" s="42"/>
      <c r="BC18" s="1"/>
    </row>
    <row r="19" spans="1:55" s="2" customFormat="1" ht="17.100000000000001" customHeight="1">
      <c r="A19" s="37" t="s">
        <v>367</v>
      </c>
      <c r="B19" s="24">
        <v>56221.3</v>
      </c>
      <c r="C19" s="24">
        <v>57086.053319999999</v>
      </c>
      <c r="D19" s="4">
        <f t="shared" si="2"/>
        <v>1.015381240206114</v>
      </c>
      <c r="E19" s="5">
        <v>20</v>
      </c>
      <c r="F19" s="5">
        <f t="shared" ref="F19:F25" si="13">F$7</f>
        <v>1</v>
      </c>
      <c r="G19" s="5">
        <v>15</v>
      </c>
      <c r="H19" s="5"/>
      <c r="I19" s="5"/>
      <c r="J19" s="4">
        <f t="shared" ref="J19:J25" si="14">J$7</f>
        <v>0.98779236457453501</v>
      </c>
      <c r="K19" s="5">
        <v>15</v>
      </c>
      <c r="L19" s="5" t="s">
        <v>400</v>
      </c>
      <c r="M19" s="5" t="s">
        <v>400</v>
      </c>
      <c r="N19" s="4" t="s">
        <v>400</v>
      </c>
      <c r="O19" s="5"/>
      <c r="P19" s="5" t="s">
        <v>389</v>
      </c>
      <c r="Q19" s="5" t="s">
        <v>389</v>
      </c>
      <c r="R19" s="5" t="s">
        <v>389</v>
      </c>
      <c r="S19" s="5"/>
      <c r="T19" s="5" t="s">
        <v>389</v>
      </c>
      <c r="U19" s="5" t="s">
        <v>389</v>
      </c>
      <c r="V19" s="5" t="s">
        <v>389</v>
      </c>
      <c r="W19" s="5"/>
      <c r="X19" s="5" t="s">
        <v>400</v>
      </c>
      <c r="Y19" s="5" t="s">
        <v>400</v>
      </c>
      <c r="Z19" s="5" t="s">
        <v>400</v>
      </c>
      <c r="AA19" s="5"/>
      <c r="AB19" s="31">
        <f t="shared" si="4"/>
        <v>1.0024902054548062</v>
      </c>
      <c r="AC19" s="32">
        <v>3654</v>
      </c>
      <c r="AD19" s="24">
        <f t="shared" si="5"/>
        <v>2989.6363636363635</v>
      </c>
      <c r="AE19" s="24">
        <f t="shared" si="6"/>
        <v>2997.1</v>
      </c>
      <c r="AF19" s="24">
        <f t="shared" si="7"/>
        <v>7.4636363636363967</v>
      </c>
      <c r="AG19" s="24">
        <v>326.39999999999998</v>
      </c>
      <c r="AH19" s="24">
        <v>326.60000000000002</v>
      </c>
      <c r="AI19" s="24">
        <v>284.7</v>
      </c>
      <c r="AJ19" s="24">
        <v>0</v>
      </c>
      <c r="AK19" s="24">
        <v>369.6</v>
      </c>
      <c r="AL19" s="24">
        <v>425.9</v>
      </c>
      <c r="AM19" s="24">
        <v>420.8</v>
      </c>
      <c r="AN19" s="24">
        <v>371.2</v>
      </c>
      <c r="AO19" s="24">
        <v>338.29999999999995</v>
      </c>
      <c r="AP19" s="24">
        <f t="shared" si="12"/>
        <v>133.6</v>
      </c>
      <c r="AQ19" s="47"/>
      <c r="AR19" s="24">
        <f t="shared" si="9"/>
        <v>133.6</v>
      </c>
      <c r="AS19" s="24"/>
      <c r="AT19" s="24">
        <f t="shared" si="10"/>
        <v>133.6</v>
      </c>
      <c r="AU19" s="42"/>
      <c r="AV19" s="42"/>
      <c r="AW19" s="42"/>
      <c r="AX19" s="42"/>
      <c r="AY19" s="42"/>
      <c r="BC19" s="1"/>
    </row>
    <row r="20" spans="1:55" s="2" customFormat="1" ht="17.100000000000001" customHeight="1">
      <c r="A20" s="37" t="s">
        <v>368</v>
      </c>
      <c r="B20" s="24">
        <v>18966.599999999999</v>
      </c>
      <c r="C20" s="24">
        <v>20212.383260000002</v>
      </c>
      <c r="D20" s="4">
        <f t="shared" si="2"/>
        <v>1.065683003806692</v>
      </c>
      <c r="E20" s="5">
        <v>20</v>
      </c>
      <c r="F20" s="5">
        <f t="shared" si="13"/>
        <v>1</v>
      </c>
      <c r="G20" s="5">
        <v>15</v>
      </c>
      <c r="H20" s="5"/>
      <c r="I20" s="5"/>
      <c r="J20" s="4">
        <f t="shared" si="14"/>
        <v>0.98779236457453501</v>
      </c>
      <c r="K20" s="5">
        <v>15</v>
      </c>
      <c r="L20" s="5" t="s">
        <v>400</v>
      </c>
      <c r="M20" s="5" t="s">
        <v>400</v>
      </c>
      <c r="N20" s="4" t="s">
        <v>400</v>
      </c>
      <c r="O20" s="5"/>
      <c r="P20" s="5" t="s">
        <v>389</v>
      </c>
      <c r="Q20" s="5" t="s">
        <v>389</v>
      </c>
      <c r="R20" s="5" t="s">
        <v>389</v>
      </c>
      <c r="S20" s="5"/>
      <c r="T20" s="5" t="s">
        <v>389</v>
      </c>
      <c r="U20" s="5" t="s">
        <v>389</v>
      </c>
      <c r="V20" s="5" t="s">
        <v>389</v>
      </c>
      <c r="W20" s="5"/>
      <c r="X20" s="5" t="s">
        <v>400</v>
      </c>
      <c r="Y20" s="5" t="s">
        <v>400</v>
      </c>
      <c r="Z20" s="5" t="s">
        <v>400</v>
      </c>
      <c r="AA20" s="5"/>
      <c r="AB20" s="31">
        <f t="shared" si="4"/>
        <v>1.0226109108950374</v>
      </c>
      <c r="AC20" s="32">
        <v>998</v>
      </c>
      <c r="AD20" s="24">
        <f t="shared" si="5"/>
        <v>816.54545454545462</v>
      </c>
      <c r="AE20" s="24">
        <f t="shared" si="6"/>
        <v>835</v>
      </c>
      <c r="AF20" s="24">
        <f t="shared" si="7"/>
        <v>18.454545454545382</v>
      </c>
      <c r="AG20" s="24">
        <v>111.8</v>
      </c>
      <c r="AH20" s="24">
        <v>110</v>
      </c>
      <c r="AI20" s="24">
        <v>0</v>
      </c>
      <c r="AJ20" s="24">
        <v>157.19999999999999</v>
      </c>
      <c r="AK20" s="24">
        <v>104.6</v>
      </c>
      <c r="AL20" s="24">
        <v>97.3</v>
      </c>
      <c r="AM20" s="24">
        <v>77.900000000000006</v>
      </c>
      <c r="AN20" s="24">
        <v>80.2</v>
      </c>
      <c r="AO20" s="24"/>
      <c r="AP20" s="24">
        <f t="shared" si="12"/>
        <v>96</v>
      </c>
      <c r="AQ20" s="47"/>
      <c r="AR20" s="24">
        <f t="shared" si="9"/>
        <v>96</v>
      </c>
      <c r="AS20" s="24"/>
      <c r="AT20" s="24">
        <f t="shared" si="10"/>
        <v>96</v>
      </c>
      <c r="AU20" s="42"/>
      <c r="AV20" s="42"/>
      <c r="AW20" s="42"/>
      <c r="AX20" s="42"/>
      <c r="AY20" s="42"/>
      <c r="BC20" s="1"/>
    </row>
    <row r="21" spans="1:55" s="2" customFormat="1" ht="17.100000000000001" customHeight="1">
      <c r="A21" s="37" t="s">
        <v>369</v>
      </c>
      <c r="B21" s="24">
        <v>27015.3</v>
      </c>
      <c r="C21" s="24">
        <v>24688.717579999997</v>
      </c>
      <c r="D21" s="4">
        <f t="shared" si="2"/>
        <v>0.91387908259393746</v>
      </c>
      <c r="E21" s="5">
        <v>20</v>
      </c>
      <c r="F21" s="5">
        <f t="shared" si="13"/>
        <v>1</v>
      </c>
      <c r="G21" s="5">
        <v>15</v>
      </c>
      <c r="H21" s="5"/>
      <c r="I21" s="5"/>
      <c r="J21" s="4">
        <f t="shared" si="14"/>
        <v>0.98779236457453501</v>
      </c>
      <c r="K21" s="5">
        <v>15</v>
      </c>
      <c r="L21" s="5" t="s">
        <v>400</v>
      </c>
      <c r="M21" s="5" t="s">
        <v>400</v>
      </c>
      <c r="N21" s="4" t="s">
        <v>400</v>
      </c>
      <c r="O21" s="5"/>
      <c r="P21" s="5" t="s">
        <v>389</v>
      </c>
      <c r="Q21" s="5" t="s">
        <v>389</v>
      </c>
      <c r="R21" s="5" t="s">
        <v>389</v>
      </c>
      <c r="S21" s="5"/>
      <c r="T21" s="5" t="s">
        <v>389</v>
      </c>
      <c r="U21" s="5" t="s">
        <v>389</v>
      </c>
      <c r="V21" s="5" t="s">
        <v>389</v>
      </c>
      <c r="W21" s="5"/>
      <c r="X21" s="5" t="s">
        <v>400</v>
      </c>
      <c r="Y21" s="5" t="s">
        <v>400</v>
      </c>
      <c r="Z21" s="5" t="s">
        <v>400</v>
      </c>
      <c r="AA21" s="5"/>
      <c r="AB21" s="31">
        <f t="shared" si="4"/>
        <v>0.96188934240993551</v>
      </c>
      <c r="AC21" s="32">
        <v>348</v>
      </c>
      <c r="AD21" s="24">
        <f t="shared" si="5"/>
        <v>284.72727272727275</v>
      </c>
      <c r="AE21" s="24">
        <f t="shared" si="6"/>
        <v>273.89999999999998</v>
      </c>
      <c r="AF21" s="24">
        <f t="shared" si="7"/>
        <v>-10.827272727272771</v>
      </c>
      <c r="AG21" s="24">
        <v>29.9</v>
      </c>
      <c r="AH21" s="24">
        <v>38.4</v>
      </c>
      <c r="AI21" s="24">
        <v>17.399999999999999</v>
      </c>
      <c r="AJ21" s="24">
        <v>0</v>
      </c>
      <c r="AK21" s="24">
        <v>15</v>
      </c>
      <c r="AL21" s="24">
        <v>26.2</v>
      </c>
      <c r="AM21" s="24">
        <v>37.200000000000003</v>
      </c>
      <c r="AN21" s="24">
        <v>31.7</v>
      </c>
      <c r="AO21" s="24">
        <v>50.500000000000007</v>
      </c>
      <c r="AP21" s="24">
        <f t="shared" si="12"/>
        <v>27.6</v>
      </c>
      <c r="AQ21" s="47"/>
      <c r="AR21" s="24">
        <f t="shared" si="9"/>
        <v>27.6</v>
      </c>
      <c r="AS21" s="24"/>
      <c r="AT21" s="24">
        <f t="shared" si="10"/>
        <v>27.6</v>
      </c>
      <c r="AU21" s="42"/>
      <c r="AV21" s="42"/>
      <c r="AW21" s="42"/>
      <c r="AX21" s="42"/>
      <c r="AY21" s="42"/>
      <c r="BC21" s="1"/>
    </row>
    <row r="22" spans="1:55" s="2" customFormat="1" ht="17.100000000000001" customHeight="1">
      <c r="A22" s="37" t="s">
        <v>370</v>
      </c>
      <c r="B22" s="24">
        <v>55991.9</v>
      </c>
      <c r="C22" s="24">
        <v>22815.243420000003</v>
      </c>
      <c r="D22" s="4">
        <f t="shared" si="2"/>
        <v>0.40747399927489514</v>
      </c>
      <c r="E22" s="5">
        <v>20</v>
      </c>
      <c r="F22" s="5">
        <f>F$7</f>
        <v>1</v>
      </c>
      <c r="G22" s="5">
        <v>15</v>
      </c>
      <c r="H22" s="5"/>
      <c r="I22" s="5"/>
      <c r="J22" s="4">
        <f t="shared" si="14"/>
        <v>0.98779236457453501</v>
      </c>
      <c r="K22" s="5">
        <v>15</v>
      </c>
      <c r="L22" s="5" t="s">
        <v>400</v>
      </c>
      <c r="M22" s="5" t="s">
        <v>400</v>
      </c>
      <c r="N22" s="4" t="s">
        <v>400</v>
      </c>
      <c r="O22" s="5"/>
      <c r="P22" s="5" t="s">
        <v>389</v>
      </c>
      <c r="Q22" s="5" t="s">
        <v>389</v>
      </c>
      <c r="R22" s="5" t="s">
        <v>389</v>
      </c>
      <c r="S22" s="5"/>
      <c r="T22" s="5" t="s">
        <v>389</v>
      </c>
      <c r="U22" s="5" t="s">
        <v>389</v>
      </c>
      <c r="V22" s="5" t="s">
        <v>389</v>
      </c>
      <c r="W22" s="5"/>
      <c r="X22" s="5" t="s">
        <v>400</v>
      </c>
      <c r="Y22" s="5" t="s">
        <v>400</v>
      </c>
      <c r="Z22" s="5" t="s">
        <v>400</v>
      </c>
      <c r="AA22" s="5"/>
      <c r="AB22" s="31">
        <f t="shared" si="4"/>
        <v>0.7593273090823186</v>
      </c>
      <c r="AC22" s="32">
        <v>0</v>
      </c>
      <c r="AD22" s="24">
        <f t="shared" si="5"/>
        <v>0</v>
      </c>
      <c r="AE22" s="24">
        <f t="shared" si="6"/>
        <v>0</v>
      </c>
      <c r="AF22" s="24">
        <f t="shared" si="7"/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/>
      <c r="AP22" s="24">
        <f t="shared" si="12"/>
        <v>0</v>
      </c>
      <c r="AQ22" s="47"/>
      <c r="AR22" s="24">
        <f t="shared" si="9"/>
        <v>0</v>
      </c>
      <c r="AS22" s="24"/>
      <c r="AT22" s="24">
        <f t="shared" si="10"/>
        <v>0</v>
      </c>
      <c r="AU22" s="42"/>
      <c r="AV22" s="42"/>
      <c r="AW22" s="42"/>
      <c r="AX22" s="42"/>
      <c r="AY22" s="42"/>
      <c r="BC22" s="1"/>
    </row>
    <row r="23" spans="1:55" s="2" customFormat="1" ht="17.100000000000001" customHeight="1">
      <c r="A23" s="37" t="s">
        <v>371</v>
      </c>
      <c r="B23" s="24">
        <v>45381.5</v>
      </c>
      <c r="C23" s="24">
        <v>40734.2451</v>
      </c>
      <c r="D23" s="4">
        <f t="shared" si="2"/>
        <v>0.89759582869671561</v>
      </c>
      <c r="E23" s="5">
        <v>20</v>
      </c>
      <c r="F23" s="5">
        <f t="shared" si="13"/>
        <v>1</v>
      </c>
      <c r="G23" s="5">
        <v>15</v>
      </c>
      <c r="H23" s="5"/>
      <c r="I23" s="5"/>
      <c r="J23" s="4">
        <f t="shared" si="14"/>
        <v>0.98779236457453501</v>
      </c>
      <c r="K23" s="5">
        <v>15</v>
      </c>
      <c r="L23" s="5" t="s">
        <v>400</v>
      </c>
      <c r="M23" s="5" t="s">
        <v>400</v>
      </c>
      <c r="N23" s="4" t="s">
        <v>400</v>
      </c>
      <c r="O23" s="5"/>
      <c r="P23" s="5" t="s">
        <v>389</v>
      </c>
      <c r="Q23" s="5" t="s">
        <v>389</v>
      </c>
      <c r="R23" s="5" t="s">
        <v>389</v>
      </c>
      <c r="S23" s="5"/>
      <c r="T23" s="5" t="s">
        <v>389</v>
      </c>
      <c r="U23" s="5" t="s">
        <v>389</v>
      </c>
      <c r="V23" s="5" t="s">
        <v>389</v>
      </c>
      <c r="W23" s="5"/>
      <c r="X23" s="5" t="s">
        <v>400</v>
      </c>
      <c r="Y23" s="5" t="s">
        <v>400</v>
      </c>
      <c r="Z23" s="5" t="s">
        <v>400</v>
      </c>
      <c r="AA23" s="5"/>
      <c r="AB23" s="31">
        <f t="shared" si="4"/>
        <v>0.95537604085104677</v>
      </c>
      <c r="AC23" s="32">
        <v>0</v>
      </c>
      <c r="AD23" s="24">
        <f t="shared" si="5"/>
        <v>0</v>
      </c>
      <c r="AE23" s="24">
        <f t="shared" si="6"/>
        <v>0</v>
      </c>
      <c r="AF23" s="24">
        <f t="shared" si="7"/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/>
      <c r="AP23" s="24">
        <f t="shared" si="12"/>
        <v>0</v>
      </c>
      <c r="AQ23" s="47"/>
      <c r="AR23" s="24">
        <f t="shared" si="9"/>
        <v>0</v>
      </c>
      <c r="AS23" s="24"/>
      <c r="AT23" s="24">
        <f t="shared" si="10"/>
        <v>0</v>
      </c>
      <c r="AU23" s="42"/>
      <c r="AV23" s="42"/>
      <c r="AW23" s="42"/>
      <c r="AX23" s="42"/>
      <c r="AY23" s="42"/>
      <c r="BC23" s="1"/>
    </row>
    <row r="24" spans="1:55" s="2" customFormat="1" ht="17.100000000000001" customHeight="1">
      <c r="A24" s="37" t="s">
        <v>372</v>
      </c>
      <c r="B24" s="24">
        <v>72753.899999999994</v>
      </c>
      <c r="C24" s="24">
        <v>45415.26728</v>
      </c>
      <c r="D24" s="4">
        <f t="shared" si="2"/>
        <v>0.62423137838658826</v>
      </c>
      <c r="E24" s="5">
        <v>20</v>
      </c>
      <c r="F24" s="5">
        <f t="shared" si="13"/>
        <v>1</v>
      </c>
      <c r="G24" s="5">
        <v>15</v>
      </c>
      <c r="H24" s="5"/>
      <c r="I24" s="5"/>
      <c r="J24" s="4">
        <f t="shared" si="14"/>
        <v>0.98779236457453501</v>
      </c>
      <c r="K24" s="5">
        <v>15</v>
      </c>
      <c r="L24" s="5" t="s">
        <v>400</v>
      </c>
      <c r="M24" s="5" t="s">
        <v>400</v>
      </c>
      <c r="N24" s="4" t="s">
        <v>400</v>
      </c>
      <c r="O24" s="5"/>
      <c r="P24" s="5" t="s">
        <v>389</v>
      </c>
      <c r="Q24" s="5" t="s">
        <v>389</v>
      </c>
      <c r="R24" s="5" t="s">
        <v>389</v>
      </c>
      <c r="S24" s="5"/>
      <c r="T24" s="5" t="s">
        <v>389</v>
      </c>
      <c r="U24" s="5" t="s">
        <v>389</v>
      </c>
      <c r="V24" s="5" t="s">
        <v>389</v>
      </c>
      <c r="W24" s="5"/>
      <c r="X24" s="5" t="s">
        <v>400</v>
      </c>
      <c r="Y24" s="5" t="s">
        <v>400</v>
      </c>
      <c r="Z24" s="5" t="s">
        <v>400</v>
      </c>
      <c r="AA24" s="5"/>
      <c r="AB24" s="31">
        <f t="shared" si="4"/>
        <v>0.84603026072699583</v>
      </c>
      <c r="AC24" s="32">
        <v>5944</v>
      </c>
      <c r="AD24" s="24">
        <f t="shared" si="5"/>
        <v>4863.272727272727</v>
      </c>
      <c r="AE24" s="24">
        <f t="shared" si="6"/>
        <v>4114.5</v>
      </c>
      <c r="AF24" s="24">
        <f t="shared" si="7"/>
        <v>-748.77272727272702</v>
      </c>
      <c r="AG24" s="24">
        <v>364.8</v>
      </c>
      <c r="AH24" s="24">
        <v>452.5</v>
      </c>
      <c r="AI24" s="24">
        <v>0</v>
      </c>
      <c r="AJ24" s="24">
        <v>0</v>
      </c>
      <c r="AK24" s="24">
        <v>844.2</v>
      </c>
      <c r="AL24" s="24">
        <v>1099</v>
      </c>
      <c r="AM24" s="24">
        <v>480.3</v>
      </c>
      <c r="AN24" s="24">
        <v>306.3</v>
      </c>
      <c r="AO24" s="24"/>
      <c r="AP24" s="24">
        <f t="shared" si="12"/>
        <v>567.4</v>
      </c>
      <c r="AQ24" s="47"/>
      <c r="AR24" s="24">
        <f t="shared" si="9"/>
        <v>567.4</v>
      </c>
      <c r="AS24" s="24"/>
      <c r="AT24" s="24">
        <f t="shared" si="10"/>
        <v>567.4</v>
      </c>
      <c r="AU24" s="42"/>
      <c r="AV24" s="42"/>
      <c r="AW24" s="42"/>
      <c r="AX24" s="42"/>
      <c r="AY24" s="42"/>
      <c r="BC24" s="1"/>
    </row>
    <row r="25" spans="1:55" s="2" customFormat="1" ht="17.100000000000001" customHeight="1">
      <c r="A25" s="11" t="s">
        <v>374</v>
      </c>
      <c r="B25" s="24">
        <v>17869.099999999999</v>
      </c>
      <c r="C25" s="24">
        <v>12209.316199999999</v>
      </c>
      <c r="D25" s="4">
        <f t="shared" si="2"/>
        <v>0.68326419349603507</v>
      </c>
      <c r="E25" s="5">
        <v>20</v>
      </c>
      <c r="F25" s="5">
        <f t="shared" si="13"/>
        <v>1</v>
      </c>
      <c r="G25" s="5">
        <v>15</v>
      </c>
      <c r="H25" s="5"/>
      <c r="I25" s="5"/>
      <c r="J25" s="4">
        <f t="shared" si="14"/>
        <v>0.98779236457453501</v>
      </c>
      <c r="K25" s="5">
        <v>15</v>
      </c>
      <c r="L25" s="5" t="s">
        <v>400</v>
      </c>
      <c r="M25" s="5" t="s">
        <v>400</v>
      </c>
      <c r="N25" s="4" t="s">
        <v>400</v>
      </c>
      <c r="O25" s="5"/>
      <c r="P25" s="5" t="s">
        <v>389</v>
      </c>
      <c r="Q25" s="5" t="s">
        <v>389</v>
      </c>
      <c r="R25" s="5" t="s">
        <v>389</v>
      </c>
      <c r="S25" s="5"/>
      <c r="T25" s="5" t="s">
        <v>389</v>
      </c>
      <c r="U25" s="5" t="s">
        <v>389</v>
      </c>
      <c r="V25" s="5" t="s">
        <v>389</v>
      </c>
      <c r="W25" s="5"/>
      <c r="X25" s="5" t="s">
        <v>400</v>
      </c>
      <c r="Y25" s="5" t="s">
        <v>400</v>
      </c>
      <c r="Z25" s="5" t="s">
        <v>400</v>
      </c>
      <c r="AA25" s="5"/>
      <c r="AB25" s="31">
        <f t="shared" si="4"/>
        <v>0.86964338677077446</v>
      </c>
      <c r="AC25" s="32">
        <v>0</v>
      </c>
      <c r="AD25" s="24">
        <f t="shared" si="5"/>
        <v>0</v>
      </c>
      <c r="AE25" s="24">
        <f t="shared" si="6"/>
        <v>0</v>
      </c>
      <c r="AF25" s="24">
        <f t="shared" si="7"/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/>
      <c r="AP25" s="24">
        <f t="shared" si="12"/>
        <v>0</v>
      </c>
      <c r="AQ25" s="47"/>
      <c r="AR25" s="24">
        <f t="shared" si="9"/>
        <v>0</v>
      </c>
      <c r="AS25" s="24"/>
      <c r="AT25" s="24">
        <f t="shared" si="10"/>
        <v>0</v>
      </c>
      <c r="AU25" s="42"/>
      <c r="AV25" s="42"/>
      <c r="AW25" s="42"/>
      <c r="AX25" s="42"/>
      <c r="AY25" s="42"/>
      <c r="BC25" s="1"/>
    </row>
    <row r="26" spans="1:55" s="2" customFormat="1" ht="17.100000000000001" customHeight="1">
      <c r="A26" s="11" t="s">
        <v>373</v>
      </c>
      <c r="B26" s="24">
        <v>54786</v>
      </c>
      <c r="C26" s="24">
        <v>34750.429750000003</v>
      </c>
      <c r="D26" s="4">
        <f t="shared" si="2"/>
        <v>0.63429397565071377</v>
      </c>
      <c r="E26" s="5">
        <v>20</v>
      </c>
      <c r="F26" s="5">
        <f>F$7</f>
        <v>1</v>
      </c>
      <c r="G26" s="5">
        <v>15</v>
      </c>
      <c r="H26" s="5"/>
      <c r="I26" s="5"/>
      <c r="J26" s="4">
        <f>J$7</f>
        <v>0.98779236457453501</v>
      </c>
      <c r="K26" s="5">
        <v>15</v>
      </c>
      <c r="L26" s="5" t="s">
        <v>400</v>
      </c>
      <c r="M26" s="5" t="s">
        <v>400</v>
      </c>
      <c r="N26" s="4" t="s">
        <v>400</v>
      </c>
      <c r="O26" s="5"/>
      <c r="P26" s="5" t="s">
        <v>389</v>
      </c>
      <c r="Q26" s="5" t="s">
        <v>389</v>
      </c>
      <c r="R26" s="5" t="s">
        <v>389</v>
      </c>
      <c r="S26" s="5"/>
      <c r="T26" s="5" t="s">
        <v>389</v>
      </c>
      <c r="U26" s="5" t="s">
        <v>389</v>
      </c>
      <c r="V26" s="5" t="s">
        <v>389</v>
      </c>
      <c r="W26" s="5"/>
      <c r="X26" s="5" t="s">
        <v>400</v>
      </c>
      <c r="Y26" s="5" t="s">
        <v>400</v>
      </c>
      <c r="Z26" s="5" t="s">
        <v>400</v>
      </c>
      <c r="AA26" s="5"/>
      <c r="AB26" s="31">
        <f t="shared" si="4"/>
        <v>0.85005529963264592</v>
      </c>
      <c r="AC26" s="32">
        <v>2961</v>
      </c>
      <c r="AD26" s="24">
        <f t="shared" si="5"/>
        <v>2422.6363636363635</v>
      </c>
      <c r="AE26" s="24">
        <f t="shared" si="6"/>
        <v>2059.4</v>
      </c>
      <c r="AF26" s="24">
        <f t="shared" si="7"/>
        <v>-363.23636363636342</v>
      </c>
      <c r="AG26" s="24">
        <v>97.6</v>
      </c>
      <c r="AH26" s="24">
        <v>251.4</v>
      </c>
      <c r="AI26" s="24">
        <v>0</v>
      </c>
      <c r="AJ26" s="24">
        <v>42.3</v>
      </c>
      <c r="AK26" s="24">
        <v>149.9</v>
      </c>
      <c r="AL26" s="24">
        <v>556.20000000000005</v>
      </c>
      <c r="AM26" s="24">
        <v>457.2</v>
      </c>
      <c r="AN26" s="24">
        <v>225</v>
      </c>
      <c r="AO26" s="24">
        <v>235.39999999999998</v>
      </c>
      <c r="AP26" s="24">
        <f t="shared" si="12"/>
        <v>44.4</v>
      </c>
      <c r="AQ26" s="47"/>
      <c r="AR26" s="24">
        <f t="shared" si="9"/>
        <v>44.4</v>
      </c>
      <c r="AS26" s="24"/>
      <c r="AT26" s="24">
        <f t="shared" si="10"/>
        <v>44.4</v>
      </c>
      <c r="AU26" s="42"/>
      <c r="AV26" s="42"/>
      <c r="AW26" s="42"/>
      <c r="AX26" s="42"/>
      <c r="AY26" s="42"/>
      <c r="BC26" s="1"/>
    </row>
    <row r="27" spans="1:55" s="2" customFormat="1" ht="17.100000000000001" customHeight="1">
      <c r="A27" s="14" t="s">
        <v>16</v>
      </c>
      <c r="B27" s="23">
        <f>SUM(B28:B54)</f>
        <v>4108934.1</v>
      </c>
      <c r="C27" s="23">
        <f>SUM(C28:C54)</f>
        <v>3831039.5869299993</v>
      </c>
      <c r="D27" s="6">
        <f>IF(C27/B27&gt;1.2,IF((C27/B27-1.2)*0.1+1.2&gt;1.3,1.3,(C27/B27-1.2)*0.1+1.2),C27/B27)</f>
        <v>0.93236822341102998</v>
      </c>
      <c r="E27" s="20"/>
      <c r="F27" s="20"/>
      <c r="G27" s="20"/>
      <c r="H27" s="23">
        <f>SUM(H28:H54)</f>
        <v>168879.59999999995</v>
      </c>
      <c r="I27" s="23">
        <f>SUM(I28:I54)</f>
        <v>196277</v>
      </c>
      <c r="J27" s="6">
        <f>IF(I27/H27&gt;1.2,IF((I27/H27-1.2)*0.1+1.2&gt;1.3,1.3,(I27/H27-1.2)*0.1+1.2),I27/H27)</f>
        <v>1.1622303700387735</v>
      </c>
      <c r="K27" s="20"/>
      <c r="L27" s="23"/>
      <c r="M27" s="23"/>
      <c r="N27" s="6"/>
      <c r="O27" s="20"/>
      <c r="P27" s="23"/>
      <c r="Q27" s="23"/>
      <c r="R27" s="6"/>
      <c r="S27" s="20"/>
      <c r="T27" s="23"/>
      <c r="U27" s="23"/>
      <c r="V27" s="6"/>
      <c r="W27" s="20"/>
      <c r="X27" s="23"/>
      <c r="Y27" s="23"/>
      <c r="Z27" s="6"/>
      <c r="AA27" s="20"/>
      <c r="AB27" s="21"/>
      <c r="AC27" s="19">
        <f>SUM(AC28:AC54)</f>
        <v>904011</v>
      </c>
      <c r="AD27" s="23">
        <f>SUM(AD28:AD54)</f>
        <v>739645.36363636365</v>
      </c>
      <c r="AE27" s="23">
        <f>SUM(AE28:AE54)</f>
        <v>749194.6</v>
      </c>
      <c r="AF27" s="23">
        <f>SUM(AF28:AF54)</f>
        <v>9549.2363636363571</v>
      </c>
      <c r="AG27" s="23">
        <f t="shared" ref="AG27:AR27" si="15">SUM(AG28:AG54)</f>
        <v>79390.400000000009</v>
      </c>
      <c r="AH27" s="23">
        <f t="shared" si="15"/>
        <v>82725.7</v>
      </c>
      <c r="AI27" s="23">
        <f t="shared" si="15"/>
        <v>78854.5</v>
      </c>
      <c r="AJ27" s="23">
        <f t="shared" si="15"/>
        <v>81061.499999999985</v>
      </c>
      <c r="AK27" s="23">
        <f t="shared" si="15"/>
        <v>80169.099999999991</v>
      </c>
      <c r="AL27" s="23">
        <f t="shared" si="15"/>
        <v>95132.599999999977</v>
      </c>
      <c r="AM27" s="23">
        <f t="shared" si="15"/>
        <v>87931.099999999977</v>
      </c>
      <c r="AN27" s="23">
        <f t="shared" si="15"/>
        <v>80574.800000000017</v>
      </c>
      <c r="AO27" s="23">
        <f t="shared" si="15"/>
        <v>4410.7</v>
      </c>
      <c r="AP27" s="23">
        <f t="shared" si="15"/>
        <v>78944.2</v>
      </c>
      <c r="AQ27" s="46"/>
      <c r="AR27" s="23">
        <f t="shared" si="15"/>
        <v>78944.2</v>
      </c>
      <c r="AS27" s="23">
        <f t="shared" ref="AS27:AT27" si="16">SUM(AS28:AS54)</f>
        <v>0</v>
      </c>
      <c r="AT27" s="23">
        <f t="shared" si="16"/>
        <v>78944.2</v>
      </c>
      <c r="AU27" s="42"/>
      <c r="AV27" s="42"/>
      <c r="AW27" s="42"/>
      <c r="AX27" s="42"/>
      <c r="AY27" s="42"/>
      <c r="AZ27" s="1"/>
      <c r="BA27" s="1"/>
      <c r="BB27" s="1"/>
      <c r="BC27" s="1"/>
    </row>
    <row r="28" spans="1:55" s="2" customFormat="1" ht="17.100000000000001" customHeight="1">
      <c r="A28" s="12" t="s">
        <v>0</v>
      </c>
      <c r="B28" s="24">
        <v>40749.9</v>
      </c>
      <c r="C28" s="24">
        <v>36584.374309999992</v>
      </c>
      <c r="D28" s="4">
        <f t="shared" si="2"/>
        <v>0.89777825982395021</v>
      </c>
      <c r="E28" s="10">
        <v>15</v>
      </c>
      <c r="F28" s="5">
        <v>1</v>
      </c>
      <c r="G28" s="5">
        <v>10</v>
      </c>
      <c r="H28" s="24">
        <v>1847.5</v>
      </c>
      <c r="I28" s="24">
        <v>1883.3</v>
      </c>
      <c r="J28" s="4">
        <f>IF(K28=0,0,IF(H28=0,1,IF(I28&lt;0,0,IF(I28/H28&gt;1.2,IF((I28/H28-1.2)*0.1+1.2&gt;1.3,1.3,(I28/H28-1.2)*0.1+1.2),I28/H28))))</f>
        <v>1.0193775372124492</v>
      </c>
      <c r="K28" s="5">
        <v>10</v>
      </c>
      <c r="L28" s="5" t="s">
        <v>400</v>
      </c>
      <c r="M28" s="5" t="s">
        <v>400</v>
      </c>
      <c r="N28" s="4" t="s">
        <v>400</v>
      </c>
      <c r="O28" s="5"/>
      <c r="P28" s="5" t="s">
        <v>400</v>
      </c>
      <c r="Q28" s="5" t="s">
        <v>400</v>
      </c>
      <c r="R28" s="5" t="s">
        <v>400</v>
      </c>
      <c r="S28" s="5"/>
      <c r="T28" s="5" t="s">
        <v>400</v>
      </c>
      <c r="U28" s="5" t="s">
        <v>400</v>
      </c>
      <c r="V28" s="5" t="s">
        <v>400</v>
      </c>
      <c r="W28" s="5"/>
      <c r="X28" s="5" t="s">
        <v>400</v>
      </c>
      <c r="Y28" s="5" t="s">
        <v>400</v>
      </c>
      <c r="Z28" s="5" t="s">
        <v>400</v>
      </c>
      <c r="AA28" s="5"/>
      <c r="AB28" s="31">
        <f t="shared" si="4"/>
        <v>0.96172712198525001</v>
      </c>
      <c r="AC28" s="32">
        <v>28237</v>
      </c>
      <c r="AD28" s="24">
        <f t="shared" si="5"/>
        <v>23103</v>
      </c>
      <c r="AE28" s="24">
        <f t="shared" si="6"/>
        <v>22218.799999999999</v>
      </c>
      <c r="AF28" s="24">
        <f t="shared" si="7"/>
        <v>-884.20000000000073</v>
      </c>
      <c r="AG28" s="24">
        <v>2432.5</v>
      </c>
      <c r="AH28" s="24">
        <v>2572.4</v>
      </c>
      <c r="AI28" s="24">
        <v>2460.6999999999998</v>
      </c>
      <c r="AJ28" s="24">
        <v>2580.8000000000002</v>
      </c>
      <c r="AK28" s="24">
        <v>2013.6</v>
      </c>
      <c r="AL28" s="24">
        <v>3070.3</v>
      </c>
      <c r="AM28" s="24">
        <v>1091.9000000000001</v>
      </c>
      <c r="AN28" s="24">
        <v>2577.9</v>
      </c>
      <c r="AO28" s="24"/>
      <c r="AP28" s="24">
        <f t="shared" ref="AP28:AP54" si="17">ROUND(AE28-SUM(AG28:AO28),1)</f>
        <v>3418.7</v>
      </c>
      <c r="AQ28" s="47"/>
      <c r="AR28" s="24">
        <f t="shared" si="9"/>
        <v>3418.7</v>
      </c>
      <c r="AS28" s="24"/>
      <c r="AT28" s="24">
        <f t="shared" si="10"/>
        <v>3418.7</v>
      </c>
      <c r="AU28" s="42"/>
      <c r="AV28" s="42"/>
      <c r="AW28" s="42"/>
      <c r="AX28" s="42"/>
      <c r="AY28" s="42"/>
      <c r="AZ28" s="1"/>
      <c r="BA28" s="1"/>
      <c r="BB28" s="1"/>
      <c r="BC28" s="1"/>
    </row>
    <row r="29" spans="1:55" s="2" customFormat="1" ht="17.100000000000001" customHeight="1">
      <c r="A29" s="12" t="s">
        <v>17</v>
      </c>
      <c r="B29" s="24">
        <v>177298.9</v>
      </c>
      <c r="C29" s="24">
        <v>176798.51277999999</v>
      </c>
      <c r="D29" s="4">
        <f t="shared" si="2"/>
        <v>0.99717771954591927</v>
      </c>
      <c r="E29" s="10">
        <v>15</v>
      </c>
      <c r="F29" s="5">
        <v>1</v>
      </c>
      <c r="G29" s="5">
        <v>10</v>
      </c>
      <c r="H29" s="24">
        <v>9782.5</v>
      </c>
      <c r="I29" s="24">
        <v>12336.6</v>
      </c>
      <c r="J29" s="4">
        <f t="shared" ref="J29:J54" si="18">IF(K29=0,0,IF(H29=0,1,IF(I29&lt;0,0,IF(I29/H29&gt;1.2,IF((I29/H29-1.2)*0.1+1.2&gt;1.3,1.3,(I29/H29-1.2)*0.1+1.2),I29/H29))))</f>
        <v>1.2061088678763097</v>
      </c>
      <c r="K29" s="5">
        <v>10</v>
      </c>
      <c r="L29" s="5" t="s">
        <v>400</v>
      </c>
      <c r="M29" s="5" t="s">
        <v>400</v>
      </c>
      <c r="N29" s="4" t="s">
        <v>400</v>
      </c>
      <c r="O29" s="5"/>
      <c r="P29" s="5" t="s">
        <v>400</v>
      </c>
      <c r="Q29" s="5" t="s">
        <v>400</v>
      </c>
      <c r="R29" s="5" t="s">
        <v>400</v>
      </c>
      <c r="S29" s="5"/>
      <c r="T29" s="5" t="s">
        <v>400</v>
      </c>
      <c r="U29" s="5" t="s">
        <v>400</v>
      </c>
      <c r="V29" s="5" t="s">
        <v>400</v>
      </c>
      <c r="W29" s="5"/>
      <c r="X29" s="5" t="s">
        <v>400</v>
      </c>
      <c r="Y29" s="5" t="s">
        <v>400</v>
      </c>
      <c r="Z29" s="5" t="s">
        <v>400</v>
      </c>
      <c r="AA29" s="5"/>
      <c r="AB29" s="31">
        <f t="shared" si="4"/>
        <v>1.0576786991986253</v>
      </c>
      <c r="AC29" s="32">
        <v>37717</v>
      </c>
      <c r="AD29" s="24">
        <f t="shared" si="5"/>
        <v>30859.36363636364</v>
      </c>
      <c r="AE29" s="24">
        <f t="shared" si="6"/>
        <v>32639.3</v>
      </c>
      <c r="AF29" s="24">
        <f t="shared" si="7"/>
        <v>1779.9363636363596</v>
      </c>
      <c r="AG29" s="24">
        <v>3372</v>
      </c>
      <c r="AH29" s="24">
        <v>3124.2</v>
      </c>
      <c r="AI29" s="24">
        <v>3496.4</v>
      </c>
      <c r="AJ29" s="24">
        <v>3774.5</v>
      </c>
      <c r="AK29" s="24">
        <v>3368.8</v>
      </c>
      <c r="AL29" s="24">
        <v>4151.2</v>
      </c>
      <c r="AM29" s="24">
        <v>4049.8</v>
      </c>
      <c r="AN29" s="24">
        <v>3568.2</v>
      </c>
      <c r="AO29" s="24"/>
      <c r="AP29" s="24">
        <f t="shared" si="17"/>
        <v>3734.2</v>
      </c>
      <c r="AQ29" s="47"/>
      <c r="AR29" s="24">
        <f t="shared" si="9"/>
        <v>3734.2</v>
      </c>
      <c r="AS29" s="24"/>
      <c r="AT29" s="24">
        <f t="shared" si="10"/>
        <v>3734.2</v>
      </c>
      <c r="AU29" s="42"/>
      <c r="AV29" s="42"/>
      <c r="AW29" s="42"/>
      <c r="AX29" s="42"/>
      <c r="AY29" s="42"/>
      <c r="AZ29" s="1"/>
      <c r="BA29" s="1"/>
      <c r="BB29" s="1"/>
      <c r="BC29" s="1"/>
    </row>
    <row r="30" spans="1:55" s="2" customFormat="1" ht="17.100000000000001" customHeight="1">
      <c r="A30" s="12" t="s">
        <v>18</v>
      </c>
      <c r="B30" s="24">
        <v>71871</v>
      </c>
      <c r="C30" s="24">
        <v>63981.70837</v>
      </c>
      <c r="D30" s="4">
        <f t="shared" si="2"/>
        <v>0.89022983359073893</v>
      </c>
      <c r="E30" s="10">
        <v>15</v>
      </c>
      <c r="F30" s="5">
        <v>1</v>
      </c>
      <c r="G30" s="5">
        <v>10</v>
      </c>
      <c r="H30" s="24">
        <v>2883.8</v>
      </c>
      <c r="I30" s="24">
        <v>3946.4</v>
      </c>
      <c r="J30" s="4">
        <f t="shared" si="18"/>
        <v>1.2168472154795755</v>
      </c>
      <c r="K30" s="5">
        <v>10</v>
      </c>
      <c r="L30" s="5" t="s">
        <v>400</v>
      </c>
      <c r="M30" s="5" t="s">
        <v>400</v>
      </c>
      <c r="N30" s="4" t="s">
        <v>400</v>
      </c>
      <c r="O30" s="5"/>
      <c r="P30" s="5" t="s">
        <v>400</v>
      </c>
      <c r="Q30" s="5" t="s">
        <v>400</v>
      </c>
      <c r="R30" s="5" t="s">
        <v>400</v>
      </c>
      <c r="S30" s="5"/>
      <c r="T30" s="5" t="s">
        <v>400</v>
      </c>
      <c r="U30" s="5" t="s">
        <v>400</v>
      </c>
      <c r="V30" s="5" t="s">
        <v>400</v>
      </c>
      <c r="W30" s="5"/>
      <c r="X30" s="5" t="s">
        <v>400</v>
      </c>
      <c r="Y30" s="5" t="s">
        <v>400</v>
      </c>
      <c r="Z30" s="5" t="s">
        <v>400</v>
      </c>
      <c r="AA30" s="5"/>
      <c r="AB30" s="31">
        <f t="shared" si="4"/>
        <v>1.0149119902473382</v>
      </c>
      <c r="AC30" s="32">
        <v>26147</v>
      </c>
      <c r="AD30" s="24">
        <f t="shared" si="5"/>
        <v>21393</v>
      </c>
      <c r="AE30" s="24">
        <f t="shared" si="6"/>
        <v>21712</v>
      </c>
      <c r="AF30" s="24">
        <f t="shared" si="7"/>
        <v>319</v>
      </c>
      <c r="AG30" s="24">
        <v>2632.6</v>
      </c>
      <c r="AH30" s="24">
        <v>2481.1999999999998</v>
      </c>
      <c r="AI30" s="24">
        <v>2236.6</v>
      </c>
      <c r="AJ30" s="24">
        <v>2378.4</v>
      </c>
      <c r="AK30" s="24">
        <v>2272.1</v>
      </c>
      <c r="AL30" s="24">
        <v>3030.3</v>
      </c>
      <c r="AM30" s="24">
        <v>1643.8</v>
      </c>
      <c r="AN30" s="24">
        <v>2191.4</v>
      </c>
      <c r="AO30" s="24"/>
      <c r="AP30" s="24">
        <f t="shared" si="17"/>
        <v>2845.6</v>
      </c>
      <c r="AQ30" s="47"/>
      <c r="AR30" s="24">
        <f t="shared" si="9"/>
        <v>2845.6</v>
      </c>
      <c r="AS30" s="24"/>
      <c r="AT30" s="24">
        <f t="shared" si="10"/>
        <v>2845.6</v>
      </c>
      <c r="AU30" s="42"/>
      <c r="AV30" s="42"/>
      <c r="AW30" s="42"/>
      <c r="AX30" s="42"/>
      <c r="AY30" s="42"/>
      <c r="AZ30" s="1"/>
      <c r="BA30" s="1"/>
      <c r="BB30" s="1"/>
      <c r="BC30" s="1"/>
    </row>
    <row r="31" spans="1:55" s="2" customFormat="1" ht="17.100000000000001" customHeight="1">
      <c r="A31" s="12" t="s">
        <v>19</v>
      </c>
      <c r="B31" s="24">
        <v>111644.1</v>
      </c>
      <c r="C31" s="24">
        <v>80557.012029999998</v>
      </c>
      <c r="D31" s="4">
        <f t="shared" si="2"/>
        <v>0.72155189598017266</v>
      </c>
      <c r="E31" s="10">
        <v>15</v>
      </c>
      <c r="F31" s="5">
        <v>1</v>
      </c>
      <c r="G31" s="5">
        <v>10</v>
      </c>
      <c r="H31" s="24">
        <v>3150.2</v>
      </c>
      <c r="I31" s="24">
        <v>3688.1</v>
      </c>
      <c r="J31" s="4">
        <f t="shared" si="18"/>
        <v>1.1707510634245446</v>
      </c>
      <c r="K31" s="5">
        <v>10</v>
      </c>
      <c r="L31" s="5" t="s">
        <v>400</v>
      </c>
      <c r="M31" s="5" t="s">
        <v>400</v>
      </c>
      <c r="N31" s="4" t="s">
        <v>400</v>
      </c>
      <c r="O31" s="5"/>
      <c r="P31" s="5" t="s">
        <v>400</v>
      </c>
      <c r="Q31" s="5" t="s">
        <v>400</v>
      </c>
      <c r="R31" s="5" t="s">
        <v>400</v>
      </c>
      <c r="S31" s="5"/>
      <c r="T31" s="5" t="s">
        <v>400</v>
      </c>
      <c r="U31" s="5" t="s">
        <v>400</v>
      </c>
      <c r="V31" s="5" t="s">
        <v>400</v>
      </c>
      <c r="W31" s="5"/>
      <c r="X31" s="5" t="s">
        <v>400</v>
      </c>
      <c r="Y31" s="5" t="s">
        <v>400</v>
      </c>
      <c r="Z31" s="5" t="s">
        <v>400</v>
      </c>
      <c r="AA31" s="5"/>
      <c r="AB31" s="31">
        <f t="shared" si="4"/>
        <v>0.9294511163985153</v>
      </c>
      <c r="AC31" s="32">
        <v>30785</v>
      </c>
      <c r="AD31" s="24">
        <f t="shared" si="5"/>
        <v>25187.727272727272</v>
      </c>
      <c r="AE31" s="24">
        <f t="shared" si="6"/>
        <v>23410.799999999999</v>
      </c>
      <c r="AF31" s="24">
        <f t="shared" si="7"/>
        <v>-1776.9272727272728</v>
      </c>
      <c r="AG31" s="24">
        <v>2666.3</v>
      </c>
      <c r="AH31" s="24">
        <v>2361.6</v>
      </c>
      <c r="AI31" s="24">
        <v>2933.7</v>
      </c>
      <c r="AJ31" s="24">
        <v>2334.1</v>
      </c>
      <c r="AK31" s="24">
        <v>2866.2</v>
      </c>
      <c r="AL31" s="24">
        <v>3742.3</v>
      </c>
      <c r="AM31" s="24">
        <v>1548.1</v>
      </c>
      <c r="AN31" s="24">
        <v>2441.8000000000002</v>
      </c>
      <c r="AO31" s="24"/>
      <c r="AP31" s="24">
        <f t="shared" si="17"/>
        <v>2516.6999999999998</v>
      </c>
      <c r="AQ31" s="47"/>
      <c r="AR31" s="24">
        <f t="shared" si="9"/>
        <v>2516.6999999999998</v>
      </c>
      <c r="AS31" s="24"/>
      <c r="AT31" s="24">
        <f t="shared" si="10"/>
        <v>2516.6999999999998</v>
      </c>
      <c r="AU31" s="42"/>
      <c r="AV31" s="42"/>
      <c r="AW31" s="42"/>
      <c r="AX31" s="42"/>
      <c r="AY31" s="42"/>
      <c r="AZ31" s="1"/>
      <c r="BA31" s="1"/>
      <c r="BB31" s="1"/>
      <c r="BC31" s="1"/>
    </row>
    <row r="32" spans="1:55" s="2" customFormat="1" ht="17.100000000000001" customHeight="1">
      <c r="A32" s="12" t="s">
        <v>20</v>
      </c>
      <c r="B32" s="24">
        <v>86393.9</v>
      </c>
      <c r="C32" s="24">
        <v>71494.664730000004</v>
      </c>
      <c r="D32" s="4">
        <f t="shared" si="2"/>
        <v>0.82754297155238976</v>
      </c>
      <c r="E32" s="10">
        <v>15</v>
      </c>
      <c r="F32" s="5">
        <v>1</v>
      </c>
      <c r="G32" s="5">
        <v>10</v>
      </c>
      <c r="H32" s="24">
        <v>2238.1999999999998</v>
      </c>
      <c r="I32" s="24">
        <v>2980.9</v>
      </c>
      <c r="J32" s="4">
        <f t="shared" si="18"/>
        <v>1.2131829148422839</v>
      </c>
      <c r="K32" s="5">
        <v>10</v>
      </c>
      <c r="L32" s="5" t="s">
        <v>400</v>
      </c>
      <c r="M32" s="5" t="s">
        <v>400</v>
      </c>
      <c r="N32" s="4" t="s">
        <v>400</v>
      </c>
      <c r="O32" s="5"/>
      <c r="P32" s="5" t="s">
        <v>400</v>
      </c>
      <c r="Q32" s="5" t="s">
        <v>400</v>
      </c>
      <c r="R32" s="5" t="s">
        <v>400</v>
      </c>
      <c r="S32" s="5"/>
      <c r="T32" s="5" t="s">
        <v>400</v>
      </c>
      <c r="U32" s="5" t="s">
        <v>400</v>
      </c>
      <c r="V32" s="5" t="s">
        <v>400</v>
      </c>
      <c r="W32" s="5"/>
      <c r="X32" s="5" t="s">
        <v>400</v>
      </c>
      <c r="Y32" s="5" t="s">
        <v>400</v>
      </c>
      <c r="Z32" s="5" t="s">
        <v>400</v>
      </c>
      <c r="AA32" s="5"/>
      <c r="AB32" s="31">
        <f t="shared" si="4"/>
        <v>0.9869992491916767</v>
      </c>
      <c r="AC32" s="32">
        <v>41489</v>
      </c>
      <c r="AD32" s="24">
        <f t="shared" si="5"/>
        <v>33945.545454545456</v>
      </c>
      <c r="AE32" s="24">
        <f t="shared" si="6"/>
        <v>33504.199999999997</v>
      </c>
      <c r="AF32" s="24">
        <f t="shared" si="7"/>
        <v>-441.34545454545878</v>
      </c>
      <c r="AG32" s="24">
        <v>3368.7</v>
      </c>
      <c r="AH32" s="24">
        <v>3552.7</v>
      </c>
      <c r="AI32" s="24">
        <v>4398.6000000000004</v>
      </c>
      <c r="AJ32" s="24">
        <v>3272</v>
      </c>
      <c r="AK32" s="24">
        <v>3193.2</v>
      </c>
      <c r="AL32" s="24">
        <v>3820</v>
      </c>
      <c r="AM32" s="24">
        <v>3163.8</v>
      </c>
      <c r="AN32" s="24">
        <v>3065.9</v>
      </c>
      <c r="AO32" s="24">
        <v>229</v>
      </c>
      <c r="AP32" s="24">
        <f t="shared" si="17"/>
        <v>5440.3</v>
      </c>
      <c r="AQ32" s="47"/>
      <c r="AR32" s="24">
        <f t="shared" si="9"/>
        <v>5440.3</v>
      </c>
      <c r="AS32" s="24"/>
      <c r="AT32" s="24">
        <f t="shared" si="10"/>
        <v>5440.3</v>
      </c>
      <c r="AU32" s="42"/>
      <c r="AV32" s="42"/>
      <c r="AW32" s="42"/>
      <c r="AX32" s="42"/>
      <c r="AY32" s="42"/>
      <c r="AZ32" s="1"/>
      <c r="BA32" s="1"/>
      <c r="BB32" s="1"/>
      <c r="BC32" s="1"/>
    </row>
    <row r="33" spans="1:55" s="2" customFormat="1" ht="17.100000000000001" customHeight="1">
      <c r="A33" s="12" t="s">
        <v>21</v>
      </c>
      <c r="B33" s="24">
        <v>67945.100000000006</v>
      </c>
      <c r="C33" s="24">
        <v>61626.782500000008</v>
      </c>
      <c r="D33" s="4">
        <f t="shared" si="2"/>
        <v>0.90700848920672728</v>
      </c>
      <c r="E33" s="10">
        <v>15</v>
      </c>
      <c r="F33" s="5">
        <v>1</v>
      </c>
      <c r="G33" s="5">
        <v>10</v>
      </c>
      <c r="H33" s="24">
        <v>3429.5</v>
      </c>
      <c r="I33" s="24">
        <v>4125.8</v>
      </c>
      <c r="J33" s="4">
        <f t="shared" si="18"/>
        <v>1.2003032512027991</v>
      </c>
      <c r="K33" s="5">
        <v>10</v>
      </c>
      <c r="L33" s="5" t="s">
        <v>400</v>
      </c>
      <c r="M33" s="5" t="s">
        <v>400</v>
      </c>
      <c r="N33" s="4" t="s">
        <v>400</v>
      </c>
      <c r="O33" s="5"/>
      <c r="P33" s="5" t="s">
        <v>400</v>
      </c>
      <c r="Q33" s="5" t="s">
        <v>400</v>
      </c>
      <c r="R33" s="5" t="s">
        <v>400</v>
      </c>
      <c r="S33" s="5"/>
      <c r="T33" s="5" t="s">
        <v>400</v>
      </c>
      <c r="U33" s="5" t="s">
        <v>400</v>
      </c>
      <c r="V33" s="5" t="s">
        <v>400</v>
      </c>
      <c r="W33" s="5"/>
      <c r="X33" s="5" t="s">
        <v>400</v>
      </c>
      <c r="Y33" s="5" t="s">
        <v>400</v>
      </c>
      <c r="Z33" s="5" t="s">
        <v>400</v>
      </c>
      <c r="AA33" s="5"/>
      <c r="AB33" s="31">
        <f t="shared" si="4"/>
        <v>1.0173759957179687</v>
      </c>
      <c r="AC33" s="32">
        <v>37470</v>
      </c>
      <c r="AD33" s="24">
        <f t="shared" si="5"/>
        <v>30657.272727272728</v>
      </c>
      <c r="AE33" s="24">
        <f t="shared" si="6"/>
        <v>31190</v>
      </c>
      <c r="AF33" s="24">
        <f t="shared" si="7"/>
        <v>532.72727272727207</v>
      </c>
      <c r="AG33" s="24">
        <v>3127.1</v>
      </c>
      <c r="AH33" s="24">
        <v>3385.5</v>
      </c>
      <c r="AI33" s="24">
        <v>3372.9</v>
      </c>
      <c r="AJ33" s="24">
        <v>3206.7</v>
      </c>
      <c r="AK33" s="24">
        <v>3500.8</v>
      </c>
      <c r="AL33" s="24">
        <v>3860.8</v>
      </c>
      <c r="AM33" s="24">
        <v>3456</v>
      </c>
      <c r="AN33" s="24">
        <v>3538.7</v>
      </c>
      <c r="AO33" s="24"/>
      <c r="AP33" s="24">
        <f t="shared" si="17"/>
        <v>3741.5</v>
      </c>
      <c r="AQ33" s="47"/>
      <c r="AR33" s="24">
        <f t="shared" si="9"/>
        <v>3741.5</v>
      </c>
      <c r="AS33" s="24"/>
      <c r="AT33" s="24">
        <f t="shared" si="10"/>
        <v>3741.5</v>
      </c>
      <c r="AU33" s="42"/>
      <c r="AV33" s="42"/>
      <c r="AW33" s="42"/>
      <c r="AX33" s="42"/>
      <c r="AY33" s="42"/>
      <c r="AZ33" s="1"/>
      <c r="BA33" s="1"/>
      <c r="BB33" s="1"/>
      <c r="BC33" s="1"/>
    </row>
    <row r="34" spans="1:55" s="2" customFormat="1" ht="17.100000000000001" customHeight="1">
      <c r="A34" s="12" t="s">
        <v>22</v>
      </c>
      <c r="B34" s="24">
        <v>808381.4</v>
      </c>
      <c r="C34" s="24">
        <v>745187.45014999993</v>
      </c>
      <c r="D34" s="4">
        <f t="shared" si="2"/>
        <v>0.92182656620995973</v>
      </c>
      <c r="E34" s="10">
        <v>15</v>
      </c>
      <c r="F34" s="5">
        <v>1</v>
      </c>
      <c r="G34" s="5">
        <v>10</v>
      </c>
      <c r="H34" s="24">
        <v>24232.799999999999</v>
      </c>
      <c r="I34" s="24">
        <v>28626.2</v>
      </c>
      <c r="J34" s="4">
        <f t="shared" si="18"/>
        <v>1.1812997259912186</v>
      </c>
      <c r="K34" s="5">
        <v>10</v>
      </c>
      <c r="L34" s="5" t="s">
        <v>400</v>
      </c>
      <c r="M34" s="5" t="s">
        <v>400</v>
      </c>
      <c r="N34" s="4" t="s">
        <v>400</v>
      </c>
      <c r="O34" s="5"/>
      <c r="P34" s="5" t="s">
        <v>400</v>
      </c>
      <c r="Q34" s="5" t="s">
        <v>400</v>
      </c>
      <c r="R34" s="5" t="s">
        <v>400</v>
      </c>
      <c r="S34" s="5"/>
      <c r="T34" s="5" t="s">
        <v>400</v>
      </c>
      <c r="U34" s="5" t="s">
        <v>400</v>
      </c>
      <c r="V34" s="5" t="s">
        <v>400</v>
      </c>
      <c r="W34" s="5"/>
      <c r="X34" s="5" t="s">
        <v>400</v>
      </c>
      <c r="Y34" s="5" t="s">
        <v>400</v>
      </c>
      <c r="Z34" s="5" t="s">
        <v>400</v>
      </c>
      <c r="AA34" s="5"/>
      <c r="AB34" s="31">
        <f t="shared" si="4"/>
        <v>1.0182970215160452</v>
      </c>
      <c r="AC34" s="32">
        <v>26944</v>
      </c>
      <c r="AD34" s="24">
        <f t="shared" si="5"/>
        <v>22045.090909090908</v>
      </c>
      <c r="AE34" s="24">
        <f t="shared" si="6"/>
        <v>22448.5</v>
      </c>
      <c r="AF34" s="24">
        <f t="shared" si="7"/>
        <v>403.4090909090919</v>
      </c>
      <c r="AG34" s="24">
        <v>2451</v>
      </c>
      <c r="AH34" s="24">
        <v>2420.5</v>
      </c>
      <c r="AI34" s="24">
        <v>2541.4</v>
      </c>
      <c r="AJ34" s="24">
        <v>2397.1999999999998</v>
      </c>
      <c r="AK34" s="24">
        <v>2531.5</v>
      </c>
      <c r="AL34" s="24">
        <v>2864.3</v>
      </c>
      <c r="AM34" s="24">
        <v>3071.1</v>
      </c>
      <c r="AN34" s="24">
        <v>2302.6999999999998</v>
      </c>
      <c r="AO34" s="24"/>
      <c r="AP34" s="24">
        <f t="shared" si="17"/>
        <v>1868.8</v>
      </c>
      <c r="AQ34" s="47"/>
      <c r="AR34" s="24">
        <f t="shared" si="9"/>
        <v>1868.8</v>
      </c>
      <c r="AS34" s="24"/>
      <c r="AT34" s="24">
        <f t="shared" si="10"/>
        <v>1868.8</v>
      </c>
      <c r="AU34" s="42"/>
      <c r="AV34" s="42"/>
      <c r="AW34" s="42"/>
      <c r="AX34" s="42"/>
      <c r="AY34" s="42"/>
      <c r="AZ34" s="1"/>
      <c r="BA34" s="1"/>
      <c r="BB34" s="1"/>
      <c r="BC34" s="1"/>
    </row>
    <row r="35" spans="1:55" s="2" customFormat="1" ht="17.100000000000001" customHeight="1">
      <c r="A35" s="12" t="s">
        <v>23</v>
      </c>
      <c r="B35" s="24">
        <v>35415.5</v>
      </c>
      <c r="C35" s="24">
        <v>32807.921770000001</v>
      </c>
      <c r="D35" s="4">
        <f t="shared" si="2"/>
        <v>0.92637183634284426</v>
      </c>
      <c r="E35" s="10">
        <v>15</v>
      </c>
      <c r="F35" s="5">
        <v>1</v>
      </c>
      <c r="G35" s="5">
        <v>10</v>
      </c>
      <c r="H35" s="24">
        <v>1691.3</v>
      </c>
      <c r="I35" s="24">
        <v>1684.9</v>
      </c>
      <c r="J35" s="4">
        <f t="shared" si="18"/>
        <v>0.996215928575652</v>
      </c>
      <c r="K35" s="5">
        <v>10</v>
      </c>
      <c r="L35" s="5" t="s">
        <v>400</v>
      </c>
      <c r="M35" s="5" t="s">
        <v>400</v>
      </c>
      <c r="N35" s="4" t="s">
        <v>400</v>
      </c>
      <c r="O35" s="5"/>
      <c r="P35" s="5" t="s">
        <v>400</v>
      </c>
      <c r="Q35" s="5" t="s">
        <v>400</v>
      </c>
      <c r="R35" s="5" t="s">
        <v>400</v>
      </c>
      <c r="S35" s="5"/>
      <c r="T35" s="5" t="s">
        <v>400</v>
      </c>
      <c r="U35" s="5" t="s">
        <v>400</v>
      </c>
      <c r="V35" s="5" t="s">
        <v>400</v>
      </c>
      <c r="W35" s="5"/>
      <c r="X35" s="5" t="s">
        <v>400</v>
      </c>
      <c r="Y35" s="5" t="s">
        <v>400</v>
      </c>
      <c r="Z35" s="5" t="s">
        <v>400</v>
      </c>
      <c r="AA35" s="5"/>
      <c r="AB35" s="31">
        <f t="shared" si="4"/>
        <v>0.96736390945426243</v>
      </c>
      <c r="AC35" s="32">
        <v>18455</v>
      </c>
      <c r="AD35" s="24">
        <f t="shared" si="5"/>
        <v>15099.545454545454</v>
      </c>
      <c r="AE35" s="24">
        <f t="shared" si="6"/>
        <v>14606.8</v>
      </c>
      <c r="AF35" s="24">
        <f t="shared" si="7"/>
        <v>-492.74545454545478</v>
      </c>
      <c r="AG35" s="24">
        <v>1516.2</v>
      </c>
      <c r="AH35" s="24">
        <v>1534.1</v>
      </c>
      <c r="AI35" s="24">
        <v>1455.8</v>
      </c>
      <c r="AJ35" s="24">
        <v>1842.4</v>
      </c>
      <c r="AK35" s="24">
        <v>1401.1</v>
      </c>
      <c r="AL35" s="24">
        <v>1788.7</v>
      </c>
      <c r="AM35" s="24">
        <v>1425.9</v>
      </c>
      <c r="AN35" s="24">
        <v>1880.1</v>
      </c>
      <c r="AO35" s="24">
        <v>201.8</v>
      </c>
      <c r="AP35" s="24">
        <f t="shared" si="17"/>
        <v>1560.7</v>
      </c>
      <c r="AQ35" s="47"/>
      <c r="AR35" s="24">
        <f t="shared" si="9"/>
        <v>1560.7</v>
      </c>
      <c r="AS35" s="24"/>
      <c r="AT35" s="24">
        <f t="shared" si="10"/>
        <v>1560.7</v>
      </c>
      <c r="AU35" s="42"/>
      <c r="AV35" s="42"/>
      <c r="AW35" s="42"/>
      <c r="AX35" s="42"/>
      <c r="AY35" s="42"/>
      <c r="AZ35" s="1"/>
      <c r="BA35" s="1"/>
      <c r="BB35" s="1"/>
      <c r="BC35" s="1"/>
    </row>
    <row r="36" spans="1:55" s="2" customFormat="1" ht="17.100000000000001" customHeight="1">
      <c r="A36" s="12" t="s">
        <v>24</v>
      </c>
      <c r="B36" s="24">
        <v>49996.7</v>
      </c>
      <c r="C36" s="24">
        <v>52107.397899999996</v>
      </c>
      <c r="D36" s="4">
        <f t="shared" si="2"/>
        <v>1.0422167443051242</v>
      </c>
      <c r="E36" s="10">
        <v>15</v>
      </c>
      <c r="F36" s="5">
        <v>1</v>
      </c>
      <c r="G36" s="5">
        <v>10</v>
      </c>
      <c r="H36" s="24">
        <v>2019.2</v>
      </c>
      <c r="I36" s="24">
        <v>2306.8000000000002</v>
      </c>
      <c r="J36" s="4">
        <f t="shared" si="18"/>
        <v>1.1424326465927102</v>
      </c>
      <c r="K36" s="5">
        <v>10</v>
      </c>
      <c r="L36" s="5" t="s">
        <v>400</v>
      </c>
      <c r="M36" s="5" t="s">
        <v>400</v>
      </c>
      <c r="N36" s="4" t="s">
        <v>400</v>
      </c>
      <c r="O36" s="5"/>
      <c r="P36" s="5" t="s">
        <v>400</v>
      </c>
      <c r="Q36" s="5" t="s">
        <v>400</v>
      </c>
      <c r="R36" s="5" t="s">
        <v>400</v>
      </c>
      <c r="S36" s="5"/>
      <c r="T36" s="5" t="s">
        <v>400</v>
      </c>
      <c r="U36" s="5" t="s">
        <v>400</v>
      </c>
      <c r="V36" s="5" t="s">
        <v>400</v>
      </c>
      <c r="W36" s="5"/>
      <c r="X36" s="5" t="s">
        <v>400</v>
      </c>
      <c r="Y36" s="5" t="s">
        <v>400</v>
      </c>
      <c r="Z36" s="5" t="s">
        <v>400</v>
      </c>
      <c r="AA36" s="5"/>
      <c r="AB36" s="31">
        <f t="shared" si="4"/>
        <v>1.0587879323001133</v>
      </c>
      <c r="AC36" s="32">
        <v>40499</v>
      </c>
      <c r="AD36" s="24">
        <f t="shared" si="5"/>
        <v>33135.545454545456</v>
      </c>
      <c r="AE36" s="24">
        <f t="shared" si="6"/>
        <v>35083.5</v>
      </c>
      <c r="AF36" s="24">
        <f t="shared" si="7"/>
        <v>1947.9545454545441</v>
      </c>
      <c r="AG36" s="24">
        <v>3549.5</v>
      </c>
      <c r="AH36" s="24">
        <v>3548.7</v>
      </c>
      <c r="AI36" s="24">
        <v>3712.8</v>
      </c>
      <c r="AJ36" s="24">
        <v>3459.8</v>
      </c>
      <c r="AK36" s="24">
        <v>3077.1</v>
      </c>
      <c r="AL36" s="24">
        <v>4048.2</v>
      </c>
      <c r="AM36" s="24">
        <v>5840.8</v>
      </c>
      <c r="AN36" s="24">
        <v>3947.8</v>
      </c>
      <c r="AO36" s="24">
        <v>132.4</v>
      </c>
      <c r="AP36" s="24">
        <f t="shared" si="17"/>
        <v>3766.4</v>
      </c>
      <c r="AQ36" s="47"/>
      <c r="AR36" s="24">
        <f t="shared" si="9"/>
        <v>3766.4</v>
      </c>
      <c r="AS36" s="24"/>
      <c r="AT36" s="24">
        <f t="shared" si="10"/>
        <v>3766.4</v>
      </c>
      <c r="AU36" s="42"/>
      <c r="AV36" s="42"/>
      <c r="AW36" s="42"/>
      <c r="AX36" s="42"/>
      <c r="AY36" s="42"/>
      <c r="AZ36" s="1"/>
      <c r="BA36" s="1"/>
      <c r="BB36" s="1"/>
      <c r="BC36" s="1"/>
    </row>
    <row r="37" spans="1:55" s="2" customFormat="1" ht="17.100000000000001" customHeight="1">
      <c r="A37" s="12" t="s">
        <v>25</v>
      </c>
      <c r="B37" s="24">
        <v>31549.200000000001</v>
      </c>
      <c r="C37" s="24">
        <v>32187.033500000001</v>
      </c>
      <c r="D37" s="4">
        <f t="shared" si="2"/>
        <v>1.0202171053465698</v>
      </c>
      <c r="E37" s="10">
        <v>15</v>
      </c>
      <c r="F37" s="5">
        <v>1</v>
      </c>
      <c r="G37" s="5">
        <v>10</v>
      </c>
      <c r="H37" s="24">
        <v>1755.1</v>
      </c>
      <c r="I37" s="24">
        <v>1747.7</v>
      </c>
      <c r="J37" s="4">
        <f t="shared" si="18"/>
        <v>0.99578371602757687</v>
      </c>
      <c r="K37" s="5">
        <v>10</v>
      </c>
      <c r="L37" s="5" t="s">
        <v>400</v>
      </c>
      <c r="M37" s="5" t="s">
        <v>400</v>
      </c>
      <c r="N37" s="4" t="s">
        <v>400</v>
      </c>
      <c r="O37" s="5"/>
      <c r="P37" s="5" t="s">
        <v>400</v>
      </c>
      <c r="Q37" s="5" t="s">
        <v>400</v>
      </c>
      <c r="R37" s="5" t="s">
        <v>400</v>
      </c>
      <c r="S37" s="5"/>
      <c r="T37" s="5" t="s">
        <v>400</v>
      </c>
      <c r="U37" s="5" t="s">
        <v>400</v>
      </c>
      <c r="V37" s="5" t="s">
        <v>400</v>
      </c>
      <c r="W37" s="5"/>
      <c r="X37" s="5" t="s">
        <v>400</v>
      </c>
      <c r="Y37" s="5" t="s">
        <v>400</v>
      </c>
      <c r="Z37" s="5" t="s">
        <v>400</v>
      </c>
      <c r="AA37" s="5"/>
      <c r="AB37" s="31">
        <f t="shared" si="4"/>
        <v>1.0074598211564092</v>
      </c>
      <c r="AC37" s="32">
        <v>21598</v>
      </c>
      <c r="AD37" s="24">
        <f t="shared" si="5"/>
        <v>17671.090909090908</v>
      </c>
      <c r="AE37" s="24">
        <f t="shared" si="6"/>
        <v>17802.900000000001</v>
      </c>
      <c r="AF37" s="24">
        <f t="shared" si="7"/>
        <v>131.80909090909336</v>
      </c>
      <c r="AG37" s="24">
        <v>1718.6</v>
      </c>
      <c r="AH37" s="24">
        <v>1787.7</v>
      </c>
      <c r="AI37" s="24">
        <v>2243</v>
      </c>
      <c r="AJ37" s="24">
        <v>1649.6</v>
      </c>
      <c r="AK37" s="24">
        <v>1785.7</v>
      </c>
      <c r="AL37" s="24">
        <v>2896.4</v>
      </c>
      <c r="AM37" s="24">
        <v>2322.4</v>
      </c>
      <c r="AN37" s="24">
        <v>1473</v>
      </c>
      <c r="AO37" s="24"/>
      <c r="AP37" s="24">
        <f t="shared" si="17"/>
        <v>1926.5</v>
      </c>
      <c r="AQ37" s="47"/>
      <c r="AR37" s="24">
        <f t="shared" si="9"/>
        <v>1926.5</v>
      </c>
      <c r="AS37" s="24"/>
      <c r="AT37" s="24">
        <f t="shared" si="10"/>
        <v>1926.5</v>
      </c>
      <c r="AU37" s="42"/>
      <c r="AV37" s="42"/>
      <c r="AW37" s="42"/>
      <c r="AX37" s="42"/>
      <c r="AY37" s="42"/>
      <c r="AZ37" s="1"/>
      <c r="BA37" s="1"/>
      <c r="BB37" s="1"/>
      <c r="BC37" s="1"/>
    </row>
    <row r="38" spans="1:55" s="2" customFormat="1" ht="17.100000000000001" customHeight="1">
      <c r="A38" s="12" t="s">
        <v>26</v>
      </c>
      <c r="B38" s="24">
        <v>198034</v>
      </c>
      <c r="C38" s="24">
        <v>206140.00787999999</v>
      </c>
      <c r="D38" s="4">
        <f t="shared" si="2"/>
        <v>1.0409324049405657</v>
      </c>
      <c r="E38" s="10">
        <v>15</v>
      </c>
      <c r="F38" s="5">
        <v>1</v>
      </c>
      <c r="G38" s="5">
        <v>10</v>
      </c>
      <c r="H38" s="24">
        <v>4161.7</v>
      </c>
      <c r="I38" s="24">
        <v>5117.3999999999996</v>
      </c>
      <c r="J38" s="4">
        <f t="shared" si="18"/>
        <v>1.2029641732945671</v>
      </c>
      <c r="K38" s="5">
        <v>10</v>
      </c>
      <c r="L38" s="5" t="s">
        <v>400</v>
      </c>
      <c r="M38" s="5" t="s">
        <v>400</v>
      </c>
      <c r="N38" s="4" t="s">
        <v>400</v>
      </c>
      <c r="O38" s="5"/>
      <c r="P38" s="5" t="s">
        <v>400</v>
      </c>
      <c r="Q38" s="5" t="s">
        <v>400</v>
      </c>
      <c r="R38" s="5" t="s">
        <v>400</v>
      </c>
      <c r="S38" s="5"/>
      <c r="T38" s="5" t="s">
        <v>400</v>
      </c>
      <c r="U38" s="5" t="s">
        <v>400</v>
      </c>
      <c r="V38" s="5" t="s">
        <v>400</v>
      </c>
      <c r="W38" s="5"/>
      <c r="X38" s="5" t="s">
        <v>400</v>
      </c>
      <c r="Y38" s="5" t="s">
        <v>400</v>
      </c>
      <c r="Z38" s="5" t="s">
        <v>400</v>
      </c>
      <c r="AA38" s="5"/>
      <c r="AB38" s="31">
        <f t="shared" si="4"/>
        <v>1.0755322230586903</v>
      </c>
      <c r="AC38" s="32">
        <v>14981</v>
      </c>
      <c r="AD38" s="24">
        <f t="shared" si="5"/>
        <v>12257.18181818182</v>
      </c>
      <c r="AE38" s="24">
        <f t="shared" si="6"/>
        <v>13183</v>
      </c>
      <c r="AF38" s="24">
        <f t="shared" si="7"/>
        <v>925.81818181818016</v>
      </c>
      <c r="AG38" s="24">
        <v>1277.2</v>
      </c>
      <c r="AH38" s="24">
        <v>1517.7</v>
      </c>
      <c r="AI38" s="24">
        <v>1618.7</v>
      </c>
      <c r="AJ38" s="24">
        <v>1327.4</v>
      </c>
      <c r="AK38" s="24">
        <v>1404.6</v>
      </c>
      <c r="AL38" s="24">
        <v>1462.7</v>
      </c>
      <c r="AM38" s="24">
        <v>1514.1</v>
      </c>
      <c r="AN38" s="24">
        <v>1472</v>
      </c>
      <c r="AO38" s="24"/>
      <c r="AP38" s="24">
        <f t="shared" si="17"/>
        <v>1588.6</v>
      </c>
      <c r="AQ38" s="47"/>
      <c r="AR38" s="24">
        <f t="shared" si="9"/>
        <v>1588.6</v>
      </c>
      <c r="AS38" s="24"/>
      <c r="AT38" s="24">
        <f t="shared" si="10"/>
        <v>1588.6</v>
      </c>
      <c r="AU38" s="42"/>
      <c r="AV38" s="42"/>
      <c r="AW38" s="42"/>
      <c r="AX38" s="42"/>
      <c r="AY38" s="42"/>
      <c r="AZ38" s="1"/>
      <c r="BA38" s="1"/>
      <c r="BB38" s="1"/>
      <c r="BC38" s="1"/>
    </row>
    <row r="39" spans="1:55" s="2" customFormat="1" ht="17.100000000000001" customHeight="1">
      <c r="A39" s="12" t="s">
        <v>27</v>
      </c>
      <c r="B39" s="24">
        <v>248957.3</v>
      </c>
      <c r="C39" s="24">
        <v>223961.60256</v>
      </c>
      <c r="D39" s="4">
        <f t="shared" si="2"/>
        <v>0.89959845547810813</v>
      </c>
      <c r="E39" s="10">
        <v>15</v>
      </c>
      <c r="F39" s="5">
        <v>1</v>
      </c>
      <c r="G39" s="5">
        <v>10</v>
      </c>
      <c r="H39" s="24">
        <v>8151.7</v>
      </c>
      <c r="I39" s="24">
        <v>9476.6</v>
      </c>
      <c r="J39" s="4">
        <f t="shared" si="18"/>
        <v>1.1625305151072782</v>
      </c>
      <c r="K39" s="5">
        <v>10</v>
      </c>
      <c r="L39" s="5" t="s">
        <v>400</v>
      </c>
      <c r="M39" s="5" t="s">
        <v>400</v>
      </c>
      <c r="N39" s="4" t="s">
        <v>400</v>
      </c>
      <c r="O39" s="5"/>
      <c r="P39" s="5" t="s">
        <v>400</v>
      </c>
      <c r="Q39" s="5" t="s">
        <v>400</v>
      </c>
      <c r="R39" s="5" t="s">
        <v>400</v>
      </c>
      <c r="S39" s="5"/>
      <c r="T39" s="5" t="s">
        <v>400</v>
      </c>
      <c r="U39" s="5" t="s">
        <v>400</v>
      </c>
      <c r="V39" s="5" t="s">
        <v>400</v>
      </c>
      <c r="W39" s="5"/>
      <c r="X39" s="5" t="s">
        <v>400</v>
      </c>
      <c r="Y39" s="5" t="s">
        <v>400</v>
      </c>
      <c r="Z39" s="5" t="s">
        <v>400</v>
      </c>
      <c r="AA39" s="5"/>
      <c r="AB39" s="31">
        <f t="shared" si="4"/>
        <v>1.0034080566641259</v>
      </c>
      <c r="AC39" s="32">
        <v>24466</v>
      </c>
      <c r="AD39" s="24">
        <f t="shared" si="5"/>
        <v>20017.63636363636</v>
      </c>
      <c r="AE39" s="24">
        <f t="shared" si="6"/>
        <v>20085.900000000001</v>
      </c>
      <c r="AF39" s="24">
        <f t="shared" si="7"/>
        <v>68.263636363641126</v>
      </c>
      <c r="AG39" s="24">
        <v>1862.3</v>
      </c>
      <c r="AH39" s="24">
        <v>1943.6</v>
      </c>
      <c r="AI39" s="24">
        <v>2671</v>
      </c>
      <c r="AJ39" s="24">
        <v>2403.6999999999998</v>
      </c>
      <c r="AK39" s="24">
        <v>2056.9</v>
      </c>
      <c r="AL39" s="24">
        <v>2698.4</v>
      </c>
      <c r="AM39" s="24">
        <v>1999.8</v>
      </c>
      <c r="AN39" s="24">
        <v>2414.1999999999998</v>
      </c>
      <c r="AO39" s="24"/>
      <c r="AP39" s="24">
        <f t="shared" si="17"/>
        <v>2036</v>
      </c>
      <c r="AQ39" s="47"/>
      <c r="AR39" s="24">
        <f t="shared" si="9"/>
        <v>2036</v>
      </c>
      <c r="AS39" s="24"/>
      <c r="AT39" s="24">
        <f t="shared" si="10"/>
        <v>2036</v>
      </c>
      <c r="AU39" s="42"/>
      <c r="AV39" s="42"/>
      <c r="AW39" s="42"/>
      <c r="AX39" s="42"/>
      <c r="AY39" s="42"/>
      <c r="AZ39" s="1"/>
      <c r="BA39" s="1"/>
      <c r="BB39" s="1"/>
      <c r="BC39" s="1"/>
    </row>
    <row r="40" spans="1:55" s="2" customFormat="1" ht="17.100000000000001" customHeight="1">
      <c r="A40" s="12" t="s">
        <v>28</v>
      </c>
      <c r="B40" s="24">
        <v>73808</v>
      </c>
      <c r="C40" s="24">
        <v>64241.838250000001</v>
      </c>
      <c r="D40" s="4">
        <f t="shared" si="2"/>
        <v>0.87039126178734016</v>
      </c>
      <c r="E40" s="10">
        <v>15</v>
      </c>
      <c r="F40" s="5">
        <v>1</v>
      </c>
      <c r="G40" s="5">
        <v>10</v>
      </c>
      <c r="H40" s="24">
        <v>2156.4</v>
      </c>
      <c r="I40" s="24">
        <v>2406.6</v>
      </c>
      <c r="J40" s="4">
        <f t="shared" si="18"/>
        <v>1.1160267111853088</v>
      </c>
      <c r="K40" s="5">
        <v>10</v>
      </c>
      <c r="L40" s="5" t="s">
        <v>400</v>
      </c>
      <c r="M40" s="5" t="s">
        <v>400</v>
      </c>
      <c r="N40" s="4" t="s">
        <v>400</v>
      </c>
      <c r="O40" s="5"/>
      <c r="P40" s="5" t="s">
        <v>400</v>
      </c>
      <c r="Q40" s="5" t="s">
        <v>400</v>
      </c>
      <c r="R40" s="5" t="s">
        <v>400</v>
      </c>
      <c r="S40" s="5"/>
      <c r="T40" s="5" t="s">
        <v>400</v>
      </c>
      <c r="U40" s="5" t="s">
        <v>400</v>
      </c>
      <c r="V40" s="5" t="s">
        <v>400</v>
      </c>
      <c r="W40" s="5"/>
      <c r="X40" s="5" t="s">
        <v>400</v>
      </c>
      <c r="Y40" s="5" t="s">
        <v>400</v>
      </c>
      <c r="Z40" s="5" t="s">
        <v>400</v>
      </c>
      <c r="AA40" s="5"/>
      <c r="AB40" s="31">
        <f t="shared" si="4"/>
        <v>0.97760388681894839</v>
      </c>
      <c r="AC40" s="32">
        <v>24867</v>
      </c>
      <c r="AD40" s="24">
        <f t="shared" si="5"/>
        <v>20345.727272727272</v>
      </c>
      <c r="AE40" s="24">
        <f t="shared" si="6"/>
        <v>19890.099999999999</v>
      </c>
      <c r="AF40" s="24">
        <f t="shared" si="7"/>
        <v>-455.62727272727352</v>
      </c>
      <c r="AG40" s="24">
        <v>1529.7</v>
      </c>
      <c r="AH40" s="24">
        <v>2126.8000000000002</v>
      </c>
      <c r="AI40" s="24">
        <v>1501.2</v>
      </c>
      <c r="AJ40" s="24">
        <v>1975.9</v>
      </c>
      <c r="AK40" s="24">
        <v>1625.4</v>
      </c>
      <c r="AL40" s="24">
        <v>4649.3999999999996</v>
      </c>
      <c r="AM40" s="24">
        <v>1427.8</v>
      </c>
      <c r="AN40" s="24">
        <v>2590.3000000000002</v>
      </c>
      <c r="AO40" s="24">
        <v>348.8</v>
      </c>
      <c r="AP40" s="24">
        <f t="shared" si="17"/>
        <v>2114.8000000000002</v>
      </c>
      <c r="AQ40" s="47"/>
      <c r="AR40" s="24">
        <f t="shared" si="9"/>
        <v>2114.8000000000002</v>
      </c>
      <c r="AS40" s="24"/>
      <c r="AT40" s="24">
        <f t="shared" si="10"/>
        <v>2114.8000000000002</v>
      </c>
      <c r="AU40" s="42"/>
      <c r="AV40" s="42"/>
      <c r="AW40" s="42"/>
      <c r="AX40" s="42"/>
      <c r="AY40" s="42"/>
      <c r="AZ40" s="1"/>
      <c r="BA40" s="1"/>
      <c r="BB40" s="1"/>
      <c r="BC40" s="1"/>
    </row>
    <row r="41" spans="1:55" s="2" customFormat="1" ht="17.100000000000001" customHeight="1">
      <c r="A41" s="12" t="s">
        <v>29</v>
      </c>
      <c r="B41" s="24">
        <v>113667.2</v>
      </c>
      <c r="C41" s="24">
        <v>92103.428930000009</v>
      </c>
      <c r="D41" s="4">
        <f t="shared" si="2"/>
        <v>0.81029029420976328</v>
      </c>
      <c r="E41" s="10">
        <v>15</v>
      </c>
      <c r="F41" s="5">
        <v>1</v>
      </c>
      <c r="G41" s="5">
        <v>10</v>
      </c>
      <c r="H41" s="24">
        <v>7583</v>
      </c>
      <c r="I41" s="24">
        <v>8690.5</v>
      </c>
      <c r="J41" s="4">
        <f t="shared" si="18"/>
        <v>1.1460503758406964</v>
      </c>
      <c r="K41" s="5">
        <v>10</v>
      </c>
      <c r="L41" s="5" t="s">
        <v>400</v>
      </c>
      <c r="M41" s="5" t="s">
        <v>400</v>
      </c>
      <c r="N41" s="4" t="s">
        <v>400</v>
      </c>
      <c r="O41" s="5"/>
      <c r="P41" s="5" t="s">
        <v>400</v>
      </c>
      <c r="Q41" s="5" t="s">
        <v>400</v>
      </c>
      <c r="R41" s="5" t="s">
        <v>400</v>
      </c>
      <c r="S41" s="5"/>
      <c r="T41" s="5" t="s">
        <v>400</v>
      </c>
      <c r="U41" s="5" t="s">
        <v>400</v>
      </c>
      <c r="V41" s="5" t="s">
        <v>400</v>
      </c>
      <c r="W41" s="5"/>
      <c r="X41" s="5" t="s">
        <v>400</v>
      </c>
      <c r="Y41" s="5" t="s">
        <v>400</v>
      </c>
      <c r="Z41" s="5" t="s">
        <v>400</v>
      </c>
      <c r="AA41" s="5"/>
      <c r="AB41" s="31">
        <f t="shared" si="4"/>
        <v>0.96042451918724048</v>
      </c>
      <c r="AC41" s="32">
        <v>37318</v>
      </c>
      <c r="AD41" s="24">
        <f t="shared" si="5"/>
        <v>30532.909090909092</v>
      </c>
      <c r="AE41" s="24">
        <f t="shared" si="6"/>
        <v>29324.6</v>
      </c>
      <c r="AF41" s="24">
        <f t="shared" si="7"/>
        <v>-1208.3090909090934</v>
      </c>
      <c r="AG41" s="24">
        <v>3528.1</v>
      </c>
      <c r="AH41" s="24">
        <v>3489</v>
      </c>
      <c r="AI41" s="24">
        <v>3237.2</v>
      </c>
      <c r="AJ41" s="24">
        <v>3435.5</v>
      </c>
      <c r="AK41" s="24">
        <v>3629.2</v>
      </c>
      <c r="AL41" s="24">
        <v>2305.8000000000002</v>
      </c>
      <c r="AM41" s="24">
        <v>5176.2</v>
      </c>
      <c r="AN41" s="24">
        <v>2787.4</v>
      </c>
      <c r="AO41" s="24"/>
      <c r="AP41" s="24">
        <f t="shared" si="17"/>
        <v>1736.2</v>
      </c>
      <c r="AQ41" s="47"/>
      <c r="AR41" s="24">
        <f t="shared" si="9"/>
        <v>1736.2</v>
      </c>
      <c r="AS41" s="24"/>
      <c r="AT41" s="24">
        <f t="shared" si="10"/>
        <v>1736.2</v>
      </c>
      <c r="AU41" s="42"/>
      <c r="AV41" s="42"/>
      <c r="AW41" s="42"/>
      <c r="AX41" s="42"/>
      <c r="AY41" s="42"/>
      <c r="AZ41" s="1"/>
      <c r="BA41" s="1"/>
      <c r="BB41" s="1"/>
      <c r="BC41" s="1"/>
    </row>
    <row r="42" spans="1:55" s="2" customFormat="1" ht="17.100000000000001" customHeight="1">
      <c r="A42" s="12" t="s">
        <v>30</v>
      </c>
      <c r="B42" s="24">
        <v>84217.9</v>
      </c>
      <c r="C42" s="24">
        <v>94204.049099999989</v>
      </c>
      <c r="D42" s="4">
        <f t="shared" si="2"/>
        <v>1.1185751378269939</v>
      </c>
      <c r="E42" s="10">
        <v>15</v>
      </c>
      <c r="F42" s="5">
        <v>1</v>
      </c>
      <c r="G42" s="5">
        <v>10</v>
      </c>
      <c r="H42" s="24">
        <v>2759.1</v>
      </c>
      <c r="I42" s="24">
        <v>3315.4</v>
      </c>
      <c r="J42" s="4">
        <f t="shared" si="18"/>
        <v>1.2001623717879017</v>
      </c>
      <c r="K42" s="5">
        <v>10</v>
      </c>
      <c r="L42" s="5" t="s">
        <v>400</v>
      </c>
      <c r="M42" s="5" t="s">
        <v>400</v>
      </c>
      <c r="N42" s="4" t="s">
        <v>400</v>
      </c>
      <c r="O42" s="5"/>
      <c r="P42" s="5" t="s">
        <v>400</v>
      </c>
      <c r="Q42" s="5" t="s">
        <v>400</v>
      </c>
      <c r="R42" s="5" t="s">
        <v>400</v>
      </c>
      <c r="S42" s="5"/>
      <c r="T42" s="5" t="s">
        <v>400</v>
      </c>
      <c r="U42" s="5" t="s">
        <v>400</v>
      </c>
      <c r="V42" s="5" t="s">
        <v>400</v>
      </c>
      <c r="W42" s="5"/>
      <c r="X42" s="5" t="s">
        <v>400</v>
      </c>
      <c r="Y42" s="5" t="s">
        <v>400</v>
      </c>
      <c r="Z42" s="5" t="s">
        <v>400</v>
      </c>
      <c r="AA42" s="5"/>
      <c r="AB42" s="31">
        <f t="shared" si="4"/>
        <v>1.1080071652938264</v>
      </c>
      <c r="AC42" s="32">
        <v>32140</v>
      </c>
      <c r="AD42" s="24">
        <f t="shared" si="5"/>
        <v>26296.36363636364</v>
      </c>
      <c r="AE42" s="24">
        <f t="shared" si="6"/>
        <v>29136.6</v>
      </c>
      <c r="AF42" s="24">
        <f t="shared" si="7"/>
        <v>2840.2363636363589</v>
      </c>
      <c r="AG42" s="24">
        <v>3019.5</v>
      </c>
      <c r="AH42" s="24">
        <v>2808.6</v>
      </c>
      <c r="AI42" s="24">
        <v>2837.7</v>
      </c>
      <c r="AJ42" s="24">
        <v>2614</v>
      </c>
      <c r="AK42" s="24">
        <v>2984.9</v>
      </c>
      <c r="AL42" s="24">
        <v>5170.1000000000004</v>
      </c>
      <c r="AM42" s="24">
        <v>0</v>
      </c>
      <c r="AN42" s="24">
        <v>2893.1</v>
      </c>
      <c r="AO42" s="24"/>
      <c r="AP42" s="24">
        <f t="shared" si="17"/>
        <v>6808.7</v>
      </c>
      <c r="AQ42" s="47"/>
      <c r="AR42" s="24">
        <f t="shared" si="9"/>
        <v>6808.7</v>
      </c>
      <c r="AS42" s="24"/>
      <c r="AT42" s="24">
        <f t="shared" si="10"/>
        <v>6808.7</v>
      </c>
      <c r="AU42" s="42"/>
      <c r="AV42" s="42"/>
      <c r="AW42" s="42"/>
      <c r="AX42" s="42"/>
      <c r="AY42" s="42"/>
      <c r="AZ42" s="1"/>
      <c r="BA42" s="1"/>
      <c r="BB42" s="1"/>
      <c r="BC42" s="1"/>
    </row>
    <row r="43" spans="1:55" s="2" customFormat="1" ht="17.100000000000001" customHeight="1">
      <c r="A43" s="12" t="s">
        <v>1</v>
      </c>
      <c r="B43" s="24">
        <v>377183.9</v>
      </c>
      <c r="C43" s="24">
        <v>357225.24468</v>
      </c>
      <c r="D43" s="4">
        <f t="shared" si="2"/>
        <v>0.94708508152124193</v>
      </c>
      <c r="E43" s="10">
        <v>15</v>
      </c>
      <c r="F43" s="5">
        <v>1</v>
      </c>
      <c r="G43" s="5">
        <v>10</v>
      </c>
      <c r="H43" s="24">
        <v>20569.7</v>
      </c>
      <c r="I43" s="24">
        <v>21615</v>
      </c>
      <c r="J43" s="4">
        <f>IF(K43=0,0,IF(H43=0,1,IF(I43&lt;0,0,IF(I43/H43&gt;1.2,IF((I43/H43-1.2)*0.1+1.2&gt;1.3,1.3,(I43/H43-1.2)*0.1+1.2),I43/H43))))</f>
        <v>1.0508174645230606</v>
      </c>
      <c r="K43" s="5">
        <v>10</v>
      </c>
      <c r="L43" s="5" t="s">
        <v>400</v>
      </c>
      <c r="M43" s="5" t="s">
        <v>400</v>
      </c>
      <c r="N43" s="4" t="s">
        <v>400</v>
      </c>
      <c r="O43" s="5"/>
      <c r="P43" s="5" t="s">
        <v>400</v>
      </c>
      <c r="Q43" s="5" t="s">
        <v>400</v>
      </c>
      <c r="R43" s="5" t="s">
        <v>400</v>
      </c>
      <c r="S43" s="5"/>
      <c r="T43" s="5" t="s">
        <v>400</v>
      </c>
      <c r="U43" s="5" t="s">
        <v>400</v>
      </c>
      <c r="V43" s="5" t="s">
        <v>400</v>
      </c>
      <c r="W43" s="5"/>
      <c r="X43" s="5" t="s">
        <v>400</v>
      </c>
      <c r="Y43" s="5" t="s">
        <v>400</v>
      </c>
      <c r="Z43" s="5" t="s">
        <v>400</v>
      </c>
      <c r="AA43" s="5"/>
      <c r="AB43" s="31">
        <f t="shared" si="4"/>
        <v>0.99184145337283525</v>
      </c>
      <c r="AC43" s="32">
        <v>53625</v>
      </c>
      <c r="AD43" s="24">
        <f t="shared" si="5"/>
        <v>43875</v>
      </c>
      <c r="AE43" s="24">
        <f t="shared" si="6"/>
        <v>43517</v>
      </c>
      <c r="AF43" s="24">
        <f t="shared" si="7"/>
        <v>-358</v>
      </c>
      <c r="AG43" s="24">
        <v>4241.2</v>
      </c>
      <c r="AH43" s="24">
        <v>5389.6</v>
      </c>
      <c r="AI43" s="24">
        <v>2933.4</v>
      </c>
      <c r="AJ43" s="24">
        <v>4382.8999999999996</v>
      </c>
      <c r="AK43" s="24">
        <v>5471.1</v>
      </c>
      <c r="AL43" s="24">
        <v>5369.5</v>
      </c>
      <c r="AM43" s="24">
        <v>6375.3</v>
      </c>
      <c r="AN43" s="24">
        <v>5065.3</v>
      </c>
      <c r="AO43" s="24">
        <v>1190.7</v>
      </c>
      <c r="AP43" s="24">
        <f t="shared" si="17"/>
        <v>3098</v>
      </c>
      <c r="AQ43" s="47"/>
      <c r="AR43" s="24">
        <f t="shared" si="9"/>
        <v>3098</v>
      </c>
      <c r="AS43" s="24"/>
      <c r="AT43" s="24">
        <f t="shared" si="10"/>
        <v>3098</v>
      </c>
      <c r="AU43" s="42"/>
      <c r="AV43" s="42"/>
      <c r="AW43" s="42"/>
      <c r="AX43" s="42"/>
      <c r="AY43" s="42"/>
      <c r="AZ43" s="1"/>
      <c r="BA43" s="1"/>
      <c r="BB43" s="1"/>
      <c r="BC43" s="1"/>
    </row>
    <row r="44" spans="1:55" s="2" customFormat="1" ht="17.100000000000001" customHeight="1">
      <c r="A44" s="12" t="s">
        <v>31</v>
      </c>
      <c r="B44" s="24">
        <v>181562.7</v>
      </c>
      <c r="C44" s="24">
        <v>165428.05509000001</v>
      </c>
      <c r="D44" s="4">
        <f t="shared" si="2"/>
        <v>0.91113458375536382</v>
      </c>
      <c r="E44" s="10">
        <v>15</v>
      </c>
      <c r="F44" s="5">
        <v>1</v>
      </c>
      <c r="G44" s="5">
        <v>10</v>
      </c>
      <c r="H44" s="24">
        <v>9810.2999999999993</v>
      </c>
      <c r="I44" s="24">
        <v>11309.5</v>
      </c>
      <c r="J44" s="4">
        <f t="shared" si="18"/>
        <v>1.1528189759742313</v>
      </c>
      <c r="K44" s="5">
        <v>10</v>
      </c>
      <c r="L44" s="5" t="s">
        <v>400</v>
      </c>
      <c r="M44" s="5" t="s">
        <v>400</v>
      </c>
      <c r="N44" s="4" t="s">
        <v>400</v>
      </c>
      <c r="O44" s="5"/>
      <c r="P44" s="5" t="s">
        <v>400</v>
      </c>
      <c r="Q44" s="5" t="s">
        <v>400</v>
      </c>
      <c r="R44" s="5" t="s">
        <v>400</v>
      </c>
      <c r="S44" s="5"/>
      <c r="T44" s="5" t="s">
        <v>400</v>
      </c>
      <c r="U44" s="5" t="s">
        <v>400</v>
      </c>
      <c r="V44" s="5" t="s">
        <v>400</v>
      </c>
      <c r="W44" s="5"/>
      <c r="X44" s="5" t="s">
        <v>400</v>
      </c>
      <c r="Y44" s="5" t="s">
        <v>400</v>
      </c>
      <c r="Z44" s="5" t="s">
        <v>400</v>
      </c>
      <c r="AA44" s="5"/>
      <c r="AB44" s="31">
        <f t="shared" si="4"/>
        <v>1.0055773861735076</v>
      </c>
      <c r="AC44" s="32">
        <v>34417</v>
      </c>
      <c r="AD44" s="24">
        <f t="shared" si="5"/>
        <v>28159.36363636364</v>
      </c>
      <c r="AE44" s="24">
        <f t="shared" si="6"/>
        <v>28316.400000000001</v>
      </c>
      <c r="AF44" s="24">
        <f t="shared" si="7"/>
        <v>157.03636363636178</v>
      </c>
      <c r="AG44" s="24">
        <v>3431.9</v>
      </c>
      <c r="AH44" s="24">
        <v>2910.5</v>
      </c>
      <c r="AI44" s="24">
        <v>3149.9</v>
      </c>
      <c r="AJ44" s="24">
        <v>2742.4</v>
      </c>
      <c r="AK44" s="24">
        <v>2935.5</v>
      </c>
      <c r="AL44" s="24">
        <v>3020</v>
      </c>
      <c r="AM44" s="24">
        <v>4528.3999999999996</v>
      </c>
      <c r="AN44" s="24">
        <v>2594.9</v>
      </c>
      <c r="AO44" s="24"/>
      <c r="AP44" s="24">
        <f t="shared" si="17"/>
        <v>3002.9</v>
      </c>
      <c r="AQ44" s="47"/>
      <c r="AR44" s="24">
        <f t="shared" si="9"/>
        <v>3002.9</v>
      </c>
      <c r="AS44" s="24"/>
      <c r="AT44" s="24">
        <f t="shared" si="10"/>
        <v>3002.9</v>
      </c>
      <c r="AU44" s="42"/>
      <c r="AV44" s="42"/>
      <c r="AW44" s="42"/>
      <c r="AX44" s="42"/>
      <c r="AY44" s="42"/>
      <c r="AZ44" s="1"/>
      <c r="BA44" s="1"/>
      <c r="BB44" s="1"/>
      <c r="BC44" s="1"/>
    </row>
    <row r="45" spans="1:55" s="2" customFormat="1" ht="17.100000000000001" customHeight="1">
      <c r="A45" s="12" t="s">
        <v>32</v>
      </c>
      <c r="B45" s="24">
        <v>77091.7</v>
      </c>
      <c r="C45" s="24">
        <v>78064.819570000007</v>
      </c>
      <c r="D45" s="4">
        <f t="shared" si="2"/>
        <v>1.0126228837864519</v>
      </c>
      <c r="E45" s="10">
        <v>15</v>
      </c>
      <c r="F45" s="5">
        <v>1</v>
      </c>
      <c r="G45" s="5">
        <v>10</v>
      </c>
      <c r="H45" s="24">
        <v>2223.8000000000002</v>
      </c>
      <c r="I45" s="24">
        <v>2677.2</v>
      </c>
      <c r="J45" s="4">
        <f t="shared" si="18"/>
        <v>1.2003885241478549</v>
      </c>
      <c r="K45" s="5">
        <v>10</v>
      </c>
      <c r="L45" s="5" t="s">
        <v>400</v>
      </c>
      <c r="M45" s="5" t="s">
        <v>400</v>
      </c>
      <c r="N45" s="4" t="s">
        <v>400</v>
      </c>
      <c r="O45" s="5"/>
      <c r="P45" s="5" t="s">
        <v>400</v>
      </c>
      <c r="Q45" s="5" t="s">
        <v>400</v>
      </c>
      <c r="R45" s="5" t="s">
        <v>400</v>
      </c>
      <c r="S45" s="5"/>
      <c r="T45" s="5" t="s">
        <v>400</v>
      </c>
      <c r="U45" s="5" t="s">
        <v>400</v>
      </c>
      <c r="V45" s="5" t="s">
        <v>400</v>
      </c>
      <c r="W45" s="5"/>
      <c r="X45" s="5" t="s">
        <v>400</v>
      </c>
      <c r="Y45" s="5" t="s">
        <v>400</v>
      </c>
      <c r="Z45" s="5" t="s">
        <v>400</v>
      </c>
      <c r="AA45" s="5"/>
      <c r="AB45" s="31">
        <f t="shared" si="4"/>
        <v>1.0626636713792952</v>
      </c>
      <c r="AC45" s="32">
        <v>25696</v>
      </c>
      <c r="AD45" s="24">
        <f t="shared" si="5"/>
        <v>21024</v>
      </c>
      <c r="AE45" s="24">
        <f t="shared" si="6"/>
        <v>22341.4</v>
      </c>
      <c r="AF45" s="24">
        <f t="shared" si="7"/>
        <v>1317.4000000000015</v>
      </c>
      <c r="AG45" s="24">
        <v>2270.5</v>
      </c>
      <c r="AH45" s="24">
        <v>2562.9</v>
      </c>
      <c r="AI45" s="24">
        <v>2169.8000000000002</v>
      </c>
      <c r="AJ45" s="24">
        <v>2619.6999999999998</v>
      </c>
      <c r="AK45" s="24">
        <v>2426.5</v>
      </c>
      <c r="AL45" s="24">
        <v>3329.7</v>
      </c>
      <c r="AM45" s="24">
        <v>2012.7</v>
      </c>
      <c r="AN45" s="24">
        <v>2289.4</v>
      </c>
      <c r="AO45" s="24"/>
      <c r="AP45" s="24">
        <f t="shared" si="17"/>
        <v>2660.2</v>
      </c>
      <c r="AQ45" s="47"/>
      <c r="AR45" s="24">
        <f t="shared" si="9"/>
        <v>2660.2</v>
      </c>
      <c r="AS45" s="24"/>
      <c r="AT45" s="24">
        <f t="shared" si="10"/>
        <v>2660.2</v>
      </c>
      <c r="AU45" s="42"/>
      <c r="AV45" s="42"/>
      <c r="AW45" s="42"/>
      <c r="AX45" s="42"/>
      <c r="AY45" s="42"/>
      <c r="AZ45" s="1"/>
      <c r="BA45" s="1"/>
      <c r="BB45" s="1"/>
      <c r="BC45" s="1"/>
    </row>
    <row r="46" spans="1:55" s="2" customFormat="1" ht="17.100000000000001" customHeight="1">
      <c r="A46" s="12" t="s">
        <v>33</v>
      </c>
      <c r="B46" s="24">
        <v>83403.3</v>
      </c>
      <c r="C46" s="24">
        <v>76264.148639999999</v>
      </c>
      <c r="D46" s="4">
        <f t="shared" si="2"/>
        <v>0.91440205171737809</v>
      </c>
      <c r="E46" s="10">
        <v>15</v>
      </c>
      <c r="F46" s="5">
        <v>1</v>
      </c>
      <c r="G46" s="5">
        <v>10</v>
      </c>
      <c r="H46" s="24">
        <v>2960.4</v>
      </c>
      <c r="I46" s="24">
        <v>3710.2</v>
      </c>
      <c r="J46" s="4">
        <f t="shared" si="18"/>
        <v>1.2053276584245372</v>
      </c>
      <c r="K46" s="5">
        <v>10</v>
      </c>
      <c r="L46" s="5" t="s">
        <v>400</v>
      </c>
      <c r="M46" s="5" t="s">
        <v>400</v>
      </c>
      <c r="N46" s="4" t="s">
        <v>400</v>
      </c>
      <c r="O46" s="5"/>
      <c r="P46" s="5" t="s">
        <v>400</v>
      </c>
      <c r="Q46" s="5" t="s">
        <v>400</v>
      </c>
      <c r="R46" s="5" t="s">
        <v>400</v>
      </c>
      <c r="S46" s="5"/>
      <c r="T46" s="5" t="s">
        <v>400</v>
      </c>
      <c r="U46" s="5" t="s">
        <v>400</v>
      </c>
      <c r="V46" s="5" t="s">
        <v>400</v>
      </c>
      <c r="W46" s="5"/>
      <c r="X46" s="5" t="s">
        <v>400</v>
      </c>
      <c r="Y46" s="5" t="s">
        <v>400</v>
      </c>
      <c r="Z46" s="5" t="s">
        <v>400</v>
      </c>
      <c r="AA46" s="5"/>
      <c r="AB46" s="31">
        <f t="shared" si="4"/>
        <v>1.0219802102858868</v>
      </c>
      <c r="AC46" s="32">
        <v>44259</v>
      </c>
      <c r="AD46" s="24">
        <f t="shared" si="5"/>
        <v>36211.909090909088</v>
      </c>
      <c r="AE46" s="24">
        <f t="shared" si="6"/>
        <v>37007.9</v>
      </c>
      <c r="AF46" s="24">
        <f t="shared" si="7"/>
        <v>795.99090909091319</v>
      </c>
      <c r="AG46" s="24">
        <v>4105.3999999999996</v>
      </c>
      <c r="AH46" s="24">
        <v>4317.5</v>
      </c>
      <c r="AI46" s="24">
        <v>4058.4</v>
      </c>
      <c r="AJ46" s="24">
        <v>4432.5</v>
      </c>
      <c r="AK46" s="24">
        <v>4041.8</v>
      </c>
      <c r="AL46" s="24">
        <v>3477.6</v>
      </c>
      <c r="AM46" s="24">
        <v>4041.1</v>
      </c>
      <c r="AN46" s="24">
        <v>4179.5</v>
      </c>
      <c r="AO46" s="24"/>
      <c r="AP46" s="24">
        <f t="shared" si="17"/>
        <v>4354.1000000000004</v>
      </c>
      <c r="AQ46" s="47"/>
      <c r="AR46" s="24">
        <f t="shared" si="9"/>
        <v>4354.1000000000004</v>
      </c>
      <c r="AS46" s="24"/>
      <c r="AT46" s="24">
        <f t="shared" si="10"/>
        <v>4354.1000000000004</v>
      </c>
      <c r="AU46" s="42"/>
      <c r="AV46" s="42"/>
      <c r="AW46" s="42"/>
      <c r="AX46" s="42"/>
      <c r="AY46" s="42"/>
      <c r="AZ46" s="1"/>
      <c r="BA46" s="1"/>
      <c r="BB46" s="1"/>
      <c r="BC46" s="1"/>
    </row>
    <row r="47" spans="1:55" s="2" customFormat="1" ht="17.100000000000001" customHeight="1">
      <c r="A47" s="12" t="s">
        <v>34</v>
      </c>
      <c r="B47" s="24">
        <v>86960.7</v>
      </c>
      <c r="C47" s="24">
        <v>85701.499699999986</v>
      </c>
      <c r="D47" s="4">
        <f t="shared" si="2"/>
        <v>0.98551989231917392</v>
      </c>
      <c r="E47" s="10">
        <v>15</v>
      </c>
      <c r="F47" s="5">
        <v>1</v>
      </c>
      <c r="G47" s="5">
        <v>10</v>
      </c>
      <c r="H47" s="24">
        <v>2724.2</v>
      </c>
      <c r="I47" s="24">
        <v>3844.8</v>
      </c>
      <c r="J47" s="4">
        <f t="shared" si="18"/>
        <v>1.2211350121136479</v>
      </c>
      <c r="K47" s="5">
        <v>10</v>
      </c>
      <c r="L47" s="5" t="s">
        <v>400</v>
      </c>
      <c r="M47" s="5" t="s">
        <v>400</v>
      </c>
      <c r="N47" s="4" t="s">
        <v>400</v>
      </c>
      <c r="O47" s="5"/>
      <c r="P47" s="5" t="s">
        <v>400</v>
      </c>
      <c r="Q47" s="5" t="s">
        <v>400</v>
      </c>
      <c r="R47" s="5" t="s">
        <v>400</v>
      </c>
      <c r="S47" s="5"/>
      <c r="T47" s="5" t="s">
        <v>400</v>
      </c>
      <c r="U47" s="5" t="s">
        <v>400</v>
      </c>
      <c r="V47" s="5" t="s">
        <v>400</v>
      </c>
      <c r="W47" s="5"/>
      <c r="X47" s="5" t="s">
        <v>400</v>
      </c>
      <c r="Y47" s="5" t="s">
        <v>400</v>
      </c>
      <c r="Z47" s="5" t="s">
        <v>400</v>
      </c>
      <c r="AA47" s="5"/>
      <c r="AB47" s="31">
        <f t="shared" si="4"/>
        <v>1.0569756715978311</v>
      </c>
      <c r="AC47" s="32">
        <v>40836</v>
      </c>
      <c r="AD47" s="24">
        <f t="shared" si="5"/>
        <v>33411.272727272728</v>
      </c>
      <c r="AE47" s="24">
        <f t="shared" si="6"/>
        <v>35314.9</v>
      </c>
      <c r="AF47" s="24">
        <f t="shared" si="7"/>
        <v>1903.6272727272735</v>
      </c>
      <c r="AG47" s="24">
        <v>3829</v>
      </c>
      <c r="AH47" s="24">
        <v>4263.8</v>
      </c>
      <c r="AI47" s="24">
        <v>2175.6</v>
      </c>
      <c r="AJ47" s="24">
        <v>4130.8</v>
      </c>
      <c r="AK47" s="24">
        <v>4033.7</v>
      </c>
      <c r="AL47" s="24">
        <v>4428.2</v>
      </c>
      <c r="AM47" s="24">
        <v>4492.3</v>
      </c>
      <c r="AN47" s="24">
        <v>4151.2</v>
      </c>
      <c r="AO47" s="24">
        <v>1615.4</v>
      </c>
      <c r="AP47" s="24">
        <f t="shared" si="17"/>
        <v>2194.9</v>
      </c>
      <c r="AQ47" s="47"/>
      <c r="AR47" s="24">
        <f t="shared" si="9"/>
        <v>2194.9</v>
      </c>
      <c r="AS47" s="24"/>
      <c r="AT47" s="24">
        <f t="shared" si="10"/>
        <v>2194.9</v>
      </c>
      <c r="AU47" s="42"/>
      <c r="AV47" s="42"/>
      <c r="AW47" s="42"/>
      <c r="AX47" s="42"/>
      <c r="AY47" s="42"/>
      <c r="AZ47" s="1"/>
      <c r="BA47" s="1"/>
      <c r="BB47" s="1"/>
      <c r="BC47" s="1"/>
    </row>
    <row r="48" spans="1:55" s="2" customFormat="1" ht="17.100000000000001" customHeight="1">
      <c r="A48" s="12" t="s">
        <v>35</v>
      </c>
      <c r="B48" s="24">
        <v>305401.3</v>
      </c>
      <c r="C48" s="24">
        <v>301584.62482999999</v>
      </c>
      <c r="D48" s="4">
        <f t="shared" si="2"/>
        <v>0.9875027540157818</v>
      </c>
      <c r="E48" s="10">
        <v>15</v>
      </c>
      <c r="F48" s="5">
        <v>1</v>
      </c>
      <c r="G48" s="5">
        <v>10</v>
      </c>
      <c r="H48" s="24">
        <v>9577.5</v>
      </c>
      <c r="I48" s="24">
        <v>11975.1</v>
      </c>
      <c r="J48" s="4">
        <f t="shared" si="18"/>
        <v>1.205033672670321</v>
      </c>
      <c r="K48" s="5">
        <v>10</v>
      </c>
      <c r="L48" s="5" t="s">
        <v>400</v>
      </c>
      <c r="M48" s="5" t="s">
        <v>400</v>
      </c>
      <c r="N48" s="4" t="s">
        <v>400</v>
      </c>
      <c r="O48" s="5"/>
      <c r="P48" s="5" t="s">
        <v>400</v>
      </c>
      <c r="Q48" s="5" t="s">
        <v>400</v>
      </c>
      <c r="R48" s="5" t="s">
        <v>400</v>
      </c>
      <c r="S48" s="5"/>
      <c r="T48" s="5" t="s">
        <v>400</v>
      </c>
      <c r="U48" s="5" t="s">
        <v>400</v>
      </c>
      <c r="V48" s="5" t="s">
        <v>400</v>
      </c>
      <c r="W48" s="5"/>
      <c r="X48" s="5" t="s">
        <v>400</v>
      </c>
      <c r="Y48" s="5" t="s">
        <v>400</v>
      </c>
      <c r="Z48" s="5" t="s">
        <v>400</v>
      </c>
      <c r="AA48" s="5"/>
      <c r="AB48" s="31">
        <f t="shared" si="4"/>
        <v>1.0532250867697124</v>
      </c>
      <c r="AC48" s="32">
        <v>32461</v>
      </c>
      <c r="AD48" s="24">
        <f t="shared" si="5"/>
        <v>26559</v>
      </c>
      <c r="AE48" s="24">
        <f t="shared" si="6"/>
        <v>27972.6</v>
      </c>
      <c r="AF48" s="24">
        <f t="shared" si="7"/>
        <v>1413.5999999999985</v>
      </c>
      <c r="AG48" s="24">
        <v>2813.8</v>
      </c>
      <c r="AH48" s="24">
        <v>2973.3</v>
      </c>
      <c r="AI48" s="24">
        <v>3484</v>
      </c>
      <c r="AJ48" s="24">
        <v>2735.4</v>
      </c>
      <c r="AK48" s="24">
        <v>2831.7</v>
      </c>
      <c r="AL48" s="24">
        <v>3225.1</v>
      </c>
      <c r="AM48" s="24">
        <v>5361.1</v>
      </c>
      <c r="AN48" s="24">
        <v>3320.1</v>
      </c>
      <c r="AO48" s="24"/>
      <c r="AP48" s="24">
        <f t="shared" si="17"/>
        <v>1228.0999999999999</v>
      </c>
      <c r="AQ48" s="47"/>
      <c r="AR48" s="24">
        <f t="shared" si="9"/>
        <v>1228.0999999999999</v>
      </c>
      <c r="AS48" s="24"/>
      <c r="AT48" s="24">
        <f t="shared" si="10"/>
        <v>1228.0999999999999</v>
      </c>
      <c r="AU48" s="42"/>
      <c r="AV48" s="42"/>
      <c r="AW48" s="42"/>
      <c r="AX48" s="42"/>
      <c r="AY48" s="42"/>
      <c r="AZ48" s="1"/>
      <c r="BA48" s="1"/>
      <c r="BB48" s="1"/>
      <c r="BC48" s="1"/>
    </row>
    <row r="49" spans="1:193" s="2" customFormat="1" ht="17.100000000000001" customHeight="1">
      <c r="A49" s="12" t="s">
        <v>36</v>
      </c>
      <c r="B49" s="24">
        <v>441039</v>
      </c>
      <c r="C49" s="24">
        <v>395107.37718000001</v>
      </c>
      <c r="D49" s="4">
        <f t="shared" si="2"/>
        <v>0.89585587029718461</v>
      </c>
      <c r="E49" s="10">
        <v>15</v>
      </c>
      <c r="F49" s="5">
        <v>1</v>
      </c>
      <c r="G49" s="5">
        <v>10</v>
      </c>
      <c r="H49" s="24">
        <v>24509.9</v>
      </c>
      <c r="I49" s="24">
        <v>27491.599999999999</v>
      </c>
      <c r="J49" s="4">
        <f>IF(K49=0,0,IF(H49=0,1,IF(I49&lt;0,0,IF(I49/H49&gt;1.2,IF((I49/H49-1.2)*0.1+1.2&gt;1.3,1.3,(I49/H49-1.2)*0.1+1.2),I49/H49))))</f>
        <v>1.121652883120698</v>
      </c>
      <c r="K49" s="5">
        <v>10</v>
      </c>
      <c r="L49" s="5" t="s">
        <v>400</v>
      </c>
      <c r="M49" s="5" t="s">
        <v>400</v>
      </c>
      <c r="N49" s="4" t="s">
        <v>400</v>
      </c>
      <c r="O49" s="5"/>
      <c r="P49" s="5" t="s">
        <v>400</v>
      </c>
      <c r="Q49" s="5" t="s">
        <v>400</v>
      </c>
      <c r="R49" s="5" t="s">
        <v>400</v>
      </c>
      <c r="S49" s="5"/>
      <c r="T49" s="5" t="s">
        <v>400</v>
      </c>
      <c r="U49" s="5" t="s">
        <v>400</v>
      </c>
      <c r="V49" s="5" t="s">
        <v>400</v>
      </c>
      <c r="W49" s="5"/>
      <c r="X49" s="5" t="s">
        <v>400</v>
      </c>
      <c r="Y49" s="5" t="s">
        <v>400</v>
      </c>
      <c r="Z49" s="5" t="s">
        <v>400</v>
      </c>
      <c r="AA49" s="5"/>
      <c r="AB49" s="31">
        <f t="shared" si="4"/>
        <v>0.99012476816185002</v>
      </c>
      <c r="AC49" s="32">
        <v>69988</v>
      </c>
      <c r="AD49" s="24">
        <f t="shared" si="5"/>
        <v>57262.909090909096</v>
      </c>
      <c r="AE49" s="24">
        <f t="shared" si="6"/>
        <v>56697.4</v>
      </c>
      <c r="AF49" s="24">
        <f t="shared" si="7"/>
        <v>-565.50909090909408</v>
      </c>
      <c r="AG49" s="24">
        <v>5830.6</v>
      </c>
      <c r="AH49" s="24">
        <v>6870.3</v>
      </c>
      <c r="AI49" s="24">
        <v>5881.8</v>
      </c>
      <c r="AJ49" s="24">
        <v>6868.6</v>
      </c>
      <c r="AK49" s="24">
        <v>5832.6</v>
      </c>
      <c r="AL49" s="24">
        <v>6668.4</v>
      </c>
      <c r="AM49" s="24">
        <v>7440.8</v>
      </c>
      <c r="AN49" s="24">
        <v>5535.2</v>
      </c>
      <c r="AO49" s="24"/>
      <c r="AP49" s="24">
        <f t="shared" si="17"/>
        <v>5769.1</v>
      </c>
      <c r="AQ49" s="47"/>
      <c r="AR49" s="24">
        <f t="shared" si="9"/>
        <v>5769.1</v>
      </c>
      <c r="AS49" s="24"/>
      <c r="AT49" s="24">
        <f t="shared" si="10"/>
        <v>5769.1</v>
      </c>
      <c r="AU49" s="42"/>
      <c r="AV49" s="42"/>
      <c r="AW49" s="42"/>
      <c r="AX49" s="42"/>
      <c r="AY49" s="42"/>
      <c r="AZ49" s="1"/>
      <c r="BA49" s="1"/>
      <c r="BB49" s="1"/>
      <c r="BC49" s="1"/>
    </row>
    <row r="50" spans="1:193" s="2" customFormat="1" ht="17.100000000000001" customHeight="1">
      <c r="A50" s="12" t="s">
        <v>37</v>
      </c>
      <c r="B50" s="24">
        <v>123769.8</v>
      </c>
      <c r="C50" s="24">
        <v>117333.46478000001</v>
      </c>
      <c r="D50" s="4">
        <f t="shared" si="2"/>
        <v>0.94799753073851623</v>
      </c>
      <c r="E50" s="10">
        <v>15</v>
      </c>
      <c r="F50" s="5">
        <v>1</v>
      </c>
      <c r="G50" s="5">
        <v>10</v>
      </c>
      <c r="H50" s="24">
        <v>5602.8</v>
      </c>
      <c r="I50" s="24">
        <v>5562.5</v>
      </c>
      <c r="J50" s="4">
        <f>IF(K50=0,0,IF(H50=0,1,IF(I50&lt;0,0,IF(I50/H50&gt;1.2,IF((I50/H50-1.2)*0.1+1.2&gt;1.3,1.3,(I50/H50-1.2)*0.1+1.2),I50/H50))))</f>
        <v>0.99280716784464906</v>
      </c>
      <c r="K50" s="5">
        <v>10</v>
      </c>
      <c r="L50" s="5" t="s">
        <v>400</v>
      </c>
      <c r="M50" s="5" t="s">
        <v>400</v>
      </c>
      <c r="N50" s="4" t="s">
        <v>400</v>
      </c>
      <c r="O50" s="5"/>
      <c r="P50" s="5" t="s">
        <v>400</v>
      </c>
      <c r="Q50" s="5" t="s">
        <v>400</v>
      </c>
      <c r="R50" s="5" t="s">
        <v>400</v>
      </c>
      <c r="S50" s="5"/>
      <c r="T50" s="5" t="s">
        <v>400</v>
      </c>
      <c r="U50" s="5" t="s">
        <v>400</v>
      </c>
      <c r="V50" s="5" t="s">
        <v>400</v>
      </c>
      <c r="W50" s="5"/>
      <c r="X50" s="5" t="s">
        <v>400</v>
      </c>
      <c r="Y50" s="5" t="s">
        <v>400</v>
      </c>
      <c r="Z50" s="5" t="s">
        <v>400</v>
      </c>
      <c r="AA50" s="5"/>
      <c r="AB50" s="31">
        <f t="shared" si="4"/>
        <v>0.97565813255783529</v>
      </c>
      <c r="AC50" s="32">
        <v>36489</v>
      </c>
      <c r="AD50" s="24">
        <f t="shared" si="5"/>
        <v>29854.63636363636</v>
      </c>
      <c r="AE50" s="24">
        <f t="shared" si="6"/>
        <v>29127.9</v>
      </c>
      <c r="AF50" s="24">
        <f t="shared" si="7"/>
        <v>-726.73636363635887</v>
      </c>
      <c r="AG50" s="24">
        <v>3370.7</v>
      </c>
      <c r="AH50" s="24">
        <v>3152.7</v>
      </c>
      <c r="AI50" s="24">
        <v>3377.4</v>
      </c>
      <c r="AJ50" s="24">
        <v>3372.2</v>
      </c>
      <c r="AK50" s="24">
        <v>3718.2</v>
      </c>
      <c r="AL50" s="24">
        <v>3350.4</v>
      </c>
      <c r="AM50" s="24">
        <v>4337.2</v>
      </c>
      <c r="AN50" s="24">
        <v>2936.1</v>
      </c>
      <c r="AO50" s="24"/>
      <c r="AP50" s="24">
        <f t="shared" si="17"/>
        <v>1513</v>
      </c>
      <c r="AQ50" s="47"/>
      <c r="AR50" s="24">
        <f t="shared" si="9"/>
        <v>1513</v>
      </c>
      <c r="AS50" s="24"/>
      <c r="AT50" s="24">
        <f t="shared" si="10"/>
        <v>1513</v>
      </c>
      <c r="AU50" s="42"/>
      <c r="AV50" s="42"/>
      <c r="AW50" s="42"/>
      <c r="AX50" s="42"/>
      <c r="AY50" s="42"/>
      <c r="BC50" s="1"/>
    </row>
    <row r="51" spans="1:193" s="2" customFormat="1" ht="17.100000000000001" customHeight="1">
      <c r="A51" s="12" t="s">
        <v>2</v>
      </c>
      <c r="B51" s="24">
        <v>54156.1</v>
      </c>
      <c r="C51" s="24">
        <v>48010.184459999997</v>
      </c>
      <c r="D51" s="4">
        <f t="shared" si="2"/>
        <v>0.8865148055343719</v>
      </c>
      <c r="E51" s="10">
        <v>15</v>
      </c>
      <c r="F51" s="5">
        <v>1</v>
      </c>
      <c r="G51" s="5">
        <v>10</v>
      </c>
      <c r="H51" s="24">
        <v>2579.4</v>
      </c>
      <c r="I51" s="24">
        <v>2745.6</v>
      </c>
      <c r="J51" s="4">
        <f t="shared" si="18"/>
        <v>1.0644335892067922</v>
      </c>
      <c r="K51" s="5">
        <v>10</v>
      </c>
      <c r="L51" s="5" t="s">
        <v>400</v>
      </c>
      <c r="M51" s="5" t="s">
        <v>400</v>
      </c>
      <c r="N51" s="4" t="s">
        <v>400</v>
      </c>
      <c r="O51" s="5"/>
      <c r="P51" s="5" t="s">
        <v>400</v>
      </c>
      <c r="Q51" s="5" t="s">
        <v>400</v>
      </c>
      <c r="R51" s="5" t="s">
        <v>400</v>
      </c>
      <c r="S51" s="5"/>
      <c r="T51" s="5" t="s">
        <v>400</v>
      </c>
      <c r="U51" s="5" t="s">
        <v>400</v>
      </c>
      <c r="V51" s="5" t="s">
        <v>400</v>
      </c>
      <c r="W51" s="5"/>
      <c r="X51" s="5" t="s">
        <v>400</v>
      </c>
      <c r="Y51" s="5" t="s">
        <v>400</v>
      </c>
      <c r="Z51" s="5" t="s">
        <v>400</v>
      </c>
      <c r="AA51" s="5"/>
      <c r="AB51" s="31">
        <f t="shared" si="4"/>
        <v>0.96977308500238568</v>
      </c>
      <c r="AC51" s="32">
        <v>27896</v>
      </c>
      <c r="AD51" s="24">
        <f t="shared" si="5"/>
        <v>22824</v>
      </c>
      <c r="AE51" s="24">
        <f t="shared" si="6"/>
        <v>22134.1</v>
      </c>
      <c r="AF51" s="24">
        <f t="shared" si="7"/>
        <v>-689.90000000000146</v>
      </c>
      <c r="AG51" s="24">
        <v>2477.5</v>
      </c>
      <c r="AH51" s="24">
        <v>2547.6999999999998</v>
      </c>
      <c r="AI51" s="24">
        <v>2766.8</v>
      </c>
      <c r="AJ51" s="24">
        <v>2803.2</v>
      </c>
      <c r="AK51" s="24">
        <v>2842.5</v>
      </c>
      <c r="AL51" s="24">
        <v>2064.5</v>
      </c>
      <c r="AM51" s="24">
        <v>1735.2</v>
      </c>
      <c r="AN51" s="24">
        <v>2644</v>
      </c>
      <c r="AO51" s="24"/>
      <c r="AP51" s="24">
        <f t="shared" si="17"/>
        <v>2252.6999999999998</v>
      </c>
      <c r="AQ51" s="47"/>
      <c r="AR51" s="24">
        <f t="shared" si="9"/>
        <v>2252.6999999999998</v>
      </c>
      <c r="AS51" s="24"/>
      <c r="AT51" s="24">
        <f t="shared" si="10"/>
        <v>2252.6999999999998</v>
      </c>
      <c r="AU51" s="42"/>
      <c r="AV51" s="42"/>
      <c r="AW51" s="42"/>
      <c r="AX51" s="42"/>
      <c r="AY51" s="42"/>
      <c r="AZ51" s="1"/>
      <c r="BA51" s="1"/>
      <c r="BB51" s="1"/>
      <c r="BC51" s="1"/>
    </row>
    <row r="52" spans="1:193" s="2" customFormat="1" ht="17.100000000000001" customHeight="1">
      <c r="A52" s="12" t="s">
        <v>38</v>
      </c>
      <c r="B52" s="24">
        <v>45790</v>
      </c>
      <c r="C52" s="24">
        <v>46564.032709999999</v>
      </c>
      <c r="D52" s="4">
        <f t="shared" si="2"/>
        <v>1.0169039683336973</v>
      </c>
      <c r="E52" s="10">
        <v>15</v>
      </c>
      <c r="F52" s="5">
        <v>1</v>
      </c>
      <c r="G52" s="5">
        <v>10</v>
      </c>
      <c r="H52" s="24">
        <v>1529.3</v>
      </c>
      <c r="I52" s="24">
        <v>2537.4</v>
      </c>
      <c r="J52" s="4">
        <f t="shared" si="18"/>
        <v>1.2459190479304256</v>
      </c>
      <c r="K52" s="5">
        <v>10</v>
      </c>
      <c r="L52" s="5" t="s">
        <v>400</v>
      </c>
      <c r="M52" s="5" t="s">
        <v>400</v>
      </c>
      <c r="N52" s="4" t="s">
        <v>400</v>
      </c>
      <c r="O52" s="5"/>
      <c r="P52" s="5" t="s">
        <v>400</v>
      </c>
      <c r="Q52" s="5" t="s">
        <v>400</v>
      </c>
      <c r="R52" s="5" t="s">
        <v>400</v>
      </c>
      <c r="S52" s="5"/>
      <c r="T52" s="5" t="s">
        <v>400</v>
      </c>
      <c r="U52" s="5" t="s">
        <v>400</v>
      </c>
      <c r="V52" s="5" t="s">
        <v>400</v>
      </c>
      <c r="W52" s="5"/>
      <c r="X52" s="5" t="s">
        <v>400</v>
      </c>
      <c r="Y52" s="5" t="s">
        <v>400</v>
      </c>
      <c r="Z52" s="5" t="s">
        <v>400</v>
      </c>
      <c r="AA52" s="5"/>
      <c r="AB52" s="31">
        <f>(D52*E52+F52*G52+J52*K52)/(E52+G52+K52)</f>
        <v>1.0775071429802776</v>
      </c>
      <c r="AC52" s="32">
        <v>28961</v>
      </c>
      <c r="AD52" s="24">
        <f t="shared" si="5"/>
        <v>23695.36363636364</v>
      </c>
      <c r="AE52" s="24">
        <f t="shared" si="6"/>
        <v>25531.9</v>
      </c>
      <c r="AF52" s="24">
        <f t="shared" si="7"/>
        <v>1836.5363636363618</v>
      </c>
      <c r="AG52" s="24">
        <v>2749.2</v>
      </c>
      <c r="AH52" s="24">
        <v>2848.1</v>
      </c>
      <c r="AI52" s="24">
        <v>2443.9</v>
      </c>
      <c r="AJ52" s="24">
        <v>2784.5</v>
      </c>
      <c r="AK52" s="24">
        <v>2747.2</v>
      </c>
      <c r="AL52" s="24">
        <v>3703.4</v>
      </c>
      <c r="AM52" s="24">
        <v>1989.2</v>
      </c>
      <c r="AN52" s="24">
        <v>2219.8000000000002</v>
      </c>
      <c r="AO52" s="24">
        <v>72.3</v>
      </c>
      <c r="AP52" s="24">
        <f t="shared" si="17"/>
        <v>3974.3</v>
      </c>
      <c r="AQ52" s="47"/>
      <c r="AR52" s="24">
        <f t="shared" si="9"/>
        <v>3974.3</v>
      </c>
      <c r="AS52" s="24"/>
      <c r="AT52" s="24">
        <f t="shared" si="10"/>
        <v>3974.3</v>
      </c>
      <c r="AU52" s="42"/>
      <c r="AV52" s="42"/>
      <c r="AW52" s="42"/>
      <c r="AX52" s="42"/>
      <c r="AY52" s="42"/>
      <c r="AZ52" s="1"/>
      <c r="BA52" s="1"/>
      <c r="BB52" s="1"/>
      <c r="BC52" s="1"/>
    </row>
    <row r="53" spans="1:193" s="2" customFormat="1" ht="17.100000000000001" customHeight="1">
      <c r="A53" s="12" t="s">
        <v>3</v>
      </c>
      <c r="B53" s="24">
        <v>53431.5</v>
      </c>
      <c r="C53" s="24">
        <v>50381.087279999992</v>
      </c>
      <c r="D53" s="4">
        <f t="shared" si="2"/>
        <v>0.94290984307009895</v>
      </c>
      <c r="E53" s="10">
        <v>15</v>
      </c>
      <c r="F53" s="5">
        <v>1</v>
      </c>
      <c r="G53" s="5">
        <v>10</v>
      </c>
      <c r="H53" s="24">
        <v>3830.9</v>
      </c>
      <c r="I53" s="24">
        <v>5010.6000000000004</v>
      </c>
      <c r="J53" s="4">
        <f t="shared" si="18"/>
        <v>1.2107943303140254</v>
      </c>
      <c r="K53" s="5">
        <v>10</v>
      </c>
      <c r="L53" s="5" t="s">
        <v>400</v>
      </c>
      <c r="M53" s="5" t="s">
        <v>400</v>
      </c>
      <c r="N53" s="4" t="s">
        <v>400</v>
      </c>
      <c r="O53" s="5"/>
      <c r="P53" s="5" t="s">
        <v>400</v>
      </c>
      <c r="Q53" s="5" t="s">
        <v>400</v>
      </c>
      <c r="R53" s="5" t="s">
        <v>400</v>
      </c>
      <c r="S53" s="5"/>
      <c r="T53" s="5" t="s">
        <v>400</v>
      </c>
      <c r="U53" s="5" t="s">
        <v>400</v>
      </c>
      <c r="V53" s="5" t="s">
        <v>400</v>
      </c>
      <c r="W53" s="5"/>
      <c r="X53" s="5" t="s">
        <v>400</v>
      </c>
      <c r="Y53" s="5" t="s">
        <v>400</v>
      </c>
      <c r="Z53" s="5" t="s">
        <v>400</v>
      </c>
      <c r="AA53" s="5"/>
      <c r="AB53" s="31">
        <f t="shared" si="4"/>
        <v>1.0357597414054782</v>
      </c>
      <c r="AC53" s="32">
        <v>28029</v>
      </c>
      <c r="AD53" s="24">
        <f t="shared" si="5"/>
        <v>22932.81818181818</v>
      </c>
      <c r="AE53" s="24">
        <f t="shared" si="6"/>
        <v>23752.9</v>
      </c>
      <c r="AF53" s="24">
        <f t="shared" si="7"/>
        <v>820.08181818182129</v>
      </c>
      <c r="AG53" s="24">
        <v>2753.1</v>
      </c>
      <c r="AH53" s="24">
        <v>2488.3000000000002</v>
      </c>
      <c r="AI53" s="24">
        <v>1949</v>
      </c>
      <c r="AJ53" s="24">
        <v>2269.9</v>
      </c>
      <c r="AK53" s="24">
        <v>1993.7</v>
      </c>
      <c r="AL53" s="24">
        <v>3100.5</v>
      </c>
      <c r="AM53" s="24">
        <v>4176.3999999999996</v>
      </c>
      <c r="AN53" s="24">
        <v>2856.8</v>
      </c>
      <c r="AO53" s="24">
        <v>620.29999999999995</v>
      </c>
      <c r="AP53" s="24">
        <f t="shared" si="17"/>
        <v>1544.9</v>
      </c>
      <c r="AQ53" s="47"/>
      <c r="AR53" s="24">
        <f t="shared" si="9"/>
        <v>1544.9</v>
      </c>
      <c r="AS53" s="24"/>
      <c r="AT53" s="24">
        <f t="shared" si="10"/>
        <v>1544.9</v>
      </c>
      <c r="AU53" s="42"/>
      <c r="AV53" s="42"/>
      <c r="AW53" s="42"/>
      <c r="AX53" s="42"/>
      <c r="AY53" s="42"/>
      <c r="AZ53" s="1"/>
      <c r="BA53" s="1"/>
      <c r="BB53" s="1"/>
      <c r="BC53" s="1"/>
    </row>
    <row r="54" spans="1:193" s="2" customFormat="1" ht="17.100000000000001" customHeight="1">
      <c r="A54" s="12" t="s">
        <v>39</v>
      </c>
      <c r="B54" s="24">
        <v>79214</v>
      </c>
      <c r="C54" s="24">
        <v>75391.263250000004</v>
      </c>
      <c r="D54" s="4">
        <f t="shared" si="2"/>
        <v>0.95174165235943142</v>
      </c>
      <c r="E54" s="10">
        <v>15</v>
      </c>
      <c r="F54" s="5">
        <v>1</v>
      </c>
      <c r="G54" s="5">
        <v>10</v>
      </c>
      <c r="H54" s="24">
        <v>5119.3999999999996</v>
      </c>
      <c r="I54" s="24">
        <v>5464.3</v>
      </c>
      <c r="J54" s="4">
        <f t="shared" si="18"/>
        <v>1.067371176309724</v>
      </c>
      <c r="K54" s="5">
        <v>10</v>
      </c>
      <c r="L54" s="5" t="s">
        <v>400</v>
      </c>
      <c r="M54" s="5" t="s">
        <v>400</v>
      </c>
      <c r="N54" s="4" t="s">
        <v>400</v>
      </c>
      <c r="O54" s="5"/>
      <c r="P54" s="5" t="s">
        <v>400</v>
      </c>
      <c r="Q54" s="5" t="s">
        <v>400</v>
      </c>
      <c r="R54" s="5" t="s">
        <v>400</v>
      </c>
      <c r="S54" s="5"/>
      <c r="T54" s="5" t="s">
        <v>400</v>
      </c>
      <c r="U54" s="5" t="s">
        <v>400</v>
      </c>
      <c r="V54" s="5" t="s">
        <v>400</v>
      </c>
      <c r="W54" s="5"/>
      <c r="X54" s="5" t="s">
        <v>400</v>
      </c>
      <c r="Y54" s="5" t="s">
        <v>400</v>
      </c>
      <c r="Z54" s="5" t="s">
        <v>400</v>
      </c>
      <c r="AA54" s="5"/>
      <c r="AB54" s="31">
        <f>(D54*E54+F54*G54+J54*K54)/(E54+G54+K54)</f>
        <v>0.99856675852824894</v>
      </c>
      <c r="AC54" s="32">
        <v>38241</v>
      </c>
      <c r="AD54" s="24">
        <f t="shared" si="5"/>
        <v>31288.090909090908</v>
      </c>
      <c r="AE54" s="24">
        <f t="shared" si="6"/>
        <v>31243.200000000001</v>
      </c>
      <c r="AF54" s="24">
        <f t="shared" si="7"/>
        <v>-44.890909090907371</v>
      </c>
      <c r="AG54" s="24">
        <v>3466.2</v>
      </c>
      <c r="AH54" s="24">
        <v>3746.7</v>
      </c>
      <c r="AI54" s="24">
        <v>3746.8</v>
      </c>
      <c r="AJ54" s="24">
        <v>3267.4</v>
      </c>
      <c r="AK54" s="24">
        <v>3583.5</v>
      </c>
      <c r="AL54" s="24">
        <v>3836.4</v>
      </c>
      <c r="AM54" s="24">
        <v>3709.9</v>
      </c>
      <c r="AN54" s="24">
        <v>3638</v>
      </c>
      <c r="AO54" s="24"/>
      <c r="AP54" s="24">
        <f t="shared" si="17"/>
        <v>2248.3000000000002</v>
      </c>
      <c r="AQ54" s="47"/>
      <c r="AR54" s="24">
        <f t="shared" si="9"/>
        <v>2248.3000000000002</v>
      </c>
      <c r="AS54" s="24"/>
      <c r="AT54" s="24">
        <f t="shared" si="10"/>
        <v>2248.3000000000002</v>
      </c>
      <c r="AU54" s="42"/>
      <c r="AV54" s="42"/>
      <c r="AW54" s="42"/>
      <c r="AX54" s="42"/>
      <c r="AY54" s="42"/>
      <c r="AZ54" s="1"/>
      <c r="BA54" s="1"/>
      <c r="BB54" s="1"/>
      <c r="BC54" s="1"/>
    </row>
    <row r="55" spans="1:193" s="2" customFormat="1" ht="17.100000000000001" customHeight="1">
      <c r="A55" s="16" t="s">
        <v>40</v>
      </c>
      <c r="B55" s="23">
        <f>SUM(B56:B378)</f>
        <v>1466879.3</v>
      </c>
      <c r="C55" s="23">
        <f>SUM(C56:C378)</f>
        <v>1187808.5778700004</v>
      </c>
      <c r="D55" s="6">
        <f>IF(C55/B55&gt;1.2,IF((C55/B55-1.2)*0.1+1.2&gt;1.3,1.3,(C55/B55-1.2)*0.1+1.2),C55/B55)</f>
        <v>0.80975208926187747</v>
      </c>
      <c r="E55" s="15"/>
      <c r="F55" s="15"/>
      <c r="G55" s="15"/>
      <c r="H55" s="23"/>
      <c r="I55" s="23"/>
      <c r="J55" s="6">
        <f>J27</f>
        <v>1.1622303700387735</v>
      </c>
      <c r="K55" s="15"/>
      <c r="L55" s="23"/>
      <c r="M55" s="23"/>
      <c r="N55" s="6"/>
      <c r="O55" s="15"/>
      <c r="P55" s="23"/>
      <c r="Q55" s="23"/>
      <c r="R55" s="23"/>
      <c r="S55" s="15"/>
      <c r="T55" s="23"/>
      <c r="U55" s="23"/>
      <c r="V55" s="23"/>
      <c r="W55" s="15"/>
      <c r="X55" s="15"/>
      <c r="Y55" s="15"/>
      <c r="Z55" s="44"/>
      <c r="AA55" s="15"/>
      <c r="AB55" s="7"/>
      <c r="AC55" s="19">
        <f>SUM(AC56:AC378)</f>
        <v>448086</v>
      </c>
      <c r="AD55" s="23">
        <f t="shared" ref="AD55:AE55" si="19">SUM(AD56:AD378)</f>
        <v>366615.81818181818</v>
      </c>
      <c r="AE55" s="23">
        <f t="shared" si="19"/>
        <v>357477.49999999988</v>
      </c>
      <c r="AF55" s="23">
        <f>SUM(AF56:AF378)</f>
        <v>-9138.318181818182</v>
      </c>
      <c r="AG55" s="23">
        <f t="shared" ref="AG55:AR55" si="20">SUM(AG56:AG378)</f>
        <v>35168.999999999985</v>
      </c>
      <c r="AH55" s="23">
        <f t="shared" si="20"/>
        <v>36218.700000000004</v>
      </c>
      <c r="AI55" s="23">
        <f t="shared" si="20"/>
        <v>36052.799999999981</v>
      </c>
      <c r="AJ55" s="23">
        <f t="shared" si="20"/>
        <v>36358.399999999987</v>
      </c>
      <c r="AK55" s="23">
        <f t="shared" si="20"/>
        <v>35122.699999999983</v>
      </c>
      <c r="AL55" s="23">
        <f t="shared" si="20"/>
        <v>49403.199999999997</v>
      </c>
      <c r="AM55" s="23">
        <f t="shared" si="20"/>
        <v>46027.500000000015</v>
      </c>
      <c r="AN55" s="23">
        <f t="shared" si="20"/>
        <v>35641.69999999999</v>
      </c>
      <c r="AO55" s="23">
        <f t="shared" si="20"/>
        <v>8669.1999999999971</v>
      </c>
      <c r="AP55" s="23">
        <f t="shared" si="20"/>
        <v>38814.299999999988</v>
      </c>
      <c r="AQ55" s="46"/>
      <c r="AR55" s="23">
        <f t="shared" si="20"/>
        <v>40095.999999999985</v>
      </c>
      <c r="AS55" s="23">
        <f t="shared" ref="AS55:AT55" si="21">SUM(AS56:AS378)</f>
        <v>46.5</v>
      </c>
      <c r="AT55" s="23">
        <f t="shared" si="21"/>
        <v>40049.499999999985</v>
      </c>
      <c r="AU55" s="42"/>
      <c r="AV55" s="42"/>
      <c r="AW55" s="42"/>
      <c r="AX55" s="42"/>
      <c r="AY55" s="42"/>
      <c r="AZ55" s="1"/>
      <c r="BA55" s="1"/>
      <c r="BB55" s="1"/>
      <c r="BC55" s="1"/>
    </row>
    <row r="56" spans="1:193" s="2" customFormat="1" ht="17.100000000000001" customHeight="1">
      <c r="A56" s="17" t="s">
        <v>41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2"/>
      <c r="AV56" s="42"/>
      <c r="AW56" s="42"/>
      <c r="AX56" s="42"/>
      <c r="AY56" s="42"/>
      <c r="AZ56" s="1"/>
      <c r="BA56" s="1"/>
      <c r="BB56" s="1"/>
      <c r="BC56" s="1"/>
    </row>
    <row r="57" spans="1:193" s="2" customFormat="1" ht="17.100000000000001" customHeight="1">
      <c r="A57" s="13" t="s">
        <v>42</v>
      </c>
      <c r="B57" s="24">
        <v>2146.6</v>
      </c>
      <c r="C57" s="24">
        <v>1381.1600499999997</v>
      </c>
      <c r="D57" s="4">
        <f t="shared" ref="D57:D120" si="22">IF(E57=0,0,IF(B57=0,1,IF(C57&lt;0,0,IF(C57/B57&gt;1.2,IF((C57/B57-1.2)*0.1+1.2&gt;1.3,1.3,(C57/B57-1.2)*0.1+1.2),C57/B57))))</f>
        <v>0.64341752073045733</v>
      </c>
      <c r="E57" s="10">
        <v>15</v>
      </c>
      <c r="F57" s="5">
        <f>F$28</f>
        <v>1</v>
      </c>
      <c r="G57" s="5">
        <v>10</v>
      </c>
      <c r="H57" s="5"/>
      <c r="I57" s="5"/>
      <c r="J57" s="4">
        <f>J$28</f>
        <v>1.0193775372124492</v>
      </c>
      <c r="K57" s="5">
        <v>10</v>
      </c>
      <c r="L57" s="5" t="s">
        <v>400</v>
      </c>
      <c r="M57" s="5" t="s">
        <v>400</v>
      </c>
      <c r="N57" s="4" t="s">
        <v>400</v>
      </c>
      <c r="O57" s="5"/>
      <c r="P57" s="5" t="s">
        <v>400</v>
      </c>
      <c r="Q57" s="5" t="s">
        <v>400</v>
      </c>
      <c r="R57" s="5" t="s">
        <v>400</v>
      </c>
      <c r="S57" s="5"/>
      <c r="T57" s="5" t="s">
        <v>400</v>
      </c>
      <c r="U57" s="5" t="s">
        <v>400</v>
      </c>
      <c r="V57" s="5" t="s">
        <v>400</v>
      </c>
      <c r="W57" s="5"/>
      <c r="X57" s="5" t="s">
        <v>400</v>
      </c>
      <c r="Y57" s="5" t="s">
        <v>400</v>
      </c>
      <c r="Z57" s="5" t="s">
        <v>400</v>
      </c>
      <c r="AA57" s="5"/>
      <c r="AB57" s="31">
        <f>(D57*E57+F57*G57+J57*K57)/(E57+G57+K57)</f>
        <v>0.85271537665946717</v>
      </c>
      <c r="AC57" s="32">
        <v>1491</v>
      </c>
      <c r="AD57" s="24">
        <f t="shared" ref="AD57:AD120" si="23">AC57/11*9</f>
        <v>1219.9090909090908</v>
      </c>
      <c r="AE57" s="24">
        <f t="shared" ref="AE57:AE120" si="24">ROUND(AB57*AD57,1)</f>
        <v>1040.2</v>
      </c>
      <c r="AF57" s="24">
        <f t="shared" ref="AF57:AF120" si="25">AE57-AD57</f>
        <v>-179.70909090909072</v>
      </c>
      <c r="AG57" s="24">
        <v>64.3</v>
      </c>
      <c r="AH57" s="24">
        <v>101.9</v>
      </c>
      <c r="AI57" s="24">
        <v>194.8</v>
      </c>
      <c r="AJ57" s="24">
        <v>108.1</v>
      </c>
      <c r="AK57" s="24">
        <v>147.1</v>
      </c>
      <c r="AL57" s="24">
        <v>115.9</v>
      </c>
      <c r="AM57" s="24">
        <v>41.3</v>
      </c>
      <c r="AN57" s="24">
        <v>157</v>
      </c>
      <c r="AO57" s="24"/>
      <c r="AP57" s="24">
        <f t="shared" ref="AP57:AP120" si="26">ROUND(AE57-SUM(AG57:AO57),1)</f>
        <v>109.8</v>
      </c>
      <c r="AQ57" s="47"/>
      <c r="AR57" s="24">
        <f t="shared" ref="AR57:AR120" si="27">IF(OR(AP57&lt;0,AQ57="+"),0,AP57)</f>
        <v>109.8</v>
      </c>
      <c r="AS57" s="24"/>
      <c r="AT57" s="24">
        <f t="shared" ref="AT57:AT120" si="28">ROUND(AR57-AS57,1)</f>
        <v>109.8</v>
      </c>
      <c r="AU57" s="42"/>
      <c r="AV57" s="42"/>
      <c r="AW57" s="42"/>
      <c r="AX57" s="42"/>
      <c r="AY57" s="42"/>
      <c r="AZ57" s="1"/>
      <c r="BA57" s="1"/>
      <c r="BB57" s="1"/>
      <c r="BC57" s="1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9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9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9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9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9"/>
      <c r="GJ57" s="8"/>
      <c r="GK57" s="8"/>
    </row>
    <row r="58" spans="1:193" s="2" customFormat="1" ht="17.100000000000001" customHeight="1">
      <c r="A58" s="13" t="s">
        <v>43</v>
      </c>
      <c r="B58" s="24">
        <v>6495.8</v>
      </c>
      <c r="C58" s="24">
        <v>6261.7860400000009</v>
      </c>
      <c r="D58" s="4">
        <f t="shared" si="22"/>
        <v>0.96397457434034306</v>
      </c>
      <c r="E58" s="10">
        <v>15</v>
      </c>
      <c r="F58" s="5">
        <f t="shared" ref="F58:F60" si="29">F$28</f>
        <v>1</v>
      </c>
      <c r="G58" s="5">
        <v>10</v>
      </c>
      <c r="H58" s="5"/>
      <c r="I58" s="5"/>
      <c r="J58" s="4">
        <f t="shared" ref="J58:J60" si="30">J$28</f>
        <v>1.0193775372124492</v>
      </c>
      <c r="K58" s="5">
        <v>10</v>
      </c>
      <c r="L58" s="5" t="s">
        <v>400</v>
      </c>
      <c r="M58" s="5" t="s">
        <v>400</v>
      </c>
      <c r="N58" s="4" t="s">
        <v>400</v>
      </c>
      <c r="O58" s="5"/>
      <c r="P58" s="5" t="s">
        <v>400</v>
      </c>
      <c r="Q58" s="5" t="s">
        <v>400</v>
      </c>
      <c r="R58" s="5" t="s">
        <v>400</v>
      </c>
      <c r="S58" s="5"/>
      <c r="T58" s="5" t="s">
        <v>400</v>
      </c>
      <c r="U58" s="5" t="s">
        <v>400</v>
      </c>
      <c r="V58" s="5" t="s">
        <v>400</v>
      </c>
      <c r="W58" s="5"/>
      <c r="X58" s="5" t="s">
        <v>400</v>
      </c>
      <c r="Y58" s="5" t="s">
        <v>400</v>
      </c>
      <c r="Z58" s="5" t="s">
        <v>400</v>
      </c>
      <c r="AA58" s="5"/>
      <c r="AB58" s="31">
        <f t="shared" ref="AB58:AB120" si="31">(D58*E58+F58*G58+J58*K58)/(E58+G58+K58)</f>
        <v>0.99009697106370387</v>
      </c>
      <c r="AC58" s="32">
        <v>1835</v>
      </c>
      <c r="AD58" s="24">
        <f t="shared" si="23"/>
        <v>1501.3636363636363</v>
      </c>
      <c r="AE58" s="24">
        <f t="shared" si="24"/>
        <v>1486.5</v>
      </c>
      <c r="AF58" s="24">
        <f t="shared" si="25"/>
        <v>-14.86363636363626</v>
      </c>
      <c r="AG58" s="24">
        <v>152</v>
      </c>
      <c r="AH58" s="24">
        <v>139.69999999999999</v>
      </c>
      <c r="AI58" s="24">
        <v>225.8</v>
      </c>
      <c r="AJ58" s="24">
        <v>150.5</v>
      </c>
      <c r="AK58" s="24">
        <v>129.1</v>
      </c>
      <c r="AL58" s="24">
        <v>153.19999999999999</v>
      </c>
      <c r="AM58" s="24">
        <v>72.7</v>
      </c>
      <c r="AN58" s="24">
        <v>164.7</v>
      </c>
      <c r="AO58" s="24"/>
      <c r="AP58" s="24">
        <f t="shared" si="26"/>
        <v>298.8</v>
      </c>
      <c r="AQ58" s="47"/>
      <c r="AR58" s="24">
        <f t="shared" si="27"/>
        <v>298.8</v>
      </c>
      <c r="AS58" s="24"/>
      <c r="AT58" s="24">
        <f t="shared" si="28"/>
        <v>298.8</v>
      </c>
      <c r="AU58" s="42"/>
      <c r="AV58" s="42"/>
      <c r="AW58" s="42"/>
      <c r="AX58" s="42"/>
      <c r="AY58" s="42"/>
      <c r="AZ58" s="1"/>
      <c r="BA58" s="1"/>
      <c r="BB58" s="1"/>
      <c r="BC58" s="1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9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9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9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9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9"/>
      <c r="GJ58" s="8"/>
      <c r="GK58" s="8"/>
    </row>
    <row r="59" spans="1:193" s="2" customFormat="1" ht="17.100000000000001" customHeight="1">
      <c r="A59" s="13" t="s">
        <v>44</v>
      </c>
      <c r="B59" s="24">
        <v>1493.9</v>
      </c>
      <c r="C59" s="24">
        <v>659.38360999999998</v>
      </c>
      <c r="D59" s="4">
        <f t="shared" si="22"/>
        <v>0.44138403507597557</v>
      </c>
      <c r="E59" s="10">
        <v>15</v>
      </c>
      <c r="F59" s="5">
        <f t="shared" si="29"/>
        <v>1</v>
      </c>
      <c r="G59" s="5">
        <v>10</v>
      </c>
      <c r="H59" s="5"/>
      <c r="I59" s="5"/>
      <c r="J59" s="4">
        <f t="shared" si="30"/>
        <v>1.0193775372124492</v>
      </c>
      <c r="K59" s="5">
        <v>10</v>
      </c>
      <c r="L59" s="5" t="s">
        <v>400</v>
      </c>
      <c r="M59" s="5" t="s">
        <v>400</v>
      </c>
      <c r="N59" s="4" t="s">
        <v>400</v>
      </c>
      <c r="O59" s="5"/>
      <c r="P59" s="5" t="s">
        <v>400</v>
      </c>
      <c r="Q59" s="5" t="s">
        <v>400</v>
      </c>
      <c r="R59" s="5" t="s">
        <v>400</v>
      </c>
      <c r="S59" s="5"/>
      <c r="T59" s="5" t="s">
        <v>400</v>
      </c>
      <c r="U59" s="5" t="s">
        <v>400</v>
      </c>
      <c r="V59" s="5" t="s">
        <v>400</v>
      </c>
      <c r="W59" s="5"/>
      <c r="X59" s="5" t="s">
        <v>400</v>
      </c>
      <c r="Y59" s="5" t="s">
        <v>400</v>
      </c>
      <c r="Z59" s="5" t="s">
        <v>400</v>
      </c>
      <c r="AA59" s="5"/>
      <c r="AB59" s="31">
        <f t="shared" si="31"/>
        <v>0.76612959709326078</v>
      </c>
      <c r="AC59" s="32">
        <v>1478</v>
      </c>
      <c r="AD59" s="24">
        <f t="shared" si="23"/>
        <v>1209.2727272727275</v>
      </c>
      <c r="AE59" s="24">
        <f t="shared" si="24"/>
        <v>926.5</v>
      </c>
      <c r="AF59" s="24">
        <f t="shared" si="25"/>
        <v>-282.77272727272748</v>
      </c>
      <c r="AG59" s="24">
        <v>143.19999999999999</v>
      </c>
      <c r="AH59" s="24">
        <v>86.8</v>
      </c>
      <c r="AI59" s="24">
        <v>155.6</v>
      </c>
      <c r="AJ59" s="24">
        <v>66.900000000000006</v>
      </c>
      <c r="AK59" s="24">
        <v>92.4</v>
      </c>
      <c r="AL59" s="24">
        <v>87.7</v>
      </c>
      <c r="AM59" s="24">
        <v>103.8</v>
      </c>
      <c r="AN59" s="24">
        <v>98.7</v>
      </c>
      <c r="AO59" s="24"/>
      <c r="AP59" s="24">
        <f t="shared" si="26"/>
        <v>91.4</v>
      </c>
      <c r="AQ59" s="47"/>
      <c r="AR59" s="24">
        <f t="shared" si="27"/>
        <v>91.4</v>
      </c>
      <c r="AS59" s="24"/>
      <c r="AT59" s="24">
        <f t="shared" si="28"/>
        <v>91.4</v>
      </c>
      <c r="AU59" s="42"/>
      <c r="AV59" s="42"/>
      <c r="AW59" s="42"/>
      <c r="AX59" s="42"/>
      <c r="AY59" s="42"/>
      <c r="AZ59" s="1"/>
      <c r="BA59" s="1"/>
      <c r="BB59" s="1"/>
      <c r="BC59" s="1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9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9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9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9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9"/>
      <c r="GJ59" s="8"/>
      <c r="GK59" s="8"/>
    </row>
    <row r="60" spans="1:193" s="2" customFormat="1" ht="17.100000000000001" customHeight="1">
      <c r="A60" s="13" t="s">
        <v>45</v>
      </c>
      <c r="B60" s="24">
        <v>1334.2</v>
      </c>
      <c r="C60" s="24">
        <v>1333.07512</v>
      </c>
      <c r="D60" s="4">
        <f t="shared" si="22"/>
        <v>0.99915688802278513</v>
      </c>
      <c r="E60" s="10">
        <v>15</v>
      </c>
      <c r="F60" s="5">
        <f t="shared" si="29"/>
        <v>1</v>
      </c>
      <c r="G60" s="5">
        <v>10</v>
      </c>
      <c r="H60" s="5"/>
      <c r="I60" s="5"/>
      <c r="J60" s="4">
        <f t="shared" si="30"/>
        <v>1.0193775372124492</v>
      </c>
      <c r="K60" s="5">
        <v>10</v>
      </c>
      <c r="L60" s="5" t="s">
        <v>400</v>
      </c>
      <c r="M60" s="5" t="s">
        <v>400</v>
      </c>
      <c r="N60" s="4" t="s">
        <v>400</v>
      </c>
      <c r="O60" s="5"/>
      <c r="P60" s="5" t="s">
        <v>400</v>
      </c>
      <c r="Q60" s="5" t="s">
        <v>400</v>
      </c>
      <c r="R60" s="5" t="s">
        <v>400</v>
      </c>
      <c r="S60" s="5"/>
      <c r="T60" s="5" t="s">
        <v>400</v>
      </c>
      <c r="U60" s="5" t="s">
        <v>400</v>
      </c>
      <c r="V60" s="5" t="s">
        <v>400</v>
      </c>
      <c r="W60" s="5"/>
      <c r="X60" s="5" t="s">
        <v>400</v>
      </c>
      <c r="Y60" s="5" t="s">
        <v>400</v>
      </c>
      <c r="Z60" s="5" t="s">
        <v>400</v>
      </c>
      <c r="AA60" s="5"/>
      <c r="AB60" s="31">
        <f t="shared" si="31"/>
        <v>1.0051751054990361</v>
      </c>
      <c r="AC60" s="32">
        <v>940</v>
      </c>
      <c r="AD60" s="24">
        <f t="shared" si="23"/>
        <v>769.09090909090912</v>
      </c>
      <c r="AE60" s="24">
        <f t="shared" si="24"/>
        <v>773.1</v>
      </c>
      <c r="AF60" s="24">
        <f t="shared" si="25"/>
        <v>4.0090909090909008</v>
      </c>
      <c r="AG60" s="24">
        <v>111.1</v>
      </c>
      <c r="AH60" s="24">
        <v>103.6</v>
      </c>
      <c r="AI60" s="24">
        <v>76.900000000000006</v>
      </c>
      <c r="AJ60" s="24">
        <v>100.8</v>
      </c>
      <c r="AK60" s="24">
        <v>44.6</v>
      </c>
      <c r="AL60" s="24">
        <v>114.7</v>
      </c>
      <c r="AM60" s="24">
        <v>0</v>
      </c>
      <c r="AN60" s="24">
        <v>57.7</v>
      </c>
      <c r="AO60" s="24">
        <v>9.9</v>
      </c>
      <c r="AP60" s="24">
        <f t="shared" si="26"/>
        <v>153.80000000000001</v>
      </c>
      <c r="AQ60" s="47"/>
      <c r="AR60" s="24">
        <f t="shared" si="27"/>
        <v>153.80000000000001</v>
      </c>
      <c r="AS60" s="24"/>
      <c r="AT60" s="24">
        <f t="shared" si="28"/>
        <v>153.80000000000001</v>
      </c>
      <c r="AU60" s="42"/>
      <c r="AV60" s="42"/>
      <c r="AW60" s="42"/>
      <c r="AX60" s="42"/>
      <c r="AY60" s="42"/>
      <c r="AZ60" s="1"/>
      <c r="BA60" s="1"/>
      <c r="BB60" s="1"/>
      <c r="BC60" s="1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9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9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9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9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9"/>
      <c r="GJ60" s="8"/>
      <c r="GK60" s="8"/>
    </row>
    <row r="61" spans="1:193" s="2" customFormat="1" ht="17.100000000000001" customHeight="1">
      <c r="A61" s="13" t="s">
        <v>46</v>
      </c>
      <c r="B61" s="24">
        <v>807.9</v>
      </c>
      <c r="C61" s="24">
        <v>556.42738000000008</v>
      </c>
      <c r="D61" s="4">
        <f t="shared" si="22"/>
        <v>0.68873298675578676</v>
      </c>
      <c r="E61" s="10">
        <v>15</v>
      </c>
      <c r="F61" s="5">
        <f>F$28</f>
        <v>1</v>
      </c>
      <c r="G61" s="5">
        <v>10</v>
      </c>
      <c r="H61" s="5"/>
      <c r="I61" s="5"/>
      <c r="J61" s="4">
        <f>J$28</f>
        <v>1.0193775372124492</v>
      </c>
      <c r="K61" s="5">
        <v>10</v>
      </c>
      <c r="L61" s="5" t="s">
        <v>400</v>
      </c>
      <c r="M61" s="5" t="s">
        <v>400</v>
      </c>
      <c r="N61" s="4" t="s">
        <v>400</v>
      </c>
      <c r="O61" s="5"/>
      <c r="P61" s="5" t="s">
        <v>400</v>
      </c>
      <c r="Q61" s="5" t="s">
        <v>400</v>
      </c>
      <c r="R61" s="5" t="s">
        <v>400</v>
      </c>
      <c r="S61" s="5"/>
      <c r="T61" s="5" t="s">
        <v>400</v>
      </c>
      <c r="U61" s="5" t="s">
        <v>400</v>
      </c>
      <c r="V61" s="5" t="s">
        <v>400</v>
      </c>
      <c r="W61" s="5"/>
      <c r="X61" s="5" t="s">
        <v>400</v>
      </c>
      <c r="Y61" s="5" t="s">
        <v>400</v>
      </c>
      <c r="Z61" s="5" t="s">
        <v>400</v>
      </c>
      <c r="AA61" s="5"/>
      <c r="AB61" s="31">
        <f t="shared" si="31"/>
        <v>0.87213629067032261</v>
      </c>
      <c r="AC61" s="32">
        <v>1954</v>
      </c>
      <c r="AD61" s="24">
        <f t="shared" si="23"/>
        <v>1598.7272727272725</v>
      </c>
      <c r="AE61" s="24">
        <f t="shared" si="24"/>
        <v>1394.3</v>
      </c>
      <c r="AF61" s="24">
        <f t="shared" si="25"/>
        <v>-204.42727272727257</v>
      </c>
      <c r="AG61" s="24">
        <v>83.1</v>
      </c>
      <c r="AH61" s="24">
        <v>59.8</v>
      </c>
      <c r="AI61" s="24">
        <v>159.4</v>
      </c>
      <c r="AJ61" s="24">
        <v>129.5</v>
      </c>
      <c r="AK61" s="24">
        <v>163</v>
      </c>
      <c r="AL61" s="24">
        <v>217.7</v>
      </c>
      <c r="AM61" s="24">
        <v>120.4</v>
      </c>
      <c r="AN61" s="24">
        <v>163.6</v>
      </c>
      <c r="AO61" s="24">
        <v>83.8</v>
      </c>
      <c r="AP61" s="24">
        <f t="shared" si="26"/>
        <v>214</v>
      </c>
      <c r="AQ61" s="47"/>
      <c r="AR61" s="24">
        <f t="shared" si="27"/>
        <v>214</v>
      </c>
      <c r="AS61" s="24"/>
      <c r="AT61" s="24">
        <f t="shared" si="28"/>
        <v>214</v>
      </c>
      <c r="AU61" s="42"/>
      <c r="AV61" s="42"/>
      <c r="AW61" s="42"/>
      <c r="AX61" s="42"/>
      <c r="AY61" s="42"/>
      <c r="AZ61" s="1"/>
      <c r="BA61" s="1"/>
      <c r="BB61" s="1"/>
      <c r="BC61" s="1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9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9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9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9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9"/>
      <c r="GJ61" s="8"/>
      <c r="GK61" s="8"/>
    </row>
    <row r="62" spans="1:193" s="2" customFormat="1" ht="17.100000000000001" customHeight="1">
      <c r="A62" s="17" t="s">
        <v>47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42"/>
      <c r="AV62" s="42"/>
      <c r="AW62" s="42"/>
      <c r="AX62" s="42"/>
      <c r="AY62" s="42"/>
      <c r="AZ62" s="1"/>
      <c r="BA62" s="1"/>
      <c r="BB62" s="1"/>
      <c r="BC62" s="1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9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9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9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9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9"/>
      <c r="GJ62" s="8"/>
      <c r="GK62" s="8"/>
    </row>
    <row r="63" spans="1:193" s="2" customFormat="1" ht="17.100000000000001" customHeight="1">
      <c r="A63" s="13" t="s">
        <v>48</v>
      </c>
      <c r="B63" s="24">
        <v>41409.1</v>
      </c>
      <c r="C63" s="24">
        <v>36394.900309999997</v>
      </c>
      <c r="D63" s="4">
        <f t="shared" si="22"/>
        <v>0.87891068171005882</v>
      </c>
      <c r="E63" s="10">
        <v>15</v>
      </c>
      <c r="F63" s="5">
        <f>F$29</f>
        <v>1</v>
      </c>
      <c r="G63" s="5">
        <v>10</v>
      </c>
      <c r="H63" s="5"/>
      <c r="I63" s="5"/>
      <c r="J63" s="4">
        <f>J$29</f>
        <v>1.2061088678763097</v>
      </c>
      <c r="K63" s="5">
        <v>10</v>
      </c>
      <c r="L63" s="5" t="s">
        <v>400</v>
      </c>
      <c r="M63" s="5" t="s">
        <v>400</v>
      </c>
      <c r="N63" s="4" t="s">
        <v>400</v>
      </c>
      <c r="O63" s="5"/>
      <c r="P63" s="5" t="s">
        <v>400</v>
      </c>
      <c r="Q63" s="5" t="s">
        <v>400</v>
      </c>
      <c r="R63" s="5" t="s">
        <v>400</v>
      </c>
      <c r="S63" s="5"/>
      <c r="T63" s="5" t="s">
        <v>400</v>
      </c>
      <c r="U63" s="5" t="s">
        <v>400</v>
      </c>
      <c r="V63" s="5" t="s">
        <v>400</v>
      </c>
      <c r="W63" s="5"/>
      <c r="X63" s="5" t="s">
        <v>400</v>
      </c>
      <c r="Y63" s="5" t="s">
        <v>400</v>
      </c>
      <c r="Z63" s="5" t="s">
        <v>400</v>
      </c>
      <c r="AA63" s="5"/>
      <c r="AB63" s="31">
        <f t="shared" si="31"/>
        <v>1.0069928258403995</v>
      </c>
      <c r="AC63" s="32">
        <v>57</v>
      </c>
      <c r="AD63" s="24">
        <f t="shared" si="23"/>
        <v>46.636363636363633</v>
      </c>
      <c r="AE63" s="24">
        <f t="shared" si="24"/>
        <v>47</v>
      </c>
      <c r="AF63" s="24">
        <f t="shared" si="25"/>
        <v>0.36363636363636687</v>
      </c>
      <c r="AG63" s="24">
        <v>3.7</v>
      </c>
      <c r="AH63" s="24">
        <v>4</v>
      </c>
      <c r="AI63" s="24">
        <v>5.8</v>
      </c>
      <c r="AJ63" s="24">
        <v>5.9</v>
      </c>
      <c r="AK63" s="24">
        <v>4.8</v>
      </c>
      <c r="AL63" s="24">
        <v>6.3</v>
      </c>
      <c r="AM63" s="24">
        <v>7</v>
      </c>
      <c r="AN63" s="24">
        <v>4.5999999999999996</v>
      </c>
      <c r="AO63" s="24"/>
      <c r="AP63" s="24">
        <f t="shared" si="26"/>
        <v>4.9000000000000004</v>
      </c>
      <c r="AQ63" s="47"/>
      <c r="AR63" s="24">
        <f t="shared" si="27"/>
        <v>4.9000000000000004</v>
      </c>
      <c r="AS63" s="24"/>
      <c r="AT63" s="24">
        <f t="shared" si="28"/>
        <v>4.9000000000000004</v>
      </c>
      <c r="AU63" s="42"/>
      <c r="AV63" s="42"/>
      <c r="AW63" s="42"/>
      <c r="AX63" s="42"/>
      <c r="AY63" s="42"/>
      <c r="AZ63" s="1"/>
      <c r="BA63" s="1"/>
      <c r="BB63" s="1"/>
      <c r="BC63" s="1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9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9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9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9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9"/>
      <c r="GJ63" s="8"/>
      <c r="GK63" s="8"/>
    </row>
    <row r="64" spans="1:193" s="2" customFormat="1" ht="17.100000000000001" customHeight="1">
      <c r="A64" s="13" t="s">
        <v>49</v>
      </c>
      <c r="B64" s="24">
        <v>462.7</v>
      </c>
      <c r="C64" s="24">
        <v>550.07508999999993</v>
      </c>
      <c r="D64" s="4">
        <f t="shared" si="22"/>
        <v>1.1888374540739139</v>
      </c>
      <c r="E64" s="10">
        <v>15</v>
      </c>
      <c r="F64" s="5">
        <f t="shared" ref="F64:F73" si="32">F$29</f>
        <v>1</v>
      </c>
      <c r="G64" s="5">
        <v>10</v>
      </c>
      <c r="H64" s="5"/>
      <c r="I64" s="5"/>
      <c r="J64" s="4">
        <f t="shared" ref="J64:J73" si="33">J$29</f>
        <v>1.2061088678763097</v>
      </c>
      <c r="K64" s="5">
        <v>10</v>
      </c>
      <c r="L64" s="5" t="s">
        <v>400</v>
      </c>
      <c r="M64" s="5" t="s">
        <v>400</v>
      </c>
      <c r="N64" s="4" t="s">
        <v>400</v>
      </c>
      <c r="O64" s="5"/>
      <c r="P64" s="5" t="s">
        <v>400</v>
      </c>
      <c r="Q64" s="5" t="s">
        <v>400</v>
      </c>
      <c r="R64" s="5" t="s">
        <v>400</v>
      </c>
      <c r="S64" s="5"/>
      <c r="T64" s="5" t="s">
        <v>400</v>
      </c>
      <c r="U64" s="5" t="s">
        <v>400</v>
      </c>
      <c r="V64" s="5" t="s">
        <v>400</v>
      </c>
      <c r="W64" s="5"/>
      <c r="X64" s="5" t="s">
        <v>400</v>
      </c>
      <c r="Y64" s="5" t="s">
        <v>400</v>
      </c>
      <c r="Z64" s="5" t="s">
        <v>400</v>
      </c>
      <c r="AA64" s="5"/>
      <c r="AB64" s="31">
        <f t="shared" si="31"/>
        <v>1.1398185854249088</v>
      </c>
      <c r="AC64" s="32">
        <v>683</v>
      </c>
      <c r="AD64" s="24">
        <f t="shared" si="23"/>
        <v>558.81818181818187</v>
      </c>
      <c r="AE64" s="24">
        <f t="shared" si="24"/>
        <v>637</v>
      </c>
      <c r="AF64" s="24">
        <f t="shared" si="25"/>
        <v>78.18181818181813</v>
      </c>
      <c r="AG64" s="24">
        <v>72.400000000000006</v>
      </c>
      <c r="AH64" s="24">
        <v>73.3</v>
      </c>
      <c r="AI64" s="24">
        <v>64.900000000000006</v>
      </c>
      <c r="AJ64" s="24">
        <v>70.099999999999994</v>
      </c>
      <c r="AK64" s="24">
        <v>64.599999999999994</v>
      </c>
      <c r="AL64" s="24">
        <v>85.4</v>
      </c>
      <c r="AM64" s="24">
        <v>32.200000000000003</v>
      </c>
      <c r="AN64" s="24">
        <v>50.1</v>
      </c>
      <c r="AO64" s="24"/>
      <c r="AP64" s="24">
        <f t="shared" si="26"/>
        <v>124</v>
      </c>
      <c r="AQ64" s="47"/>
      <c r="AR64" s="24">
        <f t="shared" si="27"/>
        <v>124</v>
      </c>
      <c r="AS64" s="24"/>
      <c r="AT64" s="24">
        <f t="shared" si="28"/>
        <v>124</v>
      </c>
      <c r="AU64" s="42"/>
      <c r="AV64" s="42"/>
      <c r="AW64" s="42"/>
      <c r="AX64" s="42"/>
      <c r="AY64" s="42"/>
      <c r="AZ64" s="1"/>
      <c r="BA64" s="1"/>
      <c r="BB64" s="1"/>
      <c r="BC64" s="1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9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9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9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9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9"/>
      <c r="GJ64" s="8"/>
      <c r="GK64" s="8"/>
    </row>
    <row r="65" spans="1:193" s="2" customFormat="1" ht="17.100000000000001" customHeight="1">
      <c r="A65" s="13" t="s">
        <v>50</v>
      </c>
      <c r="B65" s="24">
        <v>3889.5</v>
      </c>
      <c r="C65" s="24">
        <v>3413.1134699999998</v>
      </c>
      <c r="D65" s="4">
        <f t="shared" si="22"/>
        <v>0.87751985345160044</v>
      </c>
      <c r="E65" s="10">
        <v>15</v>
      </c>
      <c r="F65" s="5">
        <f t="shared" si="32"/>
        <v>1</v>
      </c>
      <c r="G65" s="5">
        <v>10</v>
      </c>
      <c r="H65" s="5"/>
      <c r="I65" s="5"/>
      <c r="J65" s="4">
        <f t="shared" si="33"/>
        <v>1.2061088678763097</v>
      </c>
      <c r="K65" s="5">
        <v>10</v>
      </c>
      <c r="L65" s="5" t="s">
        <v>400</v>
      </c>
      <c r="M65" s="5" t="s">
        <v>400</v>
      </c>
      <c r="N65" s="4" t="s">
        <v>400</v>
      </c>
      <c r="O65" s="5"/>
      <c r="P65" s="5" t="s">
        <v>400</v>
      </c>
      <c r="Q65" s="5" t="s">
        <v>400</v>
      </c>
      <c r="R65" s="5" t="s">
        <v>400</v>
      </c>
      <c r="S65" s="5"/>
      <c r="T65" s="5" t="s">
        <v>400</v>
      </c>
      <c r="U65" s="5" t="s">
        <v>400</v>
      </c>
      <c r="V65" s="5" t="s">
        <v>400</v>
      </c>
      <c r="W65" s="5"/>
      <c r="X65" s="5" t="s">
        <v>400</v>
      </c>
      <c r="Y65" s="5" t="s">
        <v>400</v>
      </c>
      <c r="Z65" s="5" t="s">
        <v>400</v>
      </c>
      <c r="AA65" s="5"/>
      <c r="AB65" s="31">
        <f t="shared" si="31"/>
        <v>1.0063967565867744</v>
      </c>
      <c r="AC65" s="32">
        <v>654</v>
      </c>
      <c r="AD65" s="24">
        <f t="shared" si="23"/>
        <v>535.09090909090912</v>
      </c>
      <c r="AE65" s="24">
        <f t="shared" si="24"/>
        <v>538.5</v>
      </c>
      <c r="AF65" s="24">
        <f t="shared" si="25"/>
        <v>3.4090909090908781</v>
      </c>
      <c r="AG65" s="24">
        <v>30.6</v>
      </c>
      <c r="AH65" s="24">
        <v>77.3</v>
      </c>
      <c r="AI65" s="24">
        <v>90</v>
      </c>
      <c r="AJ65" s="24">
        <v>58.3</v>
      </c>
      <c r="AK65" s="24">
        <v>46.9</v>
      </c>
      <c r="AL65" s="24">
        <v>63.8</v>
      </c>
      <c r="AM65" s="24">
        <v>39.700000000000003</v>
      </c>
      <c r="AN65" s="24">
        <v>59.1</v>
      </c>
      <c r="AO65" s="24"/>
      <c r="AP65" s="24">
        <f t="shared" si="26"/>
        <v>72.8</v>
      </c>
      <c r="AQ65" s="47"/>
      <c r="AR65" s="24">
        <f t="shared" si="27"/>
        <v>72.8</v>
      </c>
      <c r="AS65" s="24"/>
      <c r="AT65" s="24">
        <f t="shared" si="28"/>
        <v>72.8</v>
      </c>
      <c r="AU65" s="42"/>
      <c r="AV65" s="42"/>
      <c r="AW65" s="42"/>
      <c r="AX65" s="42"/>
      <c r="AY65" s="42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9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9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9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9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9"/>
      <c r="GJ65" s="8"/>
      <c r="GK65" s="8"/>
    </row>
    <row r="66" spans="1:193" s="2" customFormat="1" ht="17.100000000000001" customHeight="1">
      <c r="A66" s="13" t="s">
        <v>51</v>
      </c>
      <c r="B66" s="24">
        <v>442.8</v>
      </c>
      <c r="C66" s="24">
        <v>802.34723999999994</v>
      </c>
      <c r="D66" s="4">
        <f t="shared" si="22"/>
        <v>1.2611985636856369</v>
      </c>
      <c r="E66" s="10">
        <v>15</v>
      </c>
      <c r="F66" s="5">
        <f t="shared" si="32"/>
        <v>1</v>
      </c>
      <c r="G66" s="5">
        <v>10</v>
      </c>
      <c r="H66" s="5"/>
      <c r="I66" s="5"/>
      <c r="J66" s="4">
        <f t="shared" si="33"/>
        <v>1.2061088678763097</v>
      </c>
      <c r="K66" s="5">
        <v>10</v>
      </c>
      <c r="L66" s="5" t="s">
        <v>400</v>
      </c>
      <c r="M66" s="5" t="s">
        <v>400</v>
      </c>
      <c r="N66" s="4" t="s">
        <v>400</v>
      </c>
      <c r="O66" s="5"/>
      <c r="P66" s="5" t="s">
        <v>400</v>
      </c>
      <c r="Q66" s="5" t="s">
        <v>400</v>
      </c>
      <c r="R66" s="5" t="s">
        <v>400</v>
      </c>
      <c r="S66" s="5"/>
      <c r="T66" s="5" t="s">
        <v>400</v>
      </c>
      <c r="U66" s="5" t="s">
        <v>400</v>
      </c>
      <c r="V66" s="5" t="s">
        <v>400</v>
      </c>
      <c r="W66" s="5"/>
      <c r="X66" s="5" t="s">
        <v>400</v>
      </c>
      <c r="Y66" s="5" t="s">
        <v>400</v>
      </c>
      <c r="Z66" s="5" t="s">
        <v>400</v>
      </c>
      <c r="AA66" s="5"/>
      <c r="AB66" s="31">
        <f t="shared" si="31"/>
        <v>1.1708304895442188</v>
      </c>
      <c r="AC66" s="32">
        <v>1217</v>
      </c>
      <c r="AD66" s="24">
        <f t="shared" si="23"/>
        <v>995.72727272727275</v>
      </c>
      <c r="AE66" s="24">
        <f t="shared" si="24"/>
        <v>1165.8</v>
      </c>
      <c r="AF66" s="24">
        <f t="shared" si="25"/>
        <v>170.07272727272721</v>
      </c>
      <c r="AG66" s="24">
        <v>53.9</v>
      </c>
      <c r="AH66" s="24">
        <v>136.69999999999999</v>
      </c>
      <c r="AI66" s="24">
        <v>61.2</v>
      </c>
      <c r="AJ66" s="24">
        <v>109.2</v>
      </c>
      <c r="AK66" s="24">
        <v>110.5</v>
      </c>
      <c r="AL66" s="24">
        <v>197</v>
      </c>
      <c r="AM66" s="24">
        <v>145.80000000000001</v>
      </c>
      <c r="AN66" s="24">
        <v>130.30000000000001</v>
      </c>
      <c r="AO66" s="24"/>
      <c r="AP66" s="24">
        <f t="shared" si="26"/>
        <v>221.2</v>
      </c>
      <c r="AQ66" s="47"/>
      <c r="AR66" s="24">
        <f t="shared" si="27"/>
        <v>221.2</v>
      </c>
      <c r="AS66" s="24"/>
      <c r="AT66" s="24">
        <f t="shared" si="28"/>
        <v>221.2</v>
      </c>
      <c r="AU66" s="42"/>
      <c r="AV66" s="42"/>
      <c r="AW66" s="42"/>
      <c r="AX66" s="42"/>
      <c r="AY66" s="42"/>
      <c r="AZ66" s="1"/>
      <c r="BA66" s="1"/>
      <c r="BB66" s="1"/>
      <c r="BC66" s="1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9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9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9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9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9"/>
      <c r="GJ66" s="8"/>
      <c r="GK66" s="8"/>
    </row>
    <row r="67" spans="1:193" s="2" customFormat="1" ht="17.100000000000001" customHeight="1">
      <c r="A67" s="13" t="s">
        <v>52</v>
      </c>
      <c r="B67" s="24">
        <v>659.2</v>
      </c>
      <c r="C67" s="24">
        <v>926.57130000000006</v>
      </c>
      <c r="D67" s="4">
        <f t="shared" si="22"/>
        <v>1.2205599666262135</v>
      </c>
      <c r="E67" s="10">
        <v>15</v>
      </c>
      <c r="F67" s="5">
        <f t="shared" si="32"/>
        <v>1</v>
      </c>
      <c r="G67" s="5">
        <v>10</v>
      </c>
      <c r="H67" s="5"/>
      <c r="I67" s="5"/>
      <c r="J67" s="4">
        <f t="shared" si="33"/>
        <v>1.2061088678763097</v>
      </c>
      <c r="K67" s="5">
        <v>10</v>
      </c>
      <c r="L67" s="5" t="s">
        <v>400</v>
      </c>
      <c r="M67" s="5" t="s">
        <v>400</v>
      </c>
      <c r="N67" s="4" t="s">
        <v>400</v>
      </c>
      <c r="O67" s="5"/>
      <c r="P67" s="5" t="s">
        <v>400</v>
      </c>
      <c r="Q67" s="5" t="s">
        <v>400</v>
      </c>
      <c r="R67" s="5" t="s">
        <v>400</v>
      </c>
      <c r="S67" s="5"/>
      <c r="T67" s="5" t="s">
        <v>400</v>
      </c>
      <c r="U67" s="5" t="s">
        <v>400</v>
      </c>
      <c r="V67" s="5" t="s">
        <v>400</v>
      </c>
      <c r="W67" s="5"/>
      <c r="X67" s="5" t="s">
        <v>400</v>
      </c>
      <c r="Y67" s="5" t="s">
        <v>400</v>
      </c>
      <c r="Z67" s="5" t="s">
        <v>400</v>
      </c>
      <c r="AA67" s="5"/>
      <c r="AB67" s="31">
        <f t="shared" si="31"/>
        <v>1.1534139479473229</v>
      </c>
      <c r="AC67" s="32">
        <v>1290</v>
      </c>
      <c r="AD67" s="24">
        <f t="shared" si="23"/>
        <v>1055.4545454545455</v>
      </c>
      <c r="AE67" s="24">
        <f t="shared" si="24"/>
        <v>1217.4000000000001</v>
      </c>
      <c r="AF67" s="24">
        <f t="shared" si="25"/>
        <v>161.9454545454546</v>
      </c>
      <c r="AG67" s="24">
        <v>91.9</v>
      </c>
      <c r="AH67" s="24">
        <v>113</v>
      </c>
      <c r="AI67" s="24">
        <v>114.2</v>
      </c>
      <c r="AJ67" s="24">
        <v>119.5</v>
      </c>
      <c r="AK67" s="24">
        <v>99</v>
      </c>
      <c r="AL67" s="24">
        <v>160.9</v>
      </c>
      <c r="AM67" s="24">
        <v>122.5</v>
      </c>
      <c r="AN67" s="24">
        <v>138.4</v>
      </c>
      <c r="AO67" s="24">
        <v>72.2</v>
      </c>
      <c r="AP67" s="24">
        <f t="shared" si="26"/>
        <v>185.8</v>
      </c>
      <c r="AQ67" s="47"/>
      <c r="AR67" s="24">
        <f t="shared" si="27"/>
        <v>185.8</v>
      </c>
      <c r="AS67" s="24"/>
      <c r="AT67" s="24">
        <f t="shared" si="28"/>
        <v>185.8</v>
      </c>
      <c r="AU67" s="42"/>
      <c r="AV67" s="42"/>
      <c r="AW67" s="42"/>
      <c r="AX67" s="42"/>
      <c r="AY67" s="42"/>
      <c r="AZ67" s="1"/>
      <c r="BA67" s="1"/>
      <c r="BB67" s="1"/>
      <c r="BC67" s="1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9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9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9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9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9"/>
      <c r="GJ67" s="8"/>
      <c r="GK67" s="8"/>
    </row>
    <row r="68" spans="1:193" s="2" customFormat="1" ht="17.100000000000001" customHeight="1">
      <c r="A68" s="13" t="s">
        <v>53</v>
      </c>
      <c r="B68" s="24">
        <v>1214.4000000000001</v>
      </c>
      <c r="C68" s="24">
        <v>688.39530999999999</v>
      </c>
      <c r="D68" s="4">
        <f t="shared" si="22"/>
        <v>0.56686043313570478</v>
      </c>
      <c r="E68" s="10">
        <v>15</v>
      </c>
      <c r="F68" s="5">
        <f t="shared" si="32"/>
        <v>1</v>
      </c>
      <c r="G68" s="5">
        <v>10</v>
      </c>
      <c r="H68" s="5"/>
      <c r="I68" s="5"/>
      <c r="J68" s="4">
        <f t="shared" si="33"/>
        <v>1.2061088678763097</v>
      </c>
      <c r="K68" s="5">
        <v>10</v>
      </c>
      <c r="L68" s="5" t="s">
        <v>400</v>
      </c>
      <c r="M68" s="5" t="s">
        <v>400</v>
      </c>
      <c r="N68" s="4" t="s">
        <v>400</v>
      </c>
      <c r="O68" s="5"/>
      <c r="P68" s="5" t="s">
        <v>400</v>
      </c>
      <c r="Q68" s="5" t="s">
        <v>400</v>
      </c>
      <c r="R68" s="5" t="s">
        <v>400</v>
      </c>
      <c r="S68" s="5"/>
      <c r="T68" s="5" t="s">
        <v>400</v>
      </c>
      <c r="U68" s="5" t="s">
        <v>400</v>
      </c>
      <c r="V68" s="5" t="s">
        <v>400</v>
      </c>
      <c r="W68" s="5"/>
      <c r="X68" s="5" t="s">
        <v>400</v>
      </c>
      <c r="Y68" s="5" t="s">
        <v>400</v>
      </c>
      <c r="Z68" s="5" t="s">
        <v>400</v>
      </c>
      <c r="AA68" s="5"/>
      <c r="AB68" s="31">
        <f t="shared" si="31"/>
        <v>0.873257005022819</v>
      </c>
      <c r="AC68" s="32">
        <v>1006</v>
      </c>
      <c r="AD68" s="24">
        <f t="shared" si="23"/>
        <v>823.09090909090912</v>
      </c>
      <c r="AE68" s="24">
        <f t="shared" si="24"/>
        <v>718.8</v>
      </c>
      <c r="AF68" s="24">
        <f t="shared" si="25"/>
        <v>-104.29090909090917</v>
      </c>
      <c r="AG68" s="24">
        <v>40.200000000000003</v>
      </c>
      <c r="AH68" s="24">
        <v>14.9</v>
      </c>
      <c r="AI68" s="24">
        <v>203.2</v>
      </c>
      <c r="AJ68" s="24">
        <v>27.9</v>
      </c>
      <c r="AK68" s="24">
        <v>28.1</v>
      </c>
      <c r="AL68" s="24">
        <v>116.3</v>
      </c>
      <c r="AM68" s="24">
        <v>0</v>
      </c>
      <c r="AN68" s="24">
        <v>0</v>
      </c>
      <c r="AO68" s="24">
        <v>246.3</v>
      </c>
      <c r="AP68" s="24">
        <f t="shared" si="26"/>
        <v>41.9</v>
      </c>
      <c r="AQ68" s="47"/>
      <c r="AR68" s="24">
        <f t="shared" si="27"/>
        <v>41.9</v>
      </c>
      <c r="AS68" s="24">
        <f>MIN(AR68,45.7)</f>
        <v>41.9</v>
      </c>
      <c r="AT68" s="24">
        <f t="shared" si="28"/>
        <v>0</v>
      </c>
      <c r="AU68" s="42"/>
      <c r="AV68" s="42"/>
      <c r="AW68" s="42"/>
      <c r="AX68" s="42"/>
      <c r="AY68" s="42"/>
      <c r="AZ68" s="1"/>
      <c r="BA68" s="1"/>
      <c r="BB68" s="1"/>
      <c r="BC68" s="1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9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9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9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9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9"/>
      <c r="GJ68" s="8"/>
      <c r="GK68" s="8"/>
    </row>
    <row r="69" spans="1:193" s="2" customFormat="1" ht="17.100000000000001" customHeight="1">
      <c r="A69" s="13" t="s">
        <v>54</v>
      </c>
      <c r="B69" s="24">
        <v>1321.1</v>
      </c>
      <c r="C69" s="24">
        <v>1168.2840800000001</v>
      </c>
      <c r="D69" s="4">
        <f t="shared" si="22"/>
        <v>0.88432675800469318</v>
      </c>
      <c r="E69" s="10">
        <v>15</v>
      </c>
      <c r="F69" s="5">
        <f t="shared" si="32"/>
        <v>1</v>
      </c>
      <c r="G69" s="5">
        <v>10</v>
      </c>
      <c r="H69" s="5"/>
      <c r="I69" s="5"/>
      <c r="J69" s="4">
        <f t="shared" si="33"/>
        <v>1.2061088678763097</v>
      </c>
      <c r="K69" s="5">
        <v>10</v>
      </c>
      <c r="L69" s="5" t="s">
        <v>400</v>
      </c>
      <c r="M69" s="5" t="s">
        <v>400</v>
      </c>
      <c r="N69" s="4" t="s">
        <v>400</v>
      </c>
      <c r="O69" s="5"/>
      <c r="P69" s="5" t="s">
        <v>400</v>
      </c>
      <c r="Q69" s="5" t="s">
        <v>400</v>
      </c>
      <c r="R69" s="5" t="s">
        <v>400</v>
      </c>
      <c r="S69" s="5"/>
      <c r="T69" s="5" t="s">
        <v>400</v>
      </c>
      <c r="U69" s="5" t="s">
        <v>400</v>
      </c>
      <c r="V69" s="5" t="s">
        <v>400</v>
      </c>
      <c r="W69" s="5"/>
      <c r="X69" s="5" t="s">
        <v>400</v>
      </c>
      <c r="Y69" s="5" t="s">
        <v>400</v>
      </c>
      <c r="Z69" s="5" t="s">
        <v>400</v>
      </c>
      <c r="AA69" s="5"/>
      <c r="AB69" s="31">
        <f t="shared" si="31"/>
        <v>1.0093140013952429</v>
      </c>
      <c r="AC69" s="32">
        <v>1430</v>
      </c>
      <c r="AD69" s="24">
        <f t="shared" si="23"/>
        <v>1170</v>
      </c>
      <c r="AE69" s="24">
        <f t="shared" si="24"/>
        <v>1180.9000000000001</v>
      </c>
      <c r="AF69" s="24">
        <f t="shared" si="25"/>
        <v>10.900000000000091</v>
      </c>
      <c r="AG69" s="24">
        <v>84.6</v>
      </c>
      <c r="AH69" s="24">
        <v>159.80000000000001</v>
      </c>
      <c r="AI69" s="24">
        <v>42.4</v>
      </c>
      <c r="AJ69" s="24">
        <v>93.8</v>
      </c>
      <c r="AK69" s="24">
        <v>141.5</v>
      </c>
      <c r="AL69" s="24">
        <v>239.2</v>
      </c>
      <c r="AM69" s="24">
        <v>114.5</v>
      </c>
      <c r="AN69" s="24">
        <v>88</v>
      </c>
      <c r="AO69" s="24">
        <v>124.6</v>
      </c>
      <c r="AP69" s="24">
        <f t="shared" si="26"/>
        <v>92.5</v>
      </c>
      <c r="AQ69" s="47"/>
      <c r="AR69" s="24">
        <f t="shared" si="27"/>
        <v>92.5</v>
      </c>
      <c r="AS69" s="24"/>
      <c r="AT69" s="24">
        <f t="shared" si="28"/>
        <v>92.5</v>
      </c>
      <c r="AU69" s="42"/>
      <c r="AV69" s="42"/>
      <c r="AW69" s="42"/>
      <c r="AX69" s="42"/>
      <c r="AY69" s="42"/>
      <c r="BB69" s="1"/>
      <c r="BC69" s="1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9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9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9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9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9"/>
      <c r="GJ69" s="8"/>
      <c r="GK69" s="8"/>
    </row>
    <row r="70" spans="1:193" s="2" customFormat="1" ht="17.100000000000001" customHeight="1">
      <c r="A70" s="13" t="s">
        <v>55</v>
      </c>
      <c r="B70" s="24">
        <v>7743.6</v>
      </c>
      <c r="C70" s="24">
        <v>7033.6572400000005</v>
      </c>
      <c r="D70" s="4">
        <f t="shared" si="22"/>
        <v>0.90831877163076602</v>
      </c>
      <c r="E70" s="10">
        <v>15</v>
      </c>
      <c r="F70" s="5">
        <f t="shared" si="32"/>
        <v>1</v>
      </c>
      <c r="G70" s="5">
        <v>10</v>
      </c>
      <c r="H70" s="5"/>
      <c r="I70" s="5"/>
      <c r="J70" s="4">
        <f t="shared" si="33"/>
        <v>1.2061088678763097</v>
      </c>
      <c r="K70" s="5">
        <v>10</v>
      </c>
      <c r="L70" s="5" t="s">
        <v>400</v>
      </c>
      <c r="M70" s="5" t="s">
        <v>400</v>
      </c>
      <c r="N70" s="4" t="s">
        <v>400</v>
      </c>
      <c r="O70" s="5"/>
      <c r="P70" s="5" t="s">
        <v>400</v>
      </c>
      <c r="Q70" s="5" t="s">
        <v>400</v>
      </c>
      <c r="R70" s="5" t="s">
        <v>400</v>
      </c>
      <c r="S70" s="5"/>
      <c r="T70" s="5" t="s">
        <v>400</v>
      </c>
      <c r="U70" s="5" t="s">
        <v>400</v>
      </c>
      <c r="V70" s="5" t="s">
        <v>400</v>
      </c>
      <c r="W70" s="5"/>
      <c r="X70" s="5" t="s">
        <v>400</v>
      </c>
      <c r="Y70" s="5" t="s">
        <v>400</v>
      </c>
      <c r="Z70" s="5" t="s">
        <v>400</v>
      </c>
      <c r="AA70" s="5"/>
      <c r="AB70" s="31">
        <f t="shared" si="31"/>
        <v>1.0195962929492739</v>
      </c>
      <c r="AC70" s="32">
        <v>81</v>
      </c>
      <c r="AD70" s="24">
        <f t="shared" si="23"/>
        <v>66.272727272727266</v>
      </c>
      <c r="AE70" s="24">
        <f t="shared" si="24"/>
        <v>67.599999999999994</v>
      </c>
      <c r="AF70" s="24">
        <f t="shared" si="25"/>
        <v>1.327272727272728</v>
      </c>
      <c r="AG70" s="24">
        <v>6.2</v>
      </c>
      <c r="AH70" s="24">
        <v>5.2</v>
      </c>
      <c r="AI70" s="24">
        <v>6.4</v>
      </c>
      <c r="AJ70" s="24">
        <v>5.9</v>
      </c>
      <c r="AK70" s="24">
        <v>6.4</v>
      </c>
      <c r="AL70" s="24">
        <v>11.9</v>
      </c>
      <c r="AM70" s="24">
        <v>9.1</v>
      </c>
      <c r="AN70" s="24">
        <v>8.1999999999999993</v>
      </c>
      <c r="AO70" s="24"/>
      <c r="AP70" s="24">
        <f t="shared" si="26"/>
        <v>8.3000000000000007</v>
      </c>
      <c r="AQ70" s="47"/>
      <c r="AR70" s="24">
        <f t="shared" si="27"/>
        <v>8.3000000000000007</v>
      </c>
      <c r="AS70" s="24"/>
      <c r="AT70" s="24">
        <f t="shared" si="28"/>
        <v>8.3000000000000007</v>
      </c>
      <c r="AU70" s="42"/>
      <c r="AV70" s="42"/>
      <c r="AW70" s="42"/>
      <c r="AX70" s="42"/>
      <c r="AY70" s="42"/>
      <c r="AZ70" s="1"/>
      <c r="BA70" s="1"/>
      <c r="BB70" s="1"/>
      <c r="BC70" s="1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9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9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9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9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9"/>
      <c r="GJ70" s="8"/>
      <c r="GK70" s="8"/>
    </row>
    <row r="71" spans="1:193" s="2" customFormat="1" ht="17.100000000000001" customHeight="1">
      <c r="A71" s="13" t="s">
        <v>56</v>
      </c>
      <c r="B71" s="24">
        <v>1638.5</v>
      </c>
      <c r="C71" s="24">
        <v>2453.5887699999998</v>
      </c>
      <c r="D71" s="4">
        <f t="shared" si="22"/>
        <v>1.2297460341776014</v>
      </c>
      <c r="E71" s="10">
        <v>15</v>
      </c>
      <c r="F71" s="5">
        <f t="shared" si="32"/>
        <v>1</v>
      </c>
      <c r="G71" s="5">
        <v>10</v>
      </c>
      <c r="H71" s="5"/>
      <c r="I71" s="5"/>
      <c r="J71" s="4">
        <f t="shared" si="33"/>
        <v>1.2061088678763097</v>
      </c>
      <c r="K71" s="5">
        <v>10</v>
      </c>
      <c r="L71" s="5" t="s">
        <v>400</v>
      </c>
      <c r="M71" s="5" t="s">
        <v>400</v>
      </c>
      <c r="N71" s="4" t="s">
        <v>400</v>
      </c>
      <c r="O71" s="5"/>
      <c r="P71" s="5" t="s">
        <v>400</v>
      </c>
      <c r="Q71" s="5" t="s">
        <v>400</v>
      </c>
      <c r="R71" s="5" t="s">
        <v>400</v>
      </c>
      <c r="S71" s="5"/>
      <c r="T71" s="5" t="s">
        <v>400</v>
      </c>
      <c r="U71" s="5" t="s">
        <v>400</v>
      </c>
      <c r="V71" s="5" t="s">
        <v>400</v>
      </c>
      <c r="W71" s="5"/>
      <c r="X71" s="5" t="s">
        <v>400</v>
      </c>
      <c r="Y71" s="5" t="s">
        <v>400</v>
      </c>
      <c r="Z71" s="5" t="s">
        <v>400</v>
      </c>
      <c r="AA71" s="5"/>
      <c r="AB71" s="31">
        <f t="shared" si="31"/>
        <v>1.1573508340407748</v>
      </c>
      <c r="AC71" s="32">
        <v>834</v>
      </c>
      <c r="AD71" s="24">
        <f t="shared" si="23"/>
        <v>682.36363636363626</v>
      </c>
      <c r="AE71" s="24">
        <f t="shared" si="24"/>
        <v>789.7</v>
      </c>
      <c r="AF71" s="24">
        <f t="shared" si="25"/>
        <v>107.33636363636379</v>
      </c>
      <c r="AG71" s="24">
        <v>73.8</v>
      </c>
      <c r="AH71" s="24">
        <v>98.6</v>
      </c>
      <c r="AI71" s="24">
        <v>92.4</v>
      </c>
      <c r="AJ71" s="24">
        <v>89.5</v>
      </c>
      <c r="AK71" s="24">
        <v>80.400000000000006</v>
      </c>
      <c r="AL71" s="24">
        <v>97.9</v>
      </c>
      <c r="AM71" s="24">
        <v>36</v>
      </c>
      <c r="AN71" s="24">
        <v>85.3</v>
      </c>
      <c r="AO71" s="24"/>
      <c r="AP71" s="24">
        <f t="shared" si="26"/>
        <v>135.80000000000001</v>
      </c>
      <c r="AQ71" s="47"/>
      <c r="AR71" s="24">
        <f t="shared" si="27"/>
        <v>135.80000000000001</v>
      </c>
      <c r="AS71" s="24"/>
      <c r="AT71" s="24">
        <f t="shared" si="28"/>
        <v>135.80000000000001</v>
      </c>
      <c r="AU71" s="42"/>
      <c r="AV71" s="42"/>
      <c r="AW71" s="42"/>
      <c r="AX71" s="42"/>
      <c r="AY71" s="42"/>
      <c r="AZ71" s="1"/>
      <c r="BA71" s="1"/>
      <c r="BB71" s="1"/>
      <c r="BC71" s="1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9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9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9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9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9"/>
      <c r="GJ71" s="8"/>
      <c r="GK71" s="8"/>
    </row>
    <row r="72" spans="1:193" s="2" customFormat="1" ht="17.100000000000001" customHeight="1">
      <c r="A72" s="13" t="s">
        <v>57</v>
      </c>
      <c r="B72" s="24">
        <v>683.2</v>
      </c>
      <c r="C72" s="24">
        <v>1031.4607100000001</v>
      </c>
      <c r="D72" s="4">
        <f t="shared" si="22"/>
        <v>1.2309749282786884</v>
      </c>
      <c r="E72" s="10">
        <v>15</v>
      </c>
      <c r="F72" s="5">
        <f t="shared" si="32"/>
        <v>1</v>
      </c>
      <c r="G72" s="5">
        <v>10</v>
      </c>
      <c r="H72" s="5"/>
      <c r="I72" s="5"/>
      <c r="J72" s="4">
        <f t="shared" si="33"/>
        <v>1.2061088678763097</v>
      </c>
      <c r="K72" s="5">
        <v>10</v>
      </c>
      <c r="L72" s="5" t="s">
        <v>400</v>
      </c>
      <c r="M72" s="5" t="s">
        <v>400</v>
      </c>
      <c r="N72" s="4" t="s">
        <v>400</v>
      </c>
      <c r="O72" s="5"/>
      <c r="P72" s="5" t="s">
        <v>400</v>
      </c>
      <c r="Q72" s="5" t="s">
        <v>400</v>
      </c>
      <c r="R72" s="5" t="s">
        <v>400</v>
      </c>
      <c r="S72" s="5"/>
      <c r="T72" s="5" t="s">
        <v>400</v>
      </c>
      <c r="U72" s="5" t="s">
        <v>400</v>
      </c>
      <c r="V72" s="5" t="s">
        <v>400</v>
      </c>
      <c r="W72" s="5"/>
      <c r="X72" s="5" t="s">
        <v>400</v>
      </c>
      <c r="Y72" s="5" t="s">
        <v>400</v>
      </c>
      <c r="Z72" s="5" t="s">
        <v>400</v>
      </c>
      <c r="AA72" s="5"/>
      <c r="AB72" s="31">
        <f t="shared" si="31"/>
        <v>1.1578775029412407</v>
      </c>
      <c r="AC72" s="32">
        <v>668</v>
      </c>
      <c r="AD72" s="24">
        <f t="shared" si="23"/>
        <v>546.5454545454545</v>
      </c>
      <c r="AE72" s="24">
        <f t="shared" si="24"/>
        <v>632.79999999999995</v>
      </c>
      <c r="AF72" s="24">
        <f t="shared" si="25"/>
        <v>86.25454545454545</v>
      </c>
      <c r="AG72" s="24">
        <v>78.900000000000006</v>
      </c>
      <c r="AH72" s="24">
        <v>51.5</v>
      </c>
      <c r="AI72" s="24">
        <v>16.5</v>
      </c>
      <c r="AJ72" s="24">
        <v>71.7</v>
      </c>
      <c r="AK72" s="24">
        <v>68.3</v>
      </c>
      <c r="AL72" s="24">
        <v>126.8</v>
      </c>
      <c r="AM72" s="24">
        <v>53.8</v>
      </c>
      <c r="AN72" s="24">
        <v>53</v>
      </c>
      <c r="AO72" s="24"/>
      <c r="AP72" s="24">
        <f t="shared" si="26"/>
        <v>112.3</v>
      </c>
      <c r="AQ72" s="47"/>
      <c r="AR72" s="24">
        <f t="shared" si="27"/>
        <v>112.3</v>
      </c>
      <c r="AS72" s="24"/>
      <c r="AT72" s="24">
        <f t="shared" si="28"/>
        <v>112.3</v>
      </c>
      <c r="AU72" s="42"/>
      <c r="AV72" s="42"/>
      <c r="AW72" s="42"/>
      <c r="AX72" s="42"/>
      <c r="AY72" s="42"/>
      <c r="AZ72" s="1"/>
      <c r="BA72" s="1"/>
      <c r="BB72" s="1"/>
      <c r="BC72" s="1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9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9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9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9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9"/>
      <c r="GJ72" s="8"/>
      <c r="GK72" s="8"/>
    </row>
    <row r="73" spans="1:193" s="2" customFormat="1" ht="17.100000000000001" customHeight="1">
      <c r="A73" s="13" t="s">
        <v>58</v>
      </c>
      <c r="B73" s="24">
        <v>776.4</v>
      </c>
      <c r="C73" s="24">
        <v>1003.9358399999999</v>
      </c>
      <c r="D73" s="4">
        <f t="shared" si="22"/>
        <v>1.2093065224111283</v>
      </c>
      <c r="E73" s="10">
        <v>15</v>
      </c>
      <c r="F73" s="5">
        <f t="shared" si="32"/>
        <v>1</v>
      </c>
      <c r="G73" s="5">
        <v>10</v>
      </c>
      <c r="H73" s="5"/>
      <c r="I73" s="5"/>
      <c r="J73" s="4">
        <f t="shared" si="33"/>
        <v>1.2061088678763097</v>
      </c>
      <c r="K73" s="5">
        <v>10</v>
      </c>
      <c r="L73" s="5" t="s">
        <v>400</v>
      </c>
      <c r="M73" s="5" t="s">
        <v>400</v>
      </c>
      <c r="N73" s="4" t="s">
        <v>400</v>
      </c>
      <c r="O73" s="5"/>
      <c r="P73" s="5" t="s">
        <v>400</v>
      </c>
      <c r="Q73" s="5" t="s">
        <v>400</v>
      </c>
      <c r="R73" s="5" t="s">
        <v>400</v>
      </c>
      <c r="S73" s="5"/>
      <c r="T73" s="5" t="s">
        <v>400</v>
      </c>
      <c r="U73" s="5" t="s">
        <v>400</v>
      </c>
      <c r="V73" s="5" t="s">
        <v>400</v>
      </c>
      <c r="W73" s="5"/>
      <c r="X73" s="5" t="s">
        <v>400</v>
      </c>
      <c r="Y73" s="5" t="s">
        <v>400</v>
      </c>
      <c r="Z73" s="5" t="s">
        <v>400</v>
      </c>
      <c r="AA73" s="5"/>
      <c r="AB73" s="31">
        <f t="shared" si="31"/>
        <v>1.1485910432837148</v>
      </c>
      <c r="AC73" s="32">
        <v>876</v>
      </c>
      <c r="AD73" s="24">
        <f t="shared" si="23"/>
        <v>716.72727272727275</v>
      </c>
      <c r="AE73" s="24">
        <f t="shared" si="24"/>
        <v>823.2</v>
      </c>
      <c r="AF73" s="24">
        <f t="shared" si="25"/>
        <v>106.4727272727273</v>
      </c>
      <c r="AG73" s="24">
        <v>73.3</v>
      </c>
      <c r="AH73" s="24">
        <v>18.399999999999999</v>
      </c>
      <c r="AI73" s="24">
        <v>82.3</v>
      </c>
      <c r="AJ73" s="24">
        <v>71.099999999999994</v>
      </c>
      <c r="AK73" s="24">
        <v>52.1</v>
      </c>
      <c r="AL73" s="24">
        <v>111.6</v>
      </c>
      <c r="AM73" s="24">
        <v>141.1</v>
      </c>
      <c r="AN73" s="24">
        <v>87.1</v>
      </c>
      <c r="AO73" s="24"/>
      <c r="AP73" s="24">
        <f t="shared" si="26"/>
        <v>186.2</v>
      </c>
      <c r="AQ73" s="47"/>
      <c r="AR73" s="24">
        <f t="shared" si="27"/>
        <v>186.2</v>
      </c>
      <c r="AS73" s="24"/>
      <c r="AT73" s="24">
        <f t="shared" si="28"/>
        <v>186.2</v>
      </c>
      <c r="AU73" s="42"/>
      <c r="AV73" s="42"/>
      <c r="AW73" s="42"/>
      <c r="AX73" s="42"/>
      <c r="AY73" s="42"/>
      <c r="AZ73" s="1"/>
      <c r="BA73" s="1"/>
      <c r="BB73" s="1"/>
      <c r="BC73" s="1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9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9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9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9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9"/>
      <c r="GJ73" s="8"/>
      <c r="GK73" s="8"/>
    </row>
    <row r="74" spans="1:193" s="2" customFormat="1" ht="17.100000000000001" customHeight="1">
      <c r="A74" s="13" t="s">
        <v>59</v>
      </c>
      <c r="B74" s="24">
        <v>413.2</v>
      </c>
      <c r="C74" s="24">
        <v>1318.16752</v>
      </c>
      <c r="D74" s="4">
        <f t="shared" si="22"/>
        <v>1.3</v>
      </c>
      <c r="E74" s="10">
        <v>15</v>
      </c>
      <c r="F74" s="5">
        <f>F$29</f>
        <v>1</v>
      </c>
      <c r="G74" s="5">
        <v>10</v>
      </c>
      <c r="H74" s="5"/>
      <c r="I74" s="5"/>
      <c r="J74" s="4">
        <f>J$29</f>
        <v>1.2061088678763097</v>
      </c>
      <c r="K74" s="5">
        <v>10</v>
      </c>
      <c r="L74" s="5" t="s">
        <v>400</v>
      </c>
      <c r="M74" s="5" t="s">
        <v>400</v>
      </c>
      <c r="N74" s="4" t="s">
        <v>400</v>
      </c>
      <c r="O74" s="5"/>
      <c r="P74" s="5" t="s">
        <v>400</v>
      </c>
      <c r="Q74" s="5" t="s">
        <v>400</v>
      </c>
      <c r="R74" s="5" t="s">
        <v>400</v>
      </c>
      <c r="S74" s="5"/>
      <c r="T74" s="5" t="s">
        <v>400</v>
      </c>
      <c r="U74" s="5" t="s">
        <v>400</v>
      </c>
      <c r="V74" s="5" t="s">
        <v>400</v>
      </c>
      <c r="W74" s="5"/>
      <c r="X74" s="5" t="s">
        <v>400</v>
      </c>
      <c r="Y74" s="5" t="s">
        <v>400</v>
      </c>
      <c r="Z74" s="5" t="s">
        <v>400</v>
      </c>
      <c r="AA74" s="5"/>
      <c r="AB74" s="31">
        <f t="shared" si="31"/>
        <v>1.1874596765360885</v>
      </c>
      <c r="AC74" s="32">
        <v>985</v>
      </c>
      <c r="AD74" s="24">
        <f t="shared" si="23"/>
        <v>805.90909090909088</v>
      </c>
      <c r="AE74" s="24">
        <f t="shared" si="24"/>
        <v>957</v>
      </c>
      <c r="AF74" s="24">
        <f t="shared" si="25"/>
        <v>151.09090909090912</v>
      </c>
      <c r="AG74" s="24">
        <v>104.7</v>
      </c>
      <c r="AH74" s="24">
        <v>58.5</v>
      </c>
      <c r="AI74" s="24">
        <v>41.4</v>
      </c>
      <c r="AJ74" s="24">
        <v>101.7</v>
      </c>
      <c r="AK74" s="24">
        <v>62.1</v>
      </c>
      <c r="AL74" s="24">
        <v>261</v>
      </c>
      <c r="AM74" s="24">
        <v>73.8</v>
      </c>
      <c r="AN74" s="24">
        <v>43.7</v>
      </c>
      <c r="AO74" s="24"/>
      <c r="AP74" s="24">
        <f t="shared" si="26"/>
        <v>210.1</v>
      </c>
      <c r="AQ74" s="47"/>
      <c r="AR74" s="24">
        <f t="shared" si="27"/>
        <v>210.1</v>
      </c>
      <c r="AS74" s="24"/>
      <c r="AT74" s="24">
        <f t="shared" si="28"/>
        <v>210.1</v>
      </c>
      <c r="AU74" s="42"/>
      <c r="AV74" s="42"/>
      <c r="AW74" s="42"/>
      <c r="AX74" s="42"/>
      <c r="AY74" s="42"/>
      <c r="AZ74" s="1"/>
      <c r="BA74" s="1"/>
      <c r="BB74" s="1"/>
      <c r="BC74" s="1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9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9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9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9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9"/>
      <c r="GJ74" s="8"/>
      <c r="GK74" s="8"/>
    </row>
    <row r="75" spans="1:193" s="2" customFormat="1" ht="17.100000000000001" customHeight="1">
      <c r="A75" s="17" t="s">
        <v>60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42"/>
      <c r="AV75" s="42"/>
      <c r="AW75" s="42"/>
      <c r="AX75" s="42"/>
      <c r="AY75" s="42"/>
      <c r="AZ75" s="1"/>
      <c r="BA75" s="1"/>
      <c r="BB75" s="1"/>
      <c r="BC75" s="1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9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9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9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9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9"/>
      <c r="GJ75" s="8"/>
      <c r="GK75" s="8"/>
    </row>
    <row r="76" spans="1:193" s="2" customFormat="1" ht="17.100000000000001" customHeight="1">
      <c r="A76" s="13" t="s">
        <v>61</v>
      </c>
      <c r="B76" s="24">
        <v>2621.5</v>
      </c>
      <c r="C76" s="24">
        <v>1553.1443099999997</v>
      </c>
      <c r="D76" s="4">
        <f t="shared" si="22"/>
        <v>0.59246397482357416</v>
      </c>
      <c r="E76" s="10">
        <v>15</v>
      </c>
      <c r="F76" s="5">
        <f>F$30</f>
        <v>1</v>
      </c>
      <c r="G76" s="5">
        <v>10</v>
      </c>
      <c r="H76" s="5"/>
      <c r="I76" s="5"/>
      <c r="J76" s="4">
        <f>J$30</f>
        <v>1.2168472154795755</v>
      </c>
      <c r="K76" s="5">
        <v>10</v>
      </c>
      <c r="L76" s="5" t="s">
        <v>400</v>
      </c>
      <c r="M76" s="5" t="s">
        <v>400</v>
      </c>
      <c r="N76" s="4" t="s">
        <v>400</v>
      </c>
      <c r="O76" s="5"/>
      <c r="P76" s="5" t="s">
        <v>400</v>
      </c>
      <c r="Q76" s="5" t="s">
        <v>400</v>
      </c>
      <c r="R76" s="5" t="s">
        <v>400</v>
      </c>
      <c r="S76" s="5"/>
      <c r="T76" s="5" t="s">
        <v>400</v>
      </c>
      <c r="U76" s="5" t="s">
        <v>400</v>
      </c>
      <c r="V76" s="5" t="s">
        <v>400</v>
      </c>
      <c r="W76" s="5"/>
      <c r="X76" s="5" t="s">
        <v>400</v>
      </c>
      <c r="Y76" s="5" t="s">
        <v>400</v>
      </c>
      <c r="Z76" s="5" t="s">
        <v>400</v>
      </c>
      <c r="AA76" s="5"/>
      <c r="AB76" s="31">
        <f t="shared" si="31"/>
        <v>0.88729805077569623</v>
      </c>
      <c r="AC76" s="32">
        <v>2187</v>
      </c>
      <c r="AD76" s="24">
        <f t="shared" si="23"/>
        <v>1789.3636363636363</v>
      </c>
      <c r="AE76" s="24">
        <f t="shared" si="24"/>
        <v>1587.7</v>
      </c>
      <c r="AF76" s="24">
        <f t="shared" si="25"/>
        <v>-201.66363636363621</v>
      </c>
      <c r="AG76" s="24">
        <v>240.3</v>
      </c>
      <c r="AH76" s="24">
        <v>258.5</v>
      </c>
      <c r="AI76" s="24">
        <v>0</v>
      </c>
      <c r="AJ76" s="24">
        <v>126</v>
      </c>
      <c r="AK76" s="24">
        <v>202.2</v>
      </c>
      <c r="AL76" s="24">
        <v>239.1</v>
      </c>
      <c r="AM76" s="24">
        <v>135.5</v>
      </c>
      <c r="AN76" s="24">
        <v>115.2</v>
      </c>
      <c r="AO76" s="24">
        <v>79.300000000000011</v>
      </c>
      <c r="AP76" s="24">
        <f t="shared" si="26"/>
        <v>191.6</v>
      </c>
      <c r="AQ76" s="47"/>
      <c r="AR76" s="24">
        <f t="shared" si="27"/>
        <v>191.6</v>
      </c>
      <c r="AS76" s="24"/>
      <c r="AT76" s="24">
        <f t="shared" si="28"/>
        <v>191.6</v>
      </c>
      <c r="AU76" s="42"/>
      <c r="AV76" s="42"/>
      <c r="AW76" s="42"/>
      <c r="AX76" s="42"/>
      <c r="AY76" s="42"/>
      <c r="AZ76" s="1"/>
      <c r="BA76" s="1"/>
      <c r="BB76" s="1"/>
      <c r="BC76" s="1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9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9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9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9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9"/>
      <c r="GJ76" s="8"/>
      <c r="GK76" s="8"/>
    </row>
    <row r="77" spans="1:193" s="2" customFormat="1" ht="17.100000000000001" customHeight="1">
      <c r="A77" s="13" t="s">
        <v>62</v>
      </c>
      <c r="B77" s="24">
        <v>12044.1</v>
      </c>
      <c r="C77" s="24">
        <v>8878.584429999999</v>
      </c>
      <c r="D77" s="4">
        <f t="shared" si="22"/>
        <v>0.73717292533273537</v>
      </c>
      <c r="E77" s="10">
        <v>15</v>
      </c>
      <c r="F77" s="5">
        <f t="shared" ref="F77:F80" si="34">F$30</f>
        <v>1</v>
      </c>
      <c r="G77" s="5">
        <v>10</v>
      </c>
      <c r="H77" s="5"/>
      <c r="I77" s="5"/>
      <c r="J77" s="4">
        <f t="shared" ref="J77:J80" si="35">J$30</f>
        <v>1.2168472154795755</v>
      </c>
      <c r="K77" s="5">
        <v>10</v>
      </c>
      <c r="L77" s="5" t="s">
        <v>400</v>
      </c>
      <c r="M77" s="5" t="s">
        <v>400</v>
      </c>
      <c r="N77" s="4" t="s">
        <v>400</v>
      </c>
      <c r="O77" s="5"/>
      <c r="P77" s="5" t="s">
        <v>400</v>
      </c>
      <c r="Q77" s="5" t="s">
        <v>400</v>
      </c>
      <c r="R77" s="5" t="s">
        <v>400</v>
      </c>
      <c r="S77" s="5"/>
      <c r="T77" s="5" t="s">
        <v>400</v>
      </c>
      <c r="U77" s="5" t="s">
        <v>400</v>
      </c>
      <c r="V77" s="5" t="s">
        <v>400</v>
      </c>
      <c r="W77" s="5"/>
      <c r="X77" s="5" t="s">
        <v>400</v>
      </c>
      <c r="Y77" s="5" t="s">
        <v>400</v>
      </c>
      <c r="Z77" s="5" t="s">
        <v>400</v>
      </c>
      <c r="AA77" s="5"/>
      <c r="AB77" s="31">
        <f t="shared" si="31"/>
        <v>0.94931617242247945</v>
      </c>
      <c r="AC77" s="32">
        <v>2378</v>
      </c>
      <c r="AD77" s="24">
        <f t="shared" si="23"/>
        <v>1945.6363636363637</v>
      </c>
      <c r="AE77" s="24">
        <f t="shared" si="24"/>
        <v>1847</v>
      </c>
      <c r="AF77" s="24">
        <f t="shared" si="25"/>
        <v>-98.63636363636374</v>
      </c>
      <c r="AG77" s="24">
        <v>227.9</v>
      </c>
      <c r="AH77" s="24">
        <v>218.9</v>
      </c>
      <c r="AI77" s="24">
        <v>141.19999999999999</v>
      </c>
      <c r="AJ77" s="24">
        <v>201.2</v>
      </c>
      <c r="AK77" s="24">
        <v>172.5</v>
      </c>
      <c r="AL77" s="24">
        <v>260.89999999999998</v>
      </c>
      <c r="AM77" s="24">
        <v>176.4</v>
      </c>
      <c r="AN77" s="24">
        <v>242.9</v>
      </c>
      <c r="AO77" s="24">
        <v>9</v>
      </c>
      <c r="AP77" s="24">
        <f t="shared" si="26"/>
        <v>196.1</v>
      </c>
      <c r="AQ77" s="47"/>
      <c r="AR77" s="24">
        <f t="shared" si="27"/>
        <v>196.1</v>
      </c>
      <c r="AS77" s="24"/>
      <c r="AT77" s="24">
        <f t="shared" si="28"/>
        <v>196.1</v>
      </c>
      <c r="AU77" s="42"/>
      <c r="AV77" s="42"/>
      <c r="AW77" s="42"/>
      <c r="AX77" s="42"/>
      <c r="AY77" s="42"/>
      <c r="AZ77" s="1"/>
      <c r="BA77" s="1"/>
      <c r="BB77" s="1"/>
      <c r="BC77" s="1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9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9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9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9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9"/>
      <c r="GJ77" s="8"/>
      <c r="GK77" s="8"/>
    </row>
    <row r="78" spans="1:193" s="2" customFormat="1" ht="17.100000000000001" customHeight="1">
      <c r="A78" s="13" t="s">
        <v>63</v>
      </c>
      <c r="B78" s="24">
        <v>2233.4</v>
      </c>
      <c r="C78" s="24">
        <v>1798.29627</v>
      </c>
      <c r="D78" s="4">
        <f t="shared" si="22"/>
        <v>0.80518324975373867</v>
      </c>
      <c r="E78" s="10">
        <v>15</v>
      </c>
      <c r="F78" s="5">
        <f t="shared" si="34"/>
        <v>1</v>
      </c>
      <c r="G78" s="5">
        <v>10</v>
      </c>
      <c r="H78" s="5"/>
      <c r="I78" s="5"/>
      <c r="J78" s="4">
        <f t="shared" si="35"/>
        <v>1.2168472154795755</v>
      </c>
      <c r="K78" s="5">
        <v>10</v>
      </c>
      <c r="L78" s="5" t="s">
        <v>400</v>
      </c>
      <c r="M78" s="5" t="s">
        <v>400</v>
      </c>
      <c r="N78" s="4" t="s">
        <v>400</v>
      </c>
      <c r="O78" s="5"/>
      <c r="P78" s="5" t="s">
        <v>400</v>
      </c>
      <c r="Q78" s="5" t="s">
        <v>400</v>
      </c>
      <c r="R78" s="5" t="s">
        <v>400</v>
      </c>
      <c r="S78" s="5"/>
      <c r="T78" s="5" t="s">
        <v>400</v>
      </c>
      <c r="U78" s="5" t="s">
        <v>400</v>
      </c>
      <c r="V78" s="5" t="s">
        <v>400</v>
      </c>
      <c r="W78" s="5"/>
      <c r="X78" s="5" t="s">
        <v>400</v>
      </c>
      <c r="Y78" s="5" t="s">
        <v>400</v>
      </c>
      <c r="Z78" s="5" t="s">
        <v>400</v>
      </c>
      <c r="AA78" s="5"/>
      <c r="AB78" s="31">
        <f t="shared" si="31"/>
        <v>0.97846345431719528</v>
      </c>
      <c r="AC78" s="32">
        <v>1595</v>
      </c>
      <c r="AD78" s="24">
        <f t="shared" si="23"/>
        <v>1305</v>
      </c>
      <c r="AE78" s="24">
        <f t="shared" si="24"/>
        <v>1276.9000000000001</v>
      </c>
      <c r="AF78" s="24">
        <f t="shared" si="25"/>
        <v>-28.099999999999909</v>
      </c>
      <c r="AG78" s="24">
        <v>176.6</v>
      </c>
      <c r="AH78" s="24">
        <v>146.80000000000001</v>
      </c>
      <c r="AI78" s="24">
        <v>176.1</v>
      </c>
      <c r="AJ78" s="24">
        <v>158.80000000000001</v>
      </c>
      <c r="AK78" s="24">
        <v>171.1</v>
      </c>
      <c r="AL78" s="24">
        <v>156.69999999999999</v>
      </c>
      <c r="AM78" s="24">
        <v>67.8</v>
      </c>
      <c r="AN78" s="24">
        <v>112.8</v>
      </c>
      <c r="AO78" s="24"/>
      <c r="AP78" s="24">
        <f t="shared" si="26"/>
        <v>110.2</v>
      </c>
      <c r="AQ78" s="47"/>
      <c r="AR78" s="24">
        <f t="shared" si="27"/>
        <v>110.2</v>
      </c>
      <c r="AS78" s="24"/>
      <c r="AT78" s="24">
        <f t="shared" si="28"/>
        <v>110.2</v>
      </c>
      <c r="AU78" s="42"/>
      <c r="AV78" s="42"/>
      <c r="AW78" s="42"/>
      <c r="AX78" s="42"/>
      <c r="AY78" s="42"/>
      <c r="AZ78" s="1"/>
      <c r="BA78" s="1"/>
      <c r="BB78" s="1"/>
      <c r="BC78" s="1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9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9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9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9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9"/>
      <c r="GJ78" s="8"/>
      <c r="GK78" s="8"/>
    </row>
    <row r="79" spans="1:193" s="2" customFormat="1" ht="17.100000000000001" customHeight="1">
      <c r="A79" s="13" t="s">
        <v>64</v>
      </c>
      <c r="B79" s="24">
        <v>5306.4</v>
      </c>
      <c r="C79" s="24">
        <v>5206.5123400000011</v>
      </c>
      <c r="D79" s="4">
        <f t="shared" si="22"/>
        <v>0.98117600256294313</v>
      </c>
      <c r="E79" s="10">
        <v>15</v>
      </c>
      <c r="F79" s="5">
        <f t="shared" si="34"/>
        <v>1</v>
      </c>
      <c r="G79" s="5">
        <v>10</v>
      </c>
      <c r="H79" s="5"/>
      <c r="I79" s="5"/>
      <c r="J79" s="4">
        <f t="shared" si="35"/>
        <v>1.2168472154795755</v>
      </c>
      <c r="K79" s="5">
        <v>10</v>
      </c>
      <c r="L79" s="5" t="s">
        <v>400</v>
      </c>
      <c r="M79" s="5" t="s">
        <v>400</v>
      </c>
      <c r="N79" s="4" t="s">
        <v>400</v>
      </c>
      <c r="O79" s="5"/>
      <c r="P79" s="5" t="s">
        <v>400</v>
      </c>
      <c r="Q79" s="5" t="s">
        <v>400</v>
      </c>
      <c r="R79" s="5" t="s">
        <v>400</v>
      </c>
      <c r="S79" s="5"/>
      <c r="T79" s="5" t="s">
        <v>400</v>
      </c>
      <c r="U79" s="5" t="s">
        <v>400</v>
      </c>
      <c r="V79" s="5" t="s">
        <v>400</v>
      </c>
      <c r="W79" s="5"/>
      <c r="X79" s="5" t="s">
        <v>400</v>
      </c>
      <c r="Y79" s="5" t="s">
        <v>400</v>
      </c>
      <c r="Z79" s="5" t="s">
        <v>400</v>
      </c>
      <c r="AA79" s="5"/>
      <c r="AB79" s="31">
        <f t="shared" si="31"/>
        <v>1.0538889198068542</v>
      </c>
      <c r="AC79" s="32">
        <v>1537</v>
      </c>
      <c r="AD79" s="24">
        <f t="shared" si="23"/>
        <v>1257.5454545454545</v>
      </c>
      <c r="AE79" s="24">
        <f t="shared" si="24"/>
        <v>1325.3</v>
      </c>
      <c r="AF79" s="24">
        <f t="shared" si="25"/>
        <v>67.75454545454545</v>
      </c>
      <c r="AG79" s="24">
        <v>162.80000000000001</v>
      </c>
      <c r="AH79" s="24">
        <v>171.7</v>
      </c>
      <c r="AI79" s="24">
        <v>57.8</v>
      </c>
      <c r="AJ79" s="24">
        <v>83.4</v>
      </c>
      <c r="AK79" s="24">
        <v>142.30000000000001</v>
      </c>
      <c r="AL79" s="24">
        <v>193.4</v>
      </c>
      <c r="AM79" s="24">
        <v>112.3</v>
      </c>
      <c r="AN79" s="24">
        <v>126.7</v>
      </c>
      <c r="AO79" s="24">
        <v>108.5</v>
      </c>
      <c r="AP79" s="24">
        <f t="shared" si="26"/>
        <v>166.4</v>
      </c>
      <c r="AQ79" s="47"/>
      <c r="AR79" s="24">
        <f t="shared" si="27"/>
        <v>166.4</v>
      </c>
      <c r="AS79" s="24"/>
      <c r="AT79" s="24">
        <f t="shared" si="28"/>
        <v>166.4</v>
      </c>
      <c r="AU79" s="42"/>
      <c r="AV79" s="42"/>
      <c r="AW79" s="42"/>
      <c r="AX79" s="42"/>
      <c r="AY79" s="42"/>
      <c r="AZ79" s="1"/>
      <c r="BA79" s="1"/>
      <c r="BB79" s="1"/>
      <c r="BC79" s="1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9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9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9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9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9"/>
      <c r="GJ79" s="8"/>
      <c r="GK79" s="8"/>
    </row>
    <row r="80" spans="1:193" s="2" customFormat="1" ht="17.100000000000001" customHeight="1">
      <c r="A80" s="13" t="s">
        <v>65</v>
      </c>
      <c r="B80" s="24">
        <v>1039.5</v>
      </c>
      <c r="C80" s="24">
        <v>1061.8754199999998</v>
      </c>
      <c r="D80" s="4">
        <f t="shared" si="22"/>
        <v>1.0215251755651755</v>
      </c>
      <c r="E80" s="10">
        <v>15</v>
      </c>
      <c r="F80" s="5">
        <f t="shared" si="34"/>
        <v>1</v>
      </c>
      <c r="G80" s="5">
        <v>10</v>
      </c>
      <c r="H80" s="5"/>
      <c r="I80" s="5"/>
      <c r="J80" s="4">
        <f t="shared" si="35"/>
        <v>1.2168472154795755</v>
      </c>
      <c r="K80" s="5">
        <v>10</v>
      </c>
      <c r="L80" s="5" t="s">
        <v>400</v>
      </c>
      <c r="M80" s="5" t="s">
        <v>400</v>
      </c>
      <c r="N80" s="4" t="s">
        <v>400</v>
      </c>
      <c r="O80" s="5"/>
      <c r="P80" s="5" t="s">
        <v>400</v>
      </c>
      <c r="Q80" s="5" t="s">
        <v>400</v>
      </c>
      <c r="R80" s="5" t="s">
        <v>400</v>
      </c>
      <c r="S80" s="5"/>
      <c r="T80" s="5" t="s">
        <v>400</v>
      </c>
      <c r="U80" s="5" t="s">
        <v>400</v>
      </c>
      <c r="V80" s="5" t="s">
        <v>400</v>
      </c>
      <c r="W80" s="5"/>
      <c r="X80" s="5" t="s">
        <v>400</v>
      </c>
      <c r="Y80" s="5" t="s">
        <v>400</v>
      </c>
      <c r="Z80" s="5" t="s">
        <v>400</v>
      </c>
      <c r="AA80" s="5"/>
      <c r="AB80" s="31">
        <f t="shared" si="31"/>
        <v>1.0711814225220966</v>
      </c>
      <c r="AC80" s="32">
        <v>2350</v>
      </c>
      <c r="AD80" s="24">
        <f t="shared" si="23"/>
        <v>1922.7272727272725</v>
      </c>
      <c r="AE80" s="24">
        <f t="shared" si="24"/>
        <v>2059.6</v>
      </c>
      <c r="AF80" s="24">
        <f t="shared" si="25"/>
        <v>136.87272727272739</v>
      </c>
      <c r="AG80" s="24">
        <v>263.10000000000002</v>
      </c>
      <c r="AH80" s="24">
        <v>134</v>
      </c>
      <c r="AI80" s="24">
        <v>146.80000000000001</v>
      </c>
      <c r="AJ80" s="24">
        <v>252.1</v>
      </c>
      <c r="AK80" s="24">
        <v>174.1</v>
      </c>
      <c r="AL80" s="24">
        <v>511.8</v>
      </c>
      <c r="AM80" s="24">
        <v>42.3</v>
      </c>
      <c r="AN80" s="24">
        <v>172.7</v>
      </c>
      <c r="AO80" s="24"/>
      <c r="AP80" s="24">
        <f t="shared" si="26"/>
        <v>362.7</v>
      </c>
      <c r="AQ80" s="47"/>
      <c r="AR80" s="24">
        <f t="shared" si="27"/>
        <v>362.7</v>
      </c>
      <c r="AS80" s="24"/>
      <c r="AT80" s="24">
        <f t="shared" si="28"/>
        <v>362.7</v>
      </c>
      <c r="AU80" s="42"/>
      <c r="AV80" s="42"/>
      <c r="AW80" s="42"/>
      <c r="AX80" s="42"/>
      <c r="AY80" s="42"/>
      <c r="AZ80" s="1"/>
      <c r="BA80" s="1"/>
      <c r="BB80" s="1"/>
      <c r="BC80" s="1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9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9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9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9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9"/>
      <c r="GJ80" s="8"/>
      <c r="GK80" s="8"/>
    </row>
    <row r="81" spans="1:193" s="2" customFormat="1" ht="17.100000000000001" customHeight="1">
      <c r="A81" s="17" t="s">
        <v>66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42"/>
      <c r="AV81" s="42"/>
      <c r="AW81" s="42"/>
      <c r="AX81" s="42"/>
      <c r="AY81" s="42"/>
      <c r="AZ81" s="1"/>
      <c r="BA81" s="1"/>
      <c r="BB81" s="1"/>
      <c r="BC81" s="1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9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9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9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9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9"/>
      <c r="GJ81" s="8"/>
      <c r="GK81" s="8"/>
    </row>
    <row r="82" spans="1:193" s="2" customFormat="1" ht="17.100000000000001" customHeight="1">
      <c r="A82" s="13" t="s">
        <v>67</v>
      </c>
      <c r="B82" s="24">
        <v>3914.5</v>
      </c>
      <c r="C82" s="24">
        <v>2931.6712900000002</v>
      </c>
      <c r="D82" s="4">
        <f t="shared" si="22"/>
        <v>0.74892611827819655</v>
      </c>
      <c r="E82" s="10">
        <v>15</v>
      </c>
      <c r="F82" s="5">
        <f>F$31</f>
        <v>1</v>
      </c>
      <c r="G82" s="5">
        <v>10</v>
      </c>
      <c r="H82" s="5"/>
      <c r="I82" s="5"/>
      <c r="J82" s="4">
        <f>J$31</f>
        <v>1.1707510634245446</v>
      </c>
      <c r="K82" s="5">
        <v>10</v>
      </c>
      <c r="L82" s="5" t="s">
        <v>400</v>
      </c>
      <c r="M82" s="5" t="s">
        <v>400</v>
      </c>
      <c r="N82" s="4" t="s">
        <v>400</v>
      </c>
      <c r="O82" s="5"/>
      <c r="P82" s="5" t="s">
        <v>400</v>
      </c>
      <c r="Q82" s="5" t="s">
        <v>400</v>
      </c>
      <c r="R82" s="5" t="s">
        <v>400</v>
      </c>
      <c r="S82" s="5"/>
      <c r="T82" s="5" t="s">
        <v>400</v>
      </c>
      <c r="U82" s="5" t="s">
        <v>400</v>
      </c>
      <c r="V82" s="5" t="s">
        <v>400</v>
      </c>
      <c r="W82" s="5"/>
      <c r="X82" s="5" t="s">
        <v>400</v>
      </c>
      <c r="Y82" s="5" t="s">
        <v>400</v>
      </c>
      <c r="Z82" s="5" t="s">
        <v>400</v>
      </c>
      <c r="AA82" s="5"/>
      <c r="AB82" s="31">
        <f t="shared" si="31"/>
        <v>0.94118292595481112</v>
      </c>
      <c r="AC82" s="32">
        <v>541</v>
      </c>
      <c r="AD82" s="24">
        <f>AC82/11*9</f>
        <v>442.63636363636363</v>
      </c>
      <c r="AE82" s="24">
        <f t="shared" si="24"/>
        <v>416.6</v>
      </c>
      <c r="AF82" s="24">
        <f t="shared" si="25"/>
        <v>-26.036363636363603</v>
      </c>
      <c r="AG82" s="24">
        <v>58.7</v>
      </c>
      <c r="AH82" s="24">
        <v>15.4</v>
      </c>
      <c r="AI82" s="24">
        <v>46.3</v>
      </c>
      <c r="AJ82" s="24">
        <v>29.2</v>
      </c>
      <c r="AK82" s="24">
        <v>24.2</v>
      </c>
      <c r="AL82" s="24">
        <v>77.8</v>
      </c>
      <c r="AM82" s="24">
        <v>61.3</v>
      </c>
      <c r="AN82" s="24">
        <v>51.1</v>
      </c>
      <c r="AO82" s="24"/>
      <c r="AP82" s="24">
        <f t="shared" si="26"/>
        <v>52.6</v>
      </c>
      <c r="AQ82" s="47"/>
      <c r="AR82" s="24">
        <f t="shared" si="27"/>
        <v>52.6</v>
      </c>
      <c r="AS82" s="24"/>
      <c r="AT82" s="24">
        <f t="shared" si="28"/>
        <v>52.6</v>
      </c>
      <c r="AU82" s="42"/>
      <c r="AV82" s="42"/>
      <c r="AW82" s="42"/>
      <c r="AX82" s="42"/>
      <c r="AY82" s="42"/>
      <c r="AZ82" s="1"/>
      <c r="BA82" s="1"/>
      <c r="BB82" s="1"/>
      <c r="BC82" s="1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9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9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9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9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9"/>
      <c r="GJ82" s="8"/>
      <c r="GK82" s="8"/>
    </row>
    <row r="83" spans="1:193" s="2" customFormat="1" ht="17.100000000000001" customHeight="1">
      <c r="A83" s="13" t="s">
        <v>68</v>
      </c>
      <c r="B83" s="24">
        <v>16286.5</v>
      </c>
      <c r="C83" s="24">
        <v>10917.637120000001</v>
      </c>
      <c r="D83" s="4">
        <f t="shared" si="22"/>
        <v>0.67034888527307901</v>
      </c>
      <c r="E83" s="10">
        <v>15</v>
      </c>
      <c r="F83" s="5">
        <f t="shared" ref="F83:F89" si="36">F$31</f>
        <v>1</v>
      </c>
      <c r="G83" s="5">
        <v>10</v>
      </c>
      <c r="H83" s="5"/>
      <c r="I83" s="5"/>
      <c r="J83" s="4">
        <f t="shared" ref="J83:J89" si="37">J$31</f>
        <v>1.1707510634245446</v>
      </c>
      <c r="K83" s="5">
        <v>10</v>
      </c>
      <c r="L83" s="5" t="s">
        <v>400</v>
      </c>
      <c r="M83" s="5" t="s">
        <v>400</v>
      </c>
      <c r="N83" s="4" t="s">
        <v>400</v>
      </c>
      <c r="O83" s="5"/>
      <c r="P83" s="5" t="s">
        <v>400</v>
      </c>
      <c r="Q83" s="5" t="s">
        <v>400</v>
      </c>
      <c r="R83" s="5" t="s">
        <v>400</v>
      </c>
      <c r="S83" s="5"/>
      <c r="T83" s="5" t="s">
        <v>400</v>
      </c>
      <c r="U83" s="5" t="s">
        <v>400</v>
      </c>
      <c r="V83" s="5" t="s">
        <v>400</v>
      </c>
      <c r="W83" s="5"/>
      <c r="X83" s="5" t="s">
        <v>400</v>
      </c>
      <c r="Y83" s="5" t="s">
        <v>400</v>
      </c>
      <c r="Z83" s="5" t="s">
        <v>400</v>
      </c>
      <c r="AA83" s="5"/>
      <c r="AB83" s="31">
        <f t="shared" si="31"/>
        <v>0.90750696895261795</v>
      </c>
      <c r="AC83" s="32">
        <v>839</v>
      </c>
      <c r="AD83" s="24">
        <f t="shared" si="23"/>
        <v>686.45454545454538</v>
      </c>
      <c r="AE83" s="24">
        <f t="shared" si="24"/>
        <v>623</v>
      </c>
      <c r="AF83" s="24">
        <f t="shared" si="25"/>
        <v>-63.454545454545382</v>
      </c>
      <c r="AG83" s="24">
        <v>56.5</v>
      </c>
      <c r="AH83" s="24">
        <v>61.4</v>
      </c>
      <c r="AI83" s="24">
        <v>81.5</v>
      </c>
      <c r="AJ83" s="24">
        <v>71.3</v>
      </c>
      <c r="AK83" s="24">
        <v>86.4</v>
      </c>
      <c r="AL83" s="24">
        <v>69.7</v>
      </c>
      <c r="AM83" s="24">
        <v>53.4</v>
      </c>
      <c r="AN83" s="24">
        <v>65.5</v>
      </c>
      <c r="AO83" s="24"/>
      <c r="AP83" s="24">
        <f t="shared" si="26"/>
        <v>77.3</v>
      </c>
      <c r="AQ83" s="47"/>
      <c r="AR83" s="24">
        <f t="shared" si="27"/>
        <v>77.3</v>
      </c>
      <c r="AS83" s="24"/>
      <c r="AT83" s="24">
        <f t="shared" si="28"/>
        <v>77.3</v>
      </c>
      <c r="AU83" s="42"/>
      <c r="AV83" s="42"/>
      <c r="AW83" s="42"/>
      <c r="AX83" s="42"/>
      <c r="AY83" s="42"/>
      <c r="AZ83" s="1"/>
      <c r="BA83" s="1"/>
      <c r="BB83" s="1"/>
      <c r="BC83" s="1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9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9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9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9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9"/>
      <c r="GJ83" s="8"/>
      <c r="GK83" s="8"/>
    </row>
    <row r="84" spans="1:193" s="2" customFormat="1" ht="17.100000000000001" customHeight="1">
      <c r="A84" s="13" t="s">
        <v>69</v>
      </c>
      <c r="B84" s="24">
        <v>838</v>
      </c>
      <c r="C84" s="24">
        <v>473.02650999999992</v>
      </c>
      <c r="D84" s="4">
        <f t="shared" si="22"/>
        <v>0.56447077565632453</v>
      </c>
      <c r="E84" s="10">
        <v>15</v>
      </c>
      <c r="F84" s="5">
        <f t="shared" si="36"/>
        <v>1</v>
      </c>
      <c r="G84" s="5">
        <v>10</v>
      </c>
      <c r="H84" s="5"/>
      <c r="I84" s="5"/>
      <c r="J84" s="4">
        <f t="shared" si="37"/>
        <v>1.1707510634245446</v>
      </c>
      <c r="K84" s="5">
        <v>10</v>
      </c>
      <c r="L84" s="5" t="s">
        <v>400</v>
      </c>
      <c r="M84" s="5" t="s">
        <v>400</v>
      </c>
      <c r="N84" s="4" t="s">
        <v>400</v>
      </c>
      <c r="O84" s="5"/>
      <c r="P84" s="5" t="s">
        <v>400</v>
      </c>
      <c r="Q84" s="5" t="s">
        <v>400</v>
      </c>
      <c r="R84" s="5" t="s">
        <v>400</v>
      </c>
      <c r="S84" s="5"/>
      <c r="T84" s="5" t="s">
        <v>400</v>
      </c>
      <c r="U84" s="5" t="s">
        <v>400</v>
      </c>
      <c r="V84" s="5" t="s">
        <v>400</v>
      </c>
      <c r="W84" s="5"/>
      <c r="X84" s="5" t="s">
        <v>400</v>
      </c>
      <c r="Y84" s="5" t="s">
        <v>400</v>
      </c>
      <c r="Z84" s="5" t="s">
        <v>400</v>
      </c>
      <c r="AA84" s="5"/>
      <c r="AB84" s="31">
        <f t="shared" si="31"/>
        <v>0.86213063625972319</v>
      </c>
      <c r="AC84" s="32">
        <v>621</v>
      </c>
      <c r="AD84" s="24">
        <f t="shared" si="23"/>
        <v>508.09090909090907</v>
      </c>
      <c r="AE84" s="24">
        <f t="shared" si="24"/>
        <v>438</v>
      </c>
      <c r="AF84" s="24">
        <f t="shared" si="25"/>
        <v>-70.090909090909065</v>
      </c>
      <c r="AG84" s="24">
        <v>25.9</v>
      </c>
      <c r="AH84" s="24">
        <v>34</v>
      </c>
      <c r="AI84" s="24">
        <v>87.3</v>
      </c>
      <c r="AJ84" s="24">
        <v>44.1</v>
      </c>
      <c r="AK84" s="24">
        <v>32.6</v>
      </c>
      <c r="AL84" s="24">
        <v>46.1</v>
      </c>
      <c r="AM84" s="24">
        <v>82.8</v>
      </c>
      <c r="AN84" s="24">
        <v>33.200000000000003</v>
      </c>
      <c r="AO84" s="24"/>
      <c r="AP84" s="24">
        <f t="shared" si="26"/>
        <v>52</v>
      </c>
      <c r="AQ84" s="47"/>
      <c r="AR84" s="24">
        <f t="shared" si="27"/>
        <v>52</v>
      </c>
      <c r="AS84" s="24"/>
      <c r="AT84" s="24">
        <f t="shared" si="28"/>
        <v>52</v>
      </c>
      <c r="AU84" s="42"/>
      <c r="AV84" s="42"/>
      <c r="AW84" s="42"/>
      <c r="AX84" s="42"/>
      <c r="AY84" s="42"/>
      <c r="AZ84" s="1"/>
      <c r="BA84" s="1"/>
      <c r="BB84" s="1"/>
      <c r="BC84" s="1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9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9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9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9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9"/>
      <c r="GJ84" s="8"/>
      <c r="GK84" s="8"/>
    </row>
    <row r="85" spans="1:193" s="2" customFormat="1" ht="17.100000000000001" customHeight="1">
      <c r="A85" s="13" t="s">
        <v>70</v>
      </c>
      <c r="B85" s="24">
        <v>1813.2</v>
      </c>
      <c r="C85" s="24">
        <v>1385.8965699999999</v>
      </c>
      <c r="D85" s="4">
        <f t="shared" si="22"/>
        <v>0.76433739797043887</v>
      </c>
      <c r="E85" s="10">
        <v>15</v>
      </c>
      <c r="F85" s="5">
        <f t="shared" si="36"/>
        <v>1</v>
      </c>
      <c r="G85" s="5">
        <v>10</v>
      </c>
      <c r="H85" s="5"/>
      <c r="I85" s="5"/>
      <c r="J85" s="4">
        <f t="shared" si="37"/>
        <v>1.1707510634245446</v>
      </c>
      <c r="K85" s="5">
        <v>10</v>
      </c>
      <c r="L85" s="5" t="s">
        <v>400</v>
      </c>
      <c r="M85" s="5" t="s">
        <v>400</v>
      </c>
      <c r="N85" s="4" t="s">
        <v>400</v>
      </c>
      <c r="O85" s="5"/>
      <c r="P85" s="5" t="s">
        <v>400</v>
      </c>
      <c r="Q85" s="5" t="s">
        <v>400</v>
      </c>
      <c r="R85" s="5" t="s">
        <v>400</v>
      </c>
      <c r="S85" s="5"/>
      <c r="T85" s="5" t="s">
        <v>400</v>
      </c>
      <c r="U85" s="5" t="s">
        <v>400</v>
      </c>
      <c r="V85" s="5" t="s">
        <v>400</v>
      </c>
      <c r="W85" s="5"/>
      <c r="X85" s="5" t="s">
        <v>400</v>
      </c>
      <c r="Y85" s="5" t="s">
        <v>400</v>
      </c>
      <c r="Z85" s="5" t="s">
        <v>400</v>
      </c>
      <c r="AA85" s="5"/>
      <c r="AB85" s="31">
        <f t="shared" si="31"/>
        <v>0.94778776010862931</v>
      </c>
      <c r="AC85" s="32">
        <v>919</v>
      </c>
      <c r="AD85" s="24">
        <f t="shared" si="23"/>
        <v>751.90909090909088</v>
      </c>
      <c r="AE85" s="24">
        <f t="shared" si="24"/>
        <v>712.7</v>
      </c>
      <c r="AF85" s="24">
        <f t="shared" si="25"/>
        <v>-39.209090909090833</v>
      </c>
      <c r="AG85" s="24">
        <v>79.599999999999994</v>
      </c>
      <c r="AH85" s="24">
        <v>104.5</v>
      </c>
      <c r="AI85" s="24">
        <v>101</v>
      </c>
      <c r="AJ85" s="24">
        <v>73.3</v>
      </c>
      <c r="AK85" s="24">
        <v>82.7</v>
      </c>
      <c r="AL85" s="24">
        <v>93.7</v>
      </c>
      <c r="AM85" s="24">
        <v>25.6</v>
      </c>
      <c r="AN85" s="24">
        <v>57.9</v>
      </c>
      <c r="AO85" s="24"/>
      <c r="AP85" s="24">
        <f t="shared" si="26"/>
        <v>94.4</v>
      </c>
      <c r="AQ85" s="47"/>
      <c r="AR85" s="24">
        <f t="shared" si="27"/>
        <v>94.4</v>
      </c>
      <c r="AS85" s="24"/>
      <c r="AT85" s="24">
        <f t="shared" si="28"/>
        <v>94.4</v>
      </c>
      <c r="AU85" s="42"/>
      <c r="AV85" s="42"/>
      <c r="AW85" s="42"/>
      <c r="AX85" s="42"/>
      <c r="AY85" s="42"/>
      <c r="AZ85" s="1"/>
      <c r="BA85" s="1"/>
      <c r="BB85" s="1"/>
      <c r="BC85" s="1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9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9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9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9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9"/>
      <c r="GJ85" s="8"/>
      <c r="GK85" s="8"/>
    </row>
    <row r="86" spans="1:193" s="2" customFormat="1" ht="17.100000000000001" customHeight="1">
      <c r="A86" s="13" t="s">
        <v>71</v>
      </c>
      <c r="B86" s="24">
        <v>2098.6</v>
      </c>
      <c r="C86" s="24">
        <v>1723.8110899999999</v>
      </c>
      <c r="D86" s="4">
        <f t="shared" si="22"/>
        <v>0.8214100304965215</v>
      </c>
      <c r="E86" s="10">
        <v>15</v>
      </c>
      <c r="F86" s="5">
        <f t="shared" si="36"/>
        <v>1</v>
      </c>
      <c r="G86" s="5">
        <v>10</v>
      </c>
      <c r="H86" s="5"/>
      <c r="I86" s="5"/>
      <c r="J86" s="4">
        <f t="shared" si="37"/>
        <v>1.1707510634245446</v>
      </c>
      <c r="K86" s="5">
        <v>10</v>
      </c>
      <c r="L86" s="5" t="s">
        <v>400</v>
      </c>
      <c r="M86" s="5" t="s">
        <v>400</v>
      </c>
      <c r="N86" s="4" t="s">
        <v>400</v>
      </c>
      <c r="O86" s="5"/>
      <c r="P86" s="5" t="s">
        <v>400</v>
      </c>
      <c r="Q86" s="5" t="s">
        <v>400</v>
      </c>
      <c r="R86" s="5" t="s">
        <v>400</v>
      </c>
      <c r="S86" s="5"/>
      <c r="T86" s="5" t="s">
        <v>400</v>
      </c>
      <c r="U86" s="5" t="s">
        <v>400</v>
      </c>
      <c r="V86" s="5" t="s">
        <v>400</v>
      </c>
      <c r="W86" s="5"/>
      <c r="X86" s="5" t="s">
        <v>400</v>
      </c>
      <c r="Y86" s="5" t="s">
        <v>400</v>
      </c>
      <c r="Z86" s="5" t="s">
        <v>400</v>
      </c>
      <c r="AA86" s="5"/>
      <c r="AB86" s="31">
        <f t="shared" si="31"/>
        <v>0.97224745976266469</v>
      </c>
      <c r="AC86" s="32">
        <v>708</v>
      </c>
      <c r="AD86" s="24">
        <f t="shared" si="23"/>
        <v>579.27272727272725</v>
      </c>
      <c r="AE86" s="24">
        <f t="shared" si="24"/>
        <v>563.20000000000005</v>
      </c>
      <c r="AF86" s="24">
        <f t="shared" si="25"/>
        <v>-16.072727272727207</v>
      </c>
      <c r="AG86" s="24">
        <v>46</v>
      </c>
      <c r="AH86" s="24">
        <v>43.9</v>
      </c>
      <c r="AI86" s="24">
        <v>84.6</v>
      </c>
      <c r="AJ86" s="24">
        <v>75.900000000000006</v>
      </c>
      <c r="AK86" s="24">
        <v>75.900000000000006</v>
      </c>
      <c r="AL86" s="24">
        <v>103.6</v>
      </c>
      <c r="AM86" s="24">
        <v>28.8</v>
      </c>
      <c r="AN86" s="24">
        <v>35.1</v>
      </c>
      <c r="AO86" s="24"/>
      <c r="AP86" s="24">
        <f t="shared" si="26"/>
        <v>69.400000000000006</v>
      </c>
      <c r="AQ86" s="47"/>
      <c r="AR86" s="24">
        <f t="shared" si="27"/>
        <v>69.400000000000006</v>
      </c>
      <c r="AS86" s="24"/>
      <c r="AT86" s="24">
        <f t="shared" si="28"/>
        <v>69.400000000000006</v>
      </c>
      <c r="AU86" s="42"/>
      <c r="AV86" s="42"/>
      <c r="AW86" s="42"/>
      <c r="AX86" s="42"/>
      <c r="AY86" s="42"/>
      <c r="AZ86" s="1"/>
      <c r="BA86" s="1"/>
      <c r="BB86" s="1"/>
      <c r="BC86" s="1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9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9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9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9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9"/>
      <c r="GJ86" s="8"/>
      <c r="GK86" s="8"/>
    </row>
    <row r="87" spans="1:193" s="2" customFormat="1" ht="17.100000000000001" customHeight="1">
      <c r="A87" s="13" t="s">
        <v>72</v>
      </c>
      <c r="B87" s="24">
        <v>1326.2</v>
      </c>
      <c r="C87" s="24">
        <v>587.82127000000014</v>
      </c>
      <c r="D87" s="4">
        <f t="shared" si="22"/>
        <v>0.4432372719046902</v>
      </c>
      <c r="E87" s="10">
        <v>15</v>
      </c>
      <c r="F87" s="5">
        <f t="shared" si="36"/>
        <v>1</v>
      </c>
      <c r="G87" s="5">
        <v>10</v>
      </c>
      <c r="H87" s="5"/>
      <c r="I87" s="5"/>
      <c r="J87" s="4">
        <f t="shared" si="37"/>
        <v>1.1707510634245446</v>
      </c>
      <c r="K87" s="5">
        <v>10</v>
      </c>
      <c r="L87" s="5" t="s">
        <v>400</v>
      </c>
      <c r="M87" s="5" t="s">
        <v>400</v>
      </c>
      <c r="N87" s="4" t="s">
        <v>400</v>
      </c>
      <c r="O87" s="5"/>
      <c r="P87" s="5" t="s">
        <v>400</v>
      </c>
      <c r="Q87" s="5" t="s">
        <v>400</v>
      </c>
      <c r="R87" s="5" t="s">
        <v>400</v>
      </c>
      <c r="S87" s="5"/>
      <c r="T87" s="5" t="s">
        <v>400</v>
      </c>
      <c r="U87" s="5" t="s">
        <v>400</v>
      </c>
      <c r="V87" s="5" t="s">
        <v>400</v>
      </c>
      <c r="W87" s="5"/>
      <c r="X87" s="5" t="s">
        <v>400</v>
      </c>
      <c r="Y87" s="5" t="s">
        <v>400</v>
      </c>
      <c r="Z87" s="5" t="s">
        <v>400</v>
      </c>
      <c r="AA87" s="5"/>
      <c r="AB87" s="31">
        <f t="shared" si="31"/>
        <v>0.81017342036616558</v>
      </c>
      <c r="AC87" s="32">
        <v>1010</v>
      </c>
      <c r="AD87" s="24">
        <f t="shared" si="23"/>
        <v>826.36363636363626</v>
      </c>
      <c r="AE87" s="24">
        <f t="shared" si="24"/>
        <v>669.5</v>
      </c>
      <c r="AF87" s="24">
        <f t="shared" si="25"/>
        <v>-156.86363636363626</v>
      </c>
      <c r="AG87" s="24">
        <v>64.7</v>
      </c>
      <c r="AH87" s="24">
        <v>85.2</v>
      </c>
      <c r="AI87" s="24">
        <v>50.4</v>
      </c>
      <c r="AJ87" s="24">
        <v>23.2</v>
      </c>
      <c r="AK87" s="24">
        <v>55.9</v>
      </c>
      <c r="AL87" s="24">
        <v>104</v>
      </c>
      <c r="AM87" s="24">
        <v>51.9</v>
      </c>
      <c r="AN87" s="24">
        <v>69</v>
      </c>
      <c r="AO87" s="24">
        <v>109.4</v>
      </c>
      <c r="AP87" s="24">
        <f t="shared" si="26"/>
        <v>55.8</v>
      </c>
      <c r="AQ87" s="47"/>
      <c r="AR87" s="24">
        <f t="shared" si="27"/>
        <v>55.8</v>
      </c>
      <c r="AS87" s="24"/>
      <c r="AT87" s="24">
        <f t="shared" si="28"/>
        <v>55.8</v>
      </c>
      <c r="AU87" s="42"/>
      <c r="AV87" s="42"/>
      <c r="AW87" s="42"/>
      <c r="AX87" s="42"/>
      <c r="AY87" s="42"/>
      <c r="AZ87" s="1"/>
      <c r="BA87" s="1"/>
      <c r="BB87" s="1"/>
      <c r="BC87" s="1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9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9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9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9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9"/>
      <c r="GJ87" s="8"/>
      <c r="GK87" s="8"/>
    </row>
    <row r="88" spans="1:193" s="2" customFormat="1" ht="17.100000000000001" customHeight="1">
      <c r="A88" s="13" t="s">
        <v>73</v>
      </c>
      <c r="B88" s="24">
        <v>1895</v>
      </c>
      <c r="C88" s="24">
        <v>1552.5052699999999</v>
      </c>
      <c r="D88" s="4">
        <f t="shared" si="22"/>
        <v>0.81926399472295508</v>
      </c>
      <c r="E88" s="10">
        <v>15</v>
      </c>
      <c r="F88" s="5">
        <f t="shared" si="36"/>
        <v>1</v>
      </c>
      <c r="G88" s="5">
        <v>10</v>
      </c>
      <c r="H88" s="5"/>
      <c r="I88" s="5"/>
      <c r="J88" s="4">
        <f t="shared" si="37"/>
        <v>1.1707510634245446</v>
      </c>
      <c r="K88" s="5">
        <v>10</v>
      </c>
      <c r="L88" s="5" t="s">
        <v>400</v>
      </c>
      <c r="M88" s="5" t="s">
        <v>400</v>
      </c>
      <c r="N88" s="4" t="s">
        <v>400</v>
      </c>
      <c r="O88" s="5"/>
      <c r="P88" s="5" t="s">
        <v>400</v>
      </c>
      <c r="Q88" s="5" t="s">
        <v>400</v>
      </c>
      <c r="R88" s="5" t="s">
        <v>400</v>
      </c>
      <c r="S88" s="5"/>
      <c r="T88" s="5" t="s">
        <v>400</v>
      </c>
      <c r="U88" s="5" t="s">
        <v>400</v>
      </c>
      <c r="V88" s="5" t="s">
        <v>400</v>
      </c>
      <c r="W88" s="5"/>
      <c r="X88" s="5" t="s">
        <v>400</v>
      </c>
      <c r="Y88" s="5" t="s">
        <v>400</v>
      </c>
      <c r="Z88" s="5" t="s">
        <v>400</v>
      </c>
      <c r="AA88" s="5"/>
      <c r="AB88" s="31">
        <f t="shared" si="31"/>
        <v>0.97132773014542206</v>
      </c>
      <c r="AC88" s="32">
        <v>1313</v>
      </c>
      <c r="AD88" s="24">
        <f t="shared" si="23"/>
        <v>1074.2727272727273</v>
      </c>
      <c r="AE88" s="24">
        <f t="shared" si="24"/>
        <v>1043.5</v>
      </c>
      <c r="AF88" s="24">
        <f t="shared" si="25"/>
        <v>-30.772727272727252</v>
      </c>
      <c r="AG88" s="24">
        <v>143</v>
      </c>
      <c r="AH88" s="24">
        <v>60.6</v>
      </c>
      <c r="AI88" s="24">
        <v>193.5</v>
      </c>
      <c r="AJ88" s="24">
        <v>67.7</v>
      </c>
      <c r="AK88" s="24">
        <v>104</v>
      </c>
      <c r="AL88" s="24">
        <v>162.80000000000001</v>
      </c>
      <c r="AM88" s="24">
        <v>26.5</v>
      </c>
      <c r="AN88" s="24">
        <v>137.69999999999999</v>
      </c>
      <c r="AO88" s="24"/>
      <c r="AP88" s="24">
        <f t="shared" si="26"/>
        <v>147.69999999999999</v>
      </c>
      <c r="AQ88" s="47"/>
      <c r="AR88" s="24">
        <f t="shared" si="27"/>
        <v>147.69999999999999</v>
      </c>
      <c r="AS88" s="24"/>
      <c r="AT88" s="24">
        <f t="shared" si="28"/>
        <v>147.69999999999999</v>
      </c>
      <c r="AU88" s="42"/>
      <c r="AV88" s="42"/>
      <c r="AW88" s="42"/>
      <c r="AX88" s="42"/>
      <c r="AY88" s="42"/>
      <c r="AZ88" s="1"/>
      <c r="BA88" s="1"/>
      <c r="BB88" s="1"/>
      <c r="BC88" s="1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9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9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9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9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9"/>
      <c r="GJ88" s="8"/>
      <c r="GK88" s="8"/>
    </row>
    <row r="89" spans="1:193" s="2" customFormat="1" ht="17.100000000000001" customHeight="1">
      <c r="A89" s="13" t="s">
        <v>74</v>
      </c>
      <c r="B89" s="24">
        <v>4946.8999999999996</v>
      </c>
      <c r="C89" s="24">
        <v>2164.8243700000003</v>
      </c>
      <c r="D89" s="4">
        <f t="shared" si="22"/>
        <v>0.4376123168044635</v>
      </c>
      <c r="E89" s="10">
        <v>15</v>
      </c>
      <c r="F89" s="5">
        <f t="shared" si="36"/>
        <v>1</v>
      </c>
      <c r="G89" s="5">
        <v>10</v>
      </c>
      <c r="H89" s="5"/>
      <c r="I89" s="5"/>
      <c r="J89" s="4">
        <f t="shared" si="37"/>
        <v>1.1707510634245446</v>
      </c>
      <c r="K89" s="5">
        <v>10</v>
      </c>
      <c r="L89" s="5" t="s">
        <v>400</v>
      </c>
      <c r="M89" s="5" t="s">
        <v>400</v>
      </c>
      <c r="N89" s="4" t="s">
        <v>400</v>
      </c>
      <c r="O89" s="5"/>
      <c r="P89" s="5" t="s">
        <v>400</v>
      </c>
      <c r="Q89" s="5" t="s">
        <v>400</v>
      </c>
      <c r="R89" s="5" t="s">
        <v>400</v>
      </c>
      <c r="S89" s="5"/>
      <c r="T89" s="5" t="s">
        <v>400</v>
      </c>
      <c r="U89" s="5" t="s">
        <v>400</v>
      </c>
      <c r="V89" s="5" t="s">
        <v>400</v>
      </c>
      <c r="W89" s="5"/>
      <c r="X89" s="5" t="s">
        <v>400</v>
      </c>
      <c r="Y89" s="5" t="s">
        <v>400</v>
      </c>
      <c r="Z89" s="5" t="s">
        <v>400</v>
      </c>
      <c r="AA89" s="5"/>
      <c r="AB89" s="31">
        <f t="shared" si="31"/>
        <v>0.80776272532321147</v>
      </c>
      <c r="AC89" s="32">
        <v>333</v>
      </c>
      <c r="AD89" s="24">
        <f t="shared" si="23"/>
        <v>272.45454545454544</v>
      </c>
      <c r="AE89" s="24">
        <f t="shared" si="24"/>
        <v>220.1</v>
      </c>
      <c r="AF89" s="24">
        <f t="shared" si="25"/>
        <v>-52.354545454545445</v>
      </c>
      <c r="AG89" s="24">
        <v>29.8</v>
      </c>
      <c r="AH89" s="24">
        <v>15.1</v>
      </c>
      <c r="AI89" s="24">
        <v>34.700000000000003</v>
      </c>
      <c r="AJ89" s="24">
        <v>1</v>
      </c>
      <c r="AK89" s="24">
        <v>19.899999999999999</v>
      </c>
      <c r="AL89" s="24">
        <v>11.7</v>
      </c>
      <c r="AM89" s="24">
        <v>12.1</v>
      </c>
      <c r="AN89" s="24">
        <v>16.899999999999999</v>
      </c>
      <c r="AO89" s="24">
        <v>54.699999999999996</v>
      </c>
      <c r="AP89" s="24">
        <f t="shared" si="26"/>
        <v>24.2</v>
      </c>
      <c r="AQ89" s="47"/>
      <c r="AR89" s="24">
        <f t="shared" si="27"/>
        <v>24.2</v>
      </c>
      <c r="AS89" s="24"/>
      <c r="AT89" s="24">
        <f t="shared" si="28"/>
        <v>24.2</v>
      </c>
      <c r="AU89" s="42"/>
      <c r="AV89" s="42"/>
      <c r="AW89" s="42"/>
      <c r="AX89" s="42"/>
      <c r="AY89" s="42"/>
      <c r="AZ89" s="1"/>
      <c r="BA89" s="1"/>
      <c r="BB89" s="1"/>
      <c r="BC89" s="1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9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9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9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9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9"/>
      <c r="GJ89" s="8"/>
      <c r="GK89" s="8"/>
    </row>
    <row r="90" spans="1:193" s="2" customFormat="1" ht="17.100000000000001" customHeight="1">
      <c r="A90" s="17" t="s">
        <v>75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42"/>
      <c r="AV90" s="42"/>
      <c r="AW90" s="42"/>
      <c r="AX90" s="42"/>
      <c r="AY90" s="42"/>
      <c r="AZ90" s="1"/>
      <c r="BA90" s="1"/>
      <c r="BB90" s="1"/>
      <c r="BC90" s="1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9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9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9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9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9"/>
      <c r="GJ90" s="8"/>
      <c r="GK90" s="8"/>
    </row>
    <row r="91" spans="1:193" s="2" customFormat="1" ht="17.100000000000001" customHeight="1">
      <c r="A91" s="13" t="s">
        <v>76</v>
      </c>
      <c r="B91" s="24">
        <v>3684.8</v>
      </c>
      <c r="C91" s="24">
        <v>3342.4226799999997</v>
      </c>
      <c r="D91" s="4">
        <f t="shared" si="22"/>
        <v>0.90708387972210147</v>
      </c>
      <c r="E91" s="10">
        <v>15</v>
      </c>
      <c r="F91" s="5">
        <f>F$32</f>
        <v>1</v>
      </c>
      <c r="G91" s="5">
        <v>10</v>
      </c>
      <c r="H91" s="5"/>
      <c r="I91" s="5"/>
      <c r="J91" s="4">
        <f>J$32</f>
        <v>1.2131829148422839</v>
      </c>
      <c r="K91" s="5">
        <v>10</v>
      </c>
      <c r="L91" s="5" t="s">
        <v>400</v>
      </c>
      <c r="M91" s="5" t="s">
        <v>400</v>
      </c>
      <c r="N91" s="4" t="s">
        <v>400</v>
      </c>
      <c r="O91" s="5"/>
      <c r="P91" s="5" t="s">
        <v>400</v>
      </c>
      <c r="Q91" s="5" t="s">
        <v>400</v>
      </c>
      <c r="R91" s="5" t="s">
        <v>400</v>
      </c>
      <c r="S91" s="5"/>
      <c r="T91" s="5" t="s">
        <v>400</v>
      </c>
      <c r="U91" s="5" t="s">
        <v>400</v>
      </c>
      <c r="V91" s="5" t="s">
        <v>400</v>
      </c>
      <c r="W91" s="5"/>
      <c r="X91" s="5" t="s">
        <v>400</v>
      </c>
      <c r="Y91" s="5" t="s">
        <v>400</v>
      </c>
      <c r="Z91" s="5" t="s">
        <v>400</v>
      </c>
      <c r="AA91" s="5"/>
      <c r="AB91" s="31">
        <f t="shared" si="31"/>
        <v>1.0210882098358389</v>
      </c>
      <c r="AC91" s="32">
        <v>2050</v>
      </c>
      <c r="AD91" s="24">
        <f t="shared" si="23"/>
        <v>1677.2727272727275</v>
      </c>
      <c r="AE91" s="24">
        <f t="shared" si="24"/>
        <v>1712.6</v>
      </c>
      <c r="AF91" s="24">
        <f t="shared" si="25"/>
        <v>35.32727272727243</v>
      </c>
      <c r="AG91" s="24">
        <v>84</v>
      </c>
      <c r="AH91" s="24">
        <v>157.30000000000001</v>
      </c>
      <c r="AI91" s="24">
        <v>203.8</v>
      </c>
      <c r="AJ91" s="24">
        <v>191.5</v>
      </c>
      <c r="AK91" s="24">
        <v>126</v>
      </c>
      <c r="AL91" s="24">
        <v>174.5</v>
      </c>
      <c r="AM91" s="24">
        <v>234.3</v>
      </c>
      <c r="AN91" s="24">
        <v>145.69999999999999</v>
      </c>
      <c r="AO91" s="24"/>
      <c r="AP91" s="24">
        <f t="shared" si="26"/>
        <v>395.5</v>
      </c>
      <c r="AQ91" s="47"/>
      <c r="AR91" s="24">
        <f t="shared" si="27"/>
        <v>395.5</v>
      </c>
      <c r="AS91" s="24"/>
      <c r="AT91" s="24">
        <f t="shared" si="28"/>
        <v>395.5</v>
      </c>
      <c r="AU91" s="42"/>
      <c r="AV91" s="42"/>
      <c r="AW91" s="42"/>
      <c r="AX91" s="42"/>
      <c r="AY91" s="42"/>
      <c r="AZ91" s="1"/>
      <c r="BA91" s="1"/>
      <c r="BB91" s="1"/>
      <c r="BC91" s="1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9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9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9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9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9"/>
      <c r="GJ91" s="8"/>
      <c r="GK91" s="8"/>
    </row>
    <row r="92" spans="1:193" s="2" customFormat="1" ht="17.100000000000001" customHeight="1">
      <c r="A92" s="33" t="s">
        <v>77</v>
      </c>
      <c r="B92" s="24">
        <v>11772.1</v>
      </c>
      <c r="C92" s="24">
        <v>9938.6877600000025</v>
      </c>
      <c r="D92" s="4">
        <f t="shared" si="22"/>
        <v>0.84425784354533195</v>
      </c>
      <c r="E92" s="10">
        <v>15</v>
      </c>
      <c r="F92" s="5">
        <f t="shared" ref="F92:F99" si="38">F$32</f>
        <v>1</v>
      </c>
      <c r="G92" s="5">
        <v>10</v>
      </c>
      <c r="H92" s="5"/>
      <c r="I92" s="5"/>
      <c r="J92" s="4">
        <f t="shared" ref="J92:J98" si="39">J$32</f>
        <v>1.2131829148422839</v>
      </c>
      <c r="K92" s="5">
        <v>10</v>
      </c>
      <c r="L92" s="5" t="s">
        <v>400</v>
      </c>
      <c r="M92" s="5" t="s">
        <v>400</v>
      </c>
      <c r="N92" s="4" t="s">
        <v>400</v>
      </c>
      <c r="O92" s="5"/>
      <c r="P92" s="5" t="s">
        <v>400</v>
      </c>
      <c r="Q92" s="5" t="s">
        <v>400</v>
      </c>
      <c r="R92" s="5" t="s">
        <v>400</v>
      </c>
      <c r="S92" s="5"/>
      <c r="T92" s="5" t="s">
        <v>400</v>
      </c>
      <c r="U92" s="5" t="s">
        <v>400</v>
      </c>
      <c r="V92" s="5" t="s">
        <v>400</v>
      </c>
      <c r="W92" s="5"/>
      <c r="X92" s="5" t="s">
        <v>400</v>
      </c>
      <c r="Y92" s="5" t="s">
        <v>400</v>
      </c>
      <c r="Z92" s="5" t="s">
        <v>400</v>
      </c>
      <c r="AA92" s="5"/>
      <c r="AB92" s="31">
        <f t="shared" si="31"/>
        <v>0.99416276576008045</v>
      </c>
      <c r="AC92" s="32">
        <v>2084</v>
      </c>
      <c r="AD92" s="24">
        <f t="shared" si="23"/>
        <v>1705.0909090909092</v>
      </c>
      <c r="AE92" s="24">
        <f t="shared" si="24"/>
        <v>1695.1</v>
      </c>
      <c r="AF92" s="24">
        <f t="shared" si="25"/>
        <v>-9.9909090909093266</v>
      </c>
      <c r="AG92" s="24">
        <v>192.5</v>
      </c>
      <c r="AH92" s="24">
        <v>194.6</v>
      </c>
      <c r="AI92" s="24">
        <v>168.8</v>
      </c>
      <c r="AJ92" s="24">
        <v>205.9</v>
      </c>
      <c r="AK92" s="24">
        <v>179.9</v>
      </c>
      <c r="AL92" s="24">
        <v>225.1</v>
      </c>
      <c r="AM92" s="24">
        <v>141</v>
      </c>
      <c r="AN92" s="24">
        <v>150</v>
      </c>
      <c r="AO92" s="24"/>
      <c r="AP92" s="24">
        <f t="shared" si="26"/>
        <v>237.3</v>
      </c>
      <c r="AQ92" s="47"/>
      <c r="AR92" s="24">
        <f t="shared" si="27"/>
        <v>237.3</v>
      </c>
      <c r="AS92" s="24"/>
      <c r="AT92" s="24">
        <f t="shared" si="28"/>
        <v>237.3</v>
      </c>
      <c r="AU92" s="42"/>
      <c r="AV92" s="42"/>
      <c r="AW92" s="42"/>
      <c r="AX92" s="42"/>
      <c r="AY92" s="42"/>
      <c r="AZ92" s="1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9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9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9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9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9"/>
      <c r="GJ92" s="8"/>
      <c r="GK92" s="8"/>
    </row>
    <row r="93" spans="1:193" s="2" customFormat="1" ht="17.100000000000001" customHeight="1">
      <c r="A93" s="13" t="s">
        <v>78</v>
      </c>
      <c r="B93" s="24">
        <v>509.4</v>
      </c>
      <c r="C93" s="24">
        <v>821.8842400000002</v>
      </c>
      <c r="D93" s="4">
        <f t="shared" si="22"/>
        <v>1.2413435885355319</v>
      </c>
      <c r="E93" s="10">
        <v>15</v>
      </c>
      <c r="F93" s="5">
        <f t="shared" si="38"/>
        <v>1</v>
      </c>
      <c r="G93" s="5">
        <v>10</v>
      </c>
      <c r="H93" s="5"/>
      <c r="I93" s="5"/>
      <c r="J93" s="4">
        <f t="shared" si="39"/>
        <v>1.2131829148422839</v>
      </c>
      <c r="K93" s="5">
        <v>10</v>
      </c>
      <c r="L93" s="5" t="s">
        <v>400</v>
      </c>
      <c r="M93" s="5" t="s">
        <v>400</v>
      </c>
      <c r="N93" s="4" t="s">
        <v>400</v>
      </c>
      <c r="O93" s="5"/>
      <c r="P93" s="5" t="s">
        <v>400</v>
      </c>
      <c r="Q93" s="5" t="s">
        <v>400</v>
      </c>
      <c r="R93" s="5" t="s">
        <v>400</v>
      </c>
      <c r="S93" s="5"/>
      <c r="T93" s="5" t="s">
        <v>400</v>
      </c>
      <c r="U93" s="5" t="s">
        <v>400</v>
      </c>
      <c r="V93" s="5" t="s">
        <v>400</v>
      </c>
      <c r="W93" s="5"/>
      <c r="X93" s="5" t="s">
        <v>400</v>
      </c>
      <c r="Y93" s="5" t="s">
        <v>400</v>
      </c>
      <c r="Z93" s="5" t="s">
        <v>400</v>
      </c>
      <c r="AA93" s="5"/>
      <c r="AB93" s="31">
        <f t="shared" si="31"/>
        <v>1.1643423707558807</v>
      </c>
      <c r="AC93" s="32">
        <v>2683</v>
      </c>
      <c r="AD93" s="24">
        <f t="shared" si="23"/>
        <v>2195.181818181818</v>
      </c>
      <c r="AE93" s="24">
        <f t="shared" si="24"/>
        <v>2555.9</v>
      </c>
      <c r="AF93" s="24">
        <f t="shared" si="25"/>
        <v>360.71818181818207</v>
      </c>
      <c r="AG93" s="24">
        <v>144.19999999999999</v>
      </c>
      <c r="AH93" s="24">
        <v>188.9</v>
      </c>
      <c r="AI93" s="24">
        <v>514.5</v>
      </c>
      <c r="AJ93" s="24">
        <v>230.9</v>
      </c>
      <c r="AK93" s="24">
        <v>199.4</v>
      </c>
      <c r="AL93" s="24">
        <v>459.8</v>
      </c>
      <c r="AM93" s="24">
        <v>102</v>
      </c>
      <c r="AN93" s="24">
        <v>165.8</v>
      </c>
      <c r="AO93" s="24"/>
      <c r="AP93" s="24">
        <f t="shared" si="26"/>
        <v>550.4</v>
      </c>
      <c r="AQ93" s="47"/>
      <c r="AR93" s="24">
        <f t="shared" si="27"/>
        <v>550.4</v>
      </c>
      <c r="AS93" s="24"/>
      <c r="AT93" s="24">
        <f t="shared" si="28"/>
        <v>550.4</v>
      </c>
      <c r="AU93" s="42"/>
      <c r="AV93" s="42"/>
      <c r="AW93" s="42"/>
      <c r="AX93" s="42"/>
      <c r="AY93" s="42"/>
      <c r="AZ93" s="1"/>
      <c r="BA93" s="1"/>
      <c r="BB93" s="1"/>
      <c r="BC93" s="1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9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9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9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9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9"/>
      <c r="GJ93" s="8"/>
      <c r="GK93" s="8"/>
    </row>
    <row r="94" spans="1:193" s="2" customFormat="1" ht="17.100000000000001" customHeight="1">
      <c r="A94" s="13" t="s">
        <v>79</v>
      </c>
      <c r="B94" s="24">
        <v>2084.8000000000002</v>
      </c>
      <c r="C94" s="24">
        <v>1372.6598900000001</v>
      </c>
      <c r="D94" s="4">
        <f t="shared" si="22"/>
        <v>0.65841322429009974</v>
      </c>
      <c r="E94" s="10">
        <v>15</v>
      </c>
      <c r="F94" s="5">
        <f t="shared" si="38"/>
        <v>1</v>
      </c>
      <c r="G94" s="5">
        <v>10</v>
      </c>
      <c r="H94" s="5"/>
      <c r="I94" s="5"/>
      <c r="J94" s="4">
        <f t="shared" si="39"/>
        <v>1.2131829148422839</v>
      </c>
      <c r="K94" s="5">
        <v>10</v>
      </c>
      <c r="L94" s="5" t="s">
        <v>400</v>
      </c>
      <c r="M94" s="5" t="s">
        <v>400</v>
      </c>
      <c r="N94" s="4" t="s">
        <v>400</v>
      </c>
      <c r="O94" s="5"/>
      <c r="P94" s="5" t="s">
        <v>400</v>
      </c>
      <c r="Q94" s="5" t="s">
        <v>400</v>
      </c>
      <c r="R94" s="5" t="s">
        <v>400</v>
      </c>
      <c r="S94" s="5"/>
      <c r="T94" s="5" t="s">
        <v>400</v>
      </c>
      <c r="U94" s="5" t="s">
        <v>400</v>
      </c>
      <c r="V94" s="5" t="s">
        <v>400</v>
      </c>
      <c r="W94" s="5"/>
      <c r="X94" s="5" t="s">
        <v>400</v>
      </c>
      <c r="Y94" s="5" t="s">
        <v>400</v>
      </c>
      <c r="Z94" s="5" t="s">
        <v>400</v>
      </c>
      <c r="AA94" s="5"/>
      <c r="AB94" s="31">
        <f t="shared" si="31"/>
        <v>0.9145150717935524</v>
      </c>
      <c r="AC94" s="32">
        <v>2853</v>
      </c>
      <c r="AD94" s="24">
        <f t="shared" si="23"/>
        <v>2334.2727272727275</v>
      </c>
      <c r="AE94" s="24">
        <f t="shared" si="24"/>
        <v>2134.6999999999998</v>
      </c>
      <c r="AF94" s="24">
        <f t="shared" si="25"/>
        <v>-199.57272727272766</v>
      </c>
      <c r="AG94" s="24">
        <v>135.80000000000001</v>
      </c>
      <c r="AH94" s="24">
        <v>230.6</v>
      </c>
      <c r="AI94" s="24">
        <v>427.3</v>
      </c>
      <c r="AJ94" s="24">
        <v>204.3</v>
      </c>
      <c r="AK94" s="24">
        <v>202.2</v>
      </c>
      <c r="AL94" s="24">
        <v>253.5</v>
      </c>
      <c r="AM94" s="24">
        <v>180.2</v>
      </c>
      <c r="AN94" s="24">
        <v>172.3</v>
      </c>
      <c r="AO94" s="24"/>
      <c r="AP94" s="24">
        <f t="shared" si="26"/>
        <v>328.5</v>
      </c>
      <c r="AQ94" s="47"/>
      <c r="AR94" s="24">
        <f t="shared" si="27"/>
        <v>328.5</v>
      </c>
      <c r="AS94" s="24"/>
      <c r="AT94" s="24">
        <f t="shared" si="28"/>
        <v>328.5</v>
      </c>
      <c r="AU94" s="42"/>
      <c r="AV94" s="42"/>
      <c r="AW94" s="42"/>
      <c r="AX94" s="42"/>
      <c r="BB94" s="1"/>
      <c r="BC94" s="1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9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9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9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9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9"/>
      <c r="GJ94" s="8"/>
      <c r="GK94" s="8"/>
    </row>
    <row r="95" spans="1:193" s="2" customFormat="1" ht="17.100000000000001" customHeight="1">
      <c r="A95" s="13" t="s">
        <v>80</v>
      </c>
      <c r="B95" s="24">
        <v>1035.5999999999999</v>
      </c>
      <c r="C95" s="24">
        <v>1037.00317</v>
      </c>
      <c r="D95" s="4">
        <f t="shared" si="22"/>
        <v>1.001354934337582</v>
      </c>
      <c r="E95" s="10">
        <v>15</v>
      </c>
      <c r="F95" s="5">
        <f t="shared" si="38"/>
        <v>1</v>
      </c>
      <c r="G95" s="5">
        <v>10</v>
      </c>
      <c r="H95" s="5"/>
      <c r="I95" s="5"/>
      <c r="J95" s="4">
        <f t="shared" si="39"/>
        <v>1.2131829148422839</v>
      </c>
      <c r="K95" s="5">
        <v>10</v>
      </c>
      <c r="L95" s="5" t="s">
        <v>400</v>
      </c>
      <c r="M95" s="5" t="s">
        <v>400</v>
      </c>
      <c r="N95" s="4" t="s">
        <v>400</v>
      </c>
      <c r="O95" s="5"/>
      <c r="P95" s="5" t="s">
        <v>400</v>
      </c>
      <c r="Q95" s="5" t="s">
        <v>400</v>
      </c>
      <c r="R95" s="5" t="s">
        <v>400</v>
      </c>
      <c r="S95" s="5"/>
      <c r="T95" s="5" t="s">
        <v>400</v>
      </c>
      <c r="U95" s="5" t="s">
        <v>400</v>
      </c>
      <c r="V95" s="5" t="s">
        <v>400</v>
      </c>
      <c r="W95" s="5"/>
      <c r="X95" s="5" t="s">
        <v>400</v>
      </c>
      <c r="Y95" s="5" t="s">
        <v>400</v>
      </c>
      <c r="Z95" s="5" t="s">
        <v>400</v>
      </c>
      <c r="AA95" s="5"/>
      <c r="AB95" s="31">
        <f t="shared" si="31"/>
        <v>1.0614900903853304</v>
      </c>
      <c r="AC95" s="32">
        <v>2058</v>
      </c>
      <c r="AD95" s="24">
        <f t="shared" si="23"/>
        <v>1683.8181818181818</v>
      </c>
      <c r="AE95" s="24">
        <f t="shared" si="24"/>
        <v>1787.4</v>
      </c>
      <c r="AF95" s="24">
        <f t="shared" si="25"/>
        <v>103.58181818181833</v>
      </c>
      <c r="AG95" s="24">
        <v>240.8</v>
      </c>
      <c r="AH95" s="24">
        <v>225.7</v>
      </c>
      <c r="AI95" s="24">
        <v>76.8</v>
      </c>
      <c r="AJ95" s="24">
        <v>164.4</v>
      </c>
      <c r="AK95" s="24">
        <v>139.69999999999999</v>
      </c>
      <c r="AL95" s="24">
        <v>265.5</v>
      </c>
      <c r="AM95" s="24">
        <v>25.3</v>
      </c>
      <c r="AN95" s="24">
        <v>220.8</v>
      </c>
      <c r="AO95" s="24">
        <v>140.19999999999999</v>
      </c>
      <c r="AP95" s="24">
        <f t="shared" si="26"/>
        <v>288.2</v>
      </c>
      <c r="AQ95" s="47"/>
      <c r="AR95" s="24">
        <f t="shared" si="27"/>
        <v>288.2</v>
      </c>
      <c r="AS95" s="24"/>
      <c r="AT95" s="24">
        <f t="shared" si="28"/>
        <v>288.2</v>
      </c>
      <c r="AU95" s="42"/>
      <c r="AV95" s="42"/>
      <c r="AW95" s="42"/>
      <c r="AX95" s="42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9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9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9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9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9"/>
      <c r="GJ95" s="8"/>
      <c r="GK95" s="8"/>
    </row>
    <row r="96" spans="1:193" s="2" customFormat="1" ht="17.100000000000001" customHeight="1">
      <c r="A96" s="13" t="s">
        <v>81</v>
      </c>
      <c r="B96" s="24">
        <v>2439</v>
      </c>
      <c r="C96" s="24">
        <v>1719.6140600000001</v>
      </c>
      <c r="D96" s="4">
        <f t="shared" si="22"/>
        <v>0.70504881508815087</v>
      </c>
      <c r="E96" s="10">
        <v>15</v>
      </c>
      <c r="F96" s="5">
        <f t="shared" si="38"/>
        <v>1</v>
      </c>
      <c r="G96" s="5">
        <v>10</v>
      </c>
      <c r="H96" s="5"/>
      <c r="I96" s="5"/>
      <c r="J96" s="4">
        <f t="shared" si="39"/>
        <v>1.2131829148422839</v>
      </c>
      <c r="K96" s="5">
        <v>10</v>
      </c>
      <c r="L96" s="5" t="s">
        <v>400</v>
      </c>
      <c r="M96" s="5" t="s">
        <v>400</v>
      </c>
      <c r="N96" s="4" t="s">
        <v>400</v>
      </c>
      <c r="O96" s="5"/>
      <c r="P96" s="5" t="s">
        <v>400</v>
      </c>
      <c r="Q96" s="5" t="s">
        <v>400</v>
      </c>
      <c r="R96" s="5" t="s">
        <v>400</v>
      </c>
      <c r="S96" s="5"/>
      <c r="T96" s="5" t="s">
        <v>400</v>
      </c>
      <c r="U96" s="5" t="s">
        <v>400</v>
      </c>
      <c r="V96" s="5" t="s">
        <v>400</v>
      </c>
      <c r="W96" s="5"/>
      <c r="X96" s="5" t="s">
        <v>400</v>
      </c>
      <c r="Y96" s="5" t="s">
        <v>400</v>
      </c>
      <c r="Z96" s="5" t="s">
        <v>400</v>
      </c>
      <c r="AA96" s="5"/>
      <c r="AB96" s="31">
        <f t="shared" si="31"/>
        <v>0.93450175356414567</v>
      </c>
      <c r="AC96" s="32">
        <v>1546</v>
      </c>
      <c r="AD96" s="24">
        <f t="shared" si="23"/>
        <v>1264.9090909090908</v>
      </c>
      <c r="AE96" s="24">
        <f t="shared" si="24"/>
        <v>1182.0999999999999</v>
      </c>
      <c r="AF96" s="24">
        <f t="shared" si="25"/>
        <v>-82.809090909090855</v>
      </c>
      <c r="AG96" s="24">
        <v>57</v>
      </c>
      <c r="AH96" s="24">
        <v>60.9</v>
      </c>
      <c r="AI96" s="24">
        <v>276.7</v>
      </c>
      <c r="AJ96" s="24">
        <v>33.700000000000003</v>
      </c>
      <c r="AK96" s="24">
        <v>85.8</v>
      </c>
      <c r="AL96" s="24">
        <v>190.2</v>
      </c>
      <c r="AM96" s="24">
        <v>102.1</v>
      </c>
      <c r="AN96" s="24">
        <v>72.3</v>
      </c>
      <c r="AO96" s="24">
        <v>120.69999999999999</v>
      </c>
      <c r="AP96" s="24">
        <f t="shared" si="26"/>
        <v>182.7</v>
      </c>
      <c r="AQ96" s="47"/>
      <c r="AR96" s="24">
        <f t="shared" si="27"/>
        <v>182.7</v>
      </c>
      <c r="AS96" s="24"/>
      <c r="AT96" s="24">
        <f t="shared" si="28"/>
        <v>182.7</v>
      </c>
      <c r="AU96" s="42"/>
      <c r="AV96" s="42"/>
      <c r="AW96" s="42"/>
      <c r="AX96" s="42"/>
      <c r="AY96" s="42"/>
      <c r="AZ96" s="1"/>
      <c r="BA96" s="1"/>
      <c r="BB96" s="1"/>
      <c r="BC96" s="1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9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9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9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9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9"/>
      <c r="GJ96" s="8"/>
      <c r="GK96" s="8"/>
    </row>
    <row r="97" spans="1:193" s="2" customFormat="1" ht="17.100000000000001" customHeight="1">
      <c r="A97" s="13" t="s">
        <v>82</v>
      </c>
      <c r="B97" s="24">
        <v>496.5</v>
      </c>
      <c r="C97" s="24">
        <v>515.46108000000004</v>
      </c>
      <c r="D97" s="4">
        <f t="shared" si="22"/>
        <v>1.038189486404834</v>
      </c>
      <c r="E97" s="10">
        <v>15</v>
      </c>
      <c r="F97" s="5">
        <f t="shared" si="38"/>
        <v>1</v>
      </c>
      <c r="G97" s="5">
        <v>10</v>
      </c>
      <c r="H97" s="5"/>
      <c r="I97" s="5"/>
      <c r="J97" s="4">
        <f t="shared" si="39"/>
        <v>1.2131829148422839</v>
      </c>
      <c r="K97" s="5">
        <v>10</v>
      </c>
      <c r="L97" s="5" t="s">
        <v>400</v>
      </c>
      <c r="M97" s="5" t="s">
        <v>400</v>
      </c>
      <c r="N97" s="4" t="s">
        <v>400</v>
      </c>
      <c r="O97" s="5"/>
      <c r="P97" s="5" t="s">
        <v>400</v>
      </c>
      <c r="Q97" s="5" t="s">
        <v>400</v>
      </c>
      <c r="R97" s="5" t="s">
        <v>400</v>
      </c>
      <c r="S97" s="5"/>
      <c r="T97" s="5" t="s">
        <v>400</v>
      </c>
      <c r="U97" s="5" t="s">
        <v>400</v>
      </c>
      <c r="V97" s="5" t="s">
        <v>400</v>
      </c>
      <c r="W97" s="5"/>
      <c r="X97" s="5" t="s">
        <v>400</v>
      </c>
      <c r="Y97" s="5" t="s">
        <v>400</v>
      </c>
      <c r="Z97" s="5" t="s">
        <v>400</v>
      </c>
      <c r="AA97" s="5"/>
      <c r="AB97" s="31">
        <f t="shared" si="31"/>
        <v>1.0772763269855814</v>
      </c>
      <c r="AC97" s="32">
        <v>1775</v>
      </c>
      <c r="AD97" s="24">
        <f t="shared" si="23"/>
        <v>1452.2727272727275</v>
      </c>
      <c r="AE97" s="24">
        <f t="shared" si="24"/>
        <v>1564.5</v>
      </c>
      <c r="AF97" s="24">
        <f t="shared" si="25"/>
        <v>112.22727272727252</v>
      </c>
      <c r="AG97" s="24">
        <v>157.6</v>
      </c>
      <c r="AH97" s="24">
        <v>96.7</v>
      </c>
      <c r="AI97" s="24">
        <v>278.39999999999998</v>
      </c>
      <c r="AJ97" s="24">
        <v>145.4</v>
      </c>
      <c r="AK97" s="24">
        <v>181</v>
      </c>
      <c r="AL97" s="24">
        <v>246.9</v>
      </c>
      <c r="AM97" s="24">
        <v>0</v>
      </c>
      <c r="AN97" s="24">
        <v>175.1</v>
      </c>
      <c r="AO97" s="24"/>
      <c r="AP97" s="24">
        <f t="shared" si="26"/>
        <v>283.39999999999998</v>
      </c>
      <c r="AQ97" s="47"/>
      <c r="AR97" s="24">
        <f t="shared" si="27"/>
        <v>283.39999999999998</v>
      </c>
      <c r="AS97" s="24"/>
      <c r="AT97" s="24">
        <f t="shared" si="28"/>
        <v>283.39999999999998</v>
      </c>
      <c r="AU97" s="42"/>
      <c r="AV97" s="42"/>
      <c r="AW97" s="42"/>
      <c r="AX97" s="42"/>
      <c r="AY97" s="42"/>
      <c r="AZ97" s="1"/>
      <c r="BA97" s="1"/>
      <c r="BB97" s="1"/>
      <c r="BC97" s="1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9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9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9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9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9"/>
      <c r="GJ97" s="8"/>
      <c r="GK97" s="8"/>
    </row>
    <row r="98" spans="1:193" s="2" customFormat="1" ht="17.100000000000001" customHeight="1">
      <c r="A98" s="13" t="s">
        <v>83</v>
      </c>
      <c r="B98" s="24">
        <v>733.5</v>
      </c>
      <c r="C98" s="24">
        <v>361.50543000000016</v>
      </c>
      <c r="D98" s="4">
        <f t="shared" si="22"/>
        <v>0.49284993865030696</v>
      </c>
      <c r="E98" s="10">
        <v>15</v>
      </c>
      <c r="F98" s="5">
        <f t="shared" si="38"/>
        <v>1</v>
      </c>
      <c r="G98" s="5">
        <v>10</v>
      </c>
      <c r="H98" s="5"/>
      <c r="I98" s="5"/>
      <c r="J98" s="4">
        <f t="shared" si="39"/>
        <v>1.2131829148422839</v>
      </c>
      <c r="K98" s="5">
        <v>10</v>
      </c>
      <c r="L98" s="5" t="s">
        <v>400</v>
      </c>
      <c r="M98" s="5" t="s">
        <v>400</v>
      </c>
      <c r="N98" s="4" t="s">
        <v>400</v>
      </c>
      <c r="O98" s="5"/>
      <c r="P98" s="5" t="s">
        <v>400</v>
      </c>
      <c r="Q98" s="5" t="s">
        <v>400</v>
      </c>
      <c r="R98" s="5" t="s">
        <v>400</v>
      </c>
      <c r="S98" s="5"/>
      <c r="T98" s="5" t="s">
        <v>400</v>
      </c>
      <c r="U98" s="5" t="s">
        <v>400</v>
      </c>
      <c r="V98" s="5" t="s">
        <v>400</v>
      </c>
      <c r="W98" s="5"/>
      <c r="X98" s="5" t="s">
        <v>400</v>
      </c>
      <c r="Y98" s="5" t="s">
        <v>400</v>
      </c>
      <c r="Z98" s="5" t="s">
        <v>400</v>
      </c>
      <c r="AA98" s="5"/>
      <c r="AB98" s="31">
        <f t="shared" si="31"/>
        <v>0.8435593779479269</v>
      </c>
      <c r="AC98" s="32">
        <v>1879</v>
      </c>
      <c r="AD98" s="24">
        <f t="shared" si="23"/>
        <v>1537.3636363636363</v>
      </c>
      <c r="AE98" s="24">
        <f t="shared" si="24"/>
        <v>1296.9000000000001</v>
      </c>
      <c r="AF98" s="24">
        <f t="shared" si="25"/>
        <v>-240.46363636363617</v>
      </c>
      <c r="AG98" s="24">
        <v>211.2</v>
      </c>
      <c r="AH98" s="24">
        <v>73.8</v>
      </c>
      <c r="AI98" s="24">
        <v>207.6</v>
      </c>
      <c r="AJ98" s="24">
        <v>98.8</v>
      </c>
      <c r="AK98" s="24">
        <v>122</v>
      </c>
      <c r="AL98" s="24">
        <v>163</v>
      </c>
      <c r="AM98" s="24">
        <v>113.4</v>
      </c>
      <c r="AN98" s="24">
        <v>100.3</v>
      </c>
      <c r="AO98" s="24">
        <v>43.9</v>
      </c>
      <c r="AP98" s="24">
        <f t="shared" si="26"/>
        <v>162.9</v>
      </c>
      <c r="AQ98" s="47"/>
      <c r="AR98" s="24">
        <f t="shared" si="27"/>
        <v>162.9</v>
      </c>
      <c r="AS98" s="24"/>
      <c r="AT98" s="24">
        <f t="shared" si="28"/>
        <v>162.9</v>
      </c>
      <c r="AU98" s="42"/>
      <c r="AV98" s="42"/>
      <c r="AW98" s="42"/>
      <c r="AX98" s="42"/>
      <c r="AY98" s="42"/>
      <c r="AZ98" s="1"/>
      <c r="BA98" s="1"/>
      <c r="BB98" s="1"/>
      <c r="BC98" s="1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9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9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9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9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9"/>
      <c r="GJ98" s="8"/>
      <c r="GK98" s="8"/>
    </row>
    <row r="99" spans="1:193" s="2" customFormat="1" ht="17.100000000000001" customHeight="1">
      <c r="A99" s="13" t="s">
        <v>84</v>
      </c>
      <c r="B99" s="24">
        <v>1495.6</v>
      </c>
      <c r="C99" s="24">
        <v>1244.2844299999999</v>
      </c>
      <c r="D99" s="4">
        <f t="shared" si="22"/>
        <v>0.83196337924578767</v>
      </c>
      <c r="E99" s="10">
        <v>15</v>
      </c>
      <c r="F99" s="5">
        <f t="shared" si="38"/>
        <v>1</v>
      </c>
      <c r="G99" s="5">
        <v>10</v>
      </c>
      <c r="H99" s="5"/>
      <c r="I99" s="5"/>
      <c r="J99" s="4">
        <f>J$32</f>
        <v>1.2131829148422839</v>
      </c>
      <c r="K99" s="5">
        <v>10</v>
      </c>
      <c r="L99" s="5" t="s">
        <v>400</v>
      </c>
      <c r="M99" s="5" t="s">
        <v>400</v>
      </c>
      <c r="N99" s="4" t="s">
        <v>400</v>
      </c>
      <c r="O99" s="5"/>
      <c r="P99" s="5" t="s">
        <v>400</v>
      </c>
      <c r="Q99" s="5" t="s">
        <v>400</v>
      </c>
      <c r="R99" s="5" t="s">
        <v>400</v>
      </c>
      <c r="S99" s="5"/>
      <c r="T99" s="5" t="s">
        <v>400</v>
      </c>
      <c r="U99" s="5" t="s">
        <v>400</v>
      </c>
      <c r="V99" s="5" t="s">
        <v>400</v>
      </c>
      <c r="W99" s="5"/>
      <c r="X99" s="5" t="s">
        <v>400</v>
      </c>
      <c r="Y99" s="5" t="s">
        <v>400</v>
      </c>
      <c r="Z99" s="5" t="s">
        <v>400</v>
      </c>
      <c r="AA99" s="5"/>
      <c r="AB99" s="31">
        <f t="shared" si="31"/>
        <v>0.9888937096317042</v>
      </c>
      <c r="AC99" s="32">
        <v>2138</v>
      </c>
      <c r="AD99" s="24">
        <f t="shared" si="23"/>
        <v>1749.2727272727275</v>
      </c>
      <c r="AE99" s="24">
        <f t="shared" si="24"/>
        <v>1729.8</v>
      </c>
      <c r="AF99" s="24">
        <f t="shared" si="25"/>
        <v>-19.472727272727525</v>
      </c>
      <c r="AG99" s="24">
        <v>154.9</v>
      </c>
      <c r="AH99" s="24">
        <v>222.8</v>
      </c>
      <c r="AI99" s="24">
        <v>207.2</v>
      </c>
      <c r="AJ99" s="24">
        <v>156.9</v>
      </c>
      <c r="AK99" s="24">
        <v>219.7</v>
      </c>
      <c r="AL99" s="24">
        <v>238.7</v>
      </c>
      <c r="AM99" s="24">
        <v>114.8</v>
      </c>
      <c r="AN99" s="24">
        <v>192.9</v>
      </c>
      <c r="AO99" s="24"/>
      <c r="AP99" s="24">
        <f t="shared" si="26"/>
        <v>221.9</v>
      </c>
      <c r="AQ99" s="47"/>
      <c r="AR99" s="24">
        <f t="shared" si="27"/>
        <v>221.9</v>
      </c>
      <c r="AS99" s="24"/>
      <c r="AT99" s="24">
        <f t="shared" si="28"/>
        <v>221.9</v>
      </c>
      <c r="AU99" s="42"/>
      <c r="AV99" s="42"/>
      <c r="AW99" s="42"/>
      <c r="AX99" s="42"/>
      <c r="AY99" s="42"/>
      <c r="AZ99" s="1"/>
      <c r="BA99" s="1"/>
      <c r="BB99" s="1"/>
      <c r="BC99" s="1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9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9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9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9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9"/>
      <c r="GJ99" s="8"/>
      <c r="GK99" s="8"/>
    </row>
    <row r="100" spans="1:193" s="2" customFormat="1" ht="17.100000000000001" customHeight="1">
      <c r="A100" s="17" t="s">
        <v>85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42"/>
      <c r="AV100" s="42"/>
      <c r="AW100" s="42"/>
      <c r="AX100" s="42"/>
      <c r="AY100" s="42"/>
      <c r="AZ100" s="1"/>
      <c r="BA100" s="1"/>
      <c r="BB100" s="1"/>
      <c r="BC100" s="1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9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9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9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9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9"/>
      <c r="GJ100" s="8"/>
      <c r="GK100" s="8"/>
    </row>
    <row r="101" spans="1:193" s="2" customFormat="1" ht="17.100000000000001" customHeight="1">
      <c r="A101" s="13" t="s">
        <v>86</v>
      </c>
      <c r="B101" s="24">
        <v>210.9</v>
      </c>
      <c r="C101" s="24">
        <v>117.65353</v>
      </c>
      <c r="D101" s="4">
        <f t="shared" si="22"/>
        <v>0.55786405879563772</v>
      </c>
      <c r="E101" s="10">
        <v>15</v>
      </c>
      <c r="F101" s="5">
        <f>F$33</f>
        <v>1</v>
      </c>
      <c r="G101" s="5">
        <v>10</v>
      </c>
      <c r="H101" s="5"/>
      <c r="I101" s="5"/>
      <c r="J101" s="4">
        <f>J$33</f>
        <v>1.2003032512027991</v>
      </c>
      <c r="K101" s="5">
        <v>10</v>
      </c>
      <c r="L101" s="5" t="s">
        <v>400</v>
      </c>
      <c r="M101" s="5" t="s">
        <v>400</v>
      </c>
      <c r="N101" s="4" t="s">
        <v>400</v>
      </c>
      <c r="O101" s="5"/>
      <c r="P101" s="5" t="s">
        <v>400</v>
      </c>
      <c r="Q101" s="5" t="s">
        <v>400</v>
      </c>
      <c r="R101" s="5" t="s">
        <v>400</v>
      </c>
      <c r="S101" s="5"/>
      <c r="T101" s="5" t="s">
        <v>400</v>
      </c>
      <c r="U101" s="5" t="s">
        <v>400</v>
      </c>
      <c r="V101" s="5" t="s">
        <v>400</v>
      </c>
      <c r="W101" s="5"/>
      <c r="X101" s="5" t="s">
        <v>400</v>
      </c>
      <c r="Y101" s="5" t="s">
        <v>400</v>
      </c>
      <c r="Z101" s="5" t="s">
        <v>400</v>
      </c>
      <c r="AA101" s="5"/>
      <c r="AB101" s="31">
        <f t="shared" si="31"/>
        <v>0.86774266839893022</v>
      </c>
      <c r="AC101" s="32">
        <v>776</v>
      </c>
      <c r="AD101" s="24">
        <f t="shared" si="23"/>
        <v>634.90909090909088</v>
      </c>
      <c r="AE101" s="24">
        <f t="shared" si="24"/>
        <v>550.9</v>
      </c>
      <c r="AF101" s="24">
        <f t="shared" si="25"/>
        <v>-84.009090909090901</v>
      </c>
      <c r="AG101" s="24">
        <v>5.7</v>
      </c>
      <c r="AH101" s="24">
        <v>21.8</v>
      </c>
      <c r="AI101" s="24">
        <v>105.9</v>
      </c>
      <c r="AJ101" s="24">
        <v>54.5</v>
      </c>
      <c r="AK101" s="24">
        <v>46.5</v>
      </c>
      <c r="AL101" s="24">
        <v>83.1</v>
      </c>
      <c r="AM101" s="24">
        <v>104.2</v>
      </c>
      <c r="AN101" s="24">
        <v>53.7</v>
      </c>
      <c r="AO101" s="24"/>
      <c r="AP101" s="24">
        <f t="shared" si="26"/>
        <v>75.5</v>
      </c>
      <c r="AQ101" s="47"/>
      <c r="AR101" s="24">
        <f t="shared" si="27"/>
        <v>75.5</v>
      </c>
      <c r="AS101" s="24"/>
      <c r="AT101" s="24">
        <f t="shared" si="28"/>
        <v>75.5</v>
      </c>
      <c r="AU101" s="42"/>
      <c r="AV101" s="42"/>
      <c r="AW101" s="42"/>
      <c r="AX101" s="42"/>
      <c r="AY101" s="42"/>
      <c r="BC101" s="1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9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9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9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9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9"/>
      <c r="GJ101" s="8"/>
      <c r="GK101" s="8"/>
    </row>
    <row r="102" spans="1:193" s="2" customFormat="1" ht="17.100000000000001" customHeight="1">
      <c r="A102" s="13" t="s">
        <v>87</v>
      </c>
      <c r="B102" s="24">
        <v>8879.6</v>
      </c>
      <c r="C102" s="24">
        <v>8118.3406999999997</v>
      </c>
      <c r="D102" s="4">
        <f t="shared" si="22"/>
        <v>0.91426873958286403</v>
      </c>
      <c r="E102" s="10">
        <v>15</v>
      </c>
      <c r="F102" s="5">
        <f t="shared" ref="F102:F113" si="40">F$33</f>
        <v>1</v>
      </c>
      <c r="G102" s="5">
        <v>10</v>
      </c>
      <c r="H102" s="5"/>
      <c r="I102" s="5"/>
      <c r="J102" s="4">
        <f t="shared" ref="J102:J113" si="41">J$33</f>
        <v>1.2003032512027991</v>
      </c>
      <c r="K102" s="5">
        <v>10</v>
      </c>
      <c r="L102" s="5" t="s">
        <v>400</v>
      </c>
      <c r="M102" s="5" t="s">
        <v>400</v>
      </c>
      <c r="N102" s="4" t="s">
        <v>400</v>
      </c>
      <c r="O102" s="5"/>
      <c r="P102" s="5" t="s">
        <v>400</v>
      </c>
      <c r="Q102" s="5" t="s">
        <v>400</v>
      </c>
      <c r="R102" s="5" t="s">
        <v>400</v>
      </c>
      <c r="S102" s="5"/>
      <c r="T102" s="5" t="s">
        <v>400</v>
      </c>
      <c r="U102" s="5" t="s">
        <v>400</v>
      </c>
      <c r="V102" s="5" t="s">
        <v>400</v>
      </c>
      <c r="W102" s="5"/>
      <c r="X102" s="5" t="s">
        <v>400</v>
      </c>
      <c r="Y102" s="5" t="s">
        <v>400</v>
      </c>
      <c r="Z102" s="5" t="s">
        <v>400</v>
      </c>
      <c r="AA102" s="5"/>
      <c r="AB102" s="31">
        <f t="shared" si="31"/>
        <v>1.0204875315934558</v>
      </c>
      <c r="AC102" s="32">
        <v>2344</v>
      </c>
      <c r="AD102" s="24">
        <f t="shared" si="23"/>
        <v>1917.8181818181818</v>
      </c>
      <c r="AE102" s="24">
        <f t="shared" si="24"/>
        <v>1957.1</v>
      </c>
      <c r="AF102" s="24">
        <f t="shared" si="25"/>
        <v>39.281818181818153</v>
      </c>
      <c r="AG102" s="24">
        <v>179.9</v>
      </c>
      <c r="AH102" s="24">
        <v>237.8</v>
      </c>
      <c r="AI102" s="24">
        <v>218.1</v>
      </c>
      <c r="AJ102" s="24">
        <v>228.6</v>
      </c>
      <c r="AK102" s="24">
        <v>126.5</v>
      </c>
      <c r="AL102" s="24">
        <v>300.8</v>
      </c>
      <c r="AM102" s="24">
        <v>211.3</v>
      </c>
      <c r="AN102" s="24">
        <v>202.5</v>
      </c>
      <c r="AO102" s="24"/>
      <c r="AP102" s="24">
        <f t="shared" si="26"/>
        <v>251.6</v>
      </c>
      <c r="AQ102" s="47"/>
      <c r="AR102" s="24">
        <f t="shared" si="27"/>
        <v>251.6</v>
      </c>
      <c r="AS102" s="24"/>
      <c r="AT102" s="24">
        <f t="shared" si="28"/>
        <v>251.6</v>
      </c>
      <c r="AU102" s="42"/>
      <c r="AV102" s="42"/>
      <c r="AW102" s="42"/>
      <c r="AX102" s="42"/>
      <c r="AY102" s="42"/>
      <c r="AZ102" s="1"/>
      <c r="BA102" s="1"/>
      <c r="BB102" s="1"/>
      <c r="BC102" s="1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9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9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9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9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9"/>
      <c r="GJ102" s="8"/>
      <c r="GK102" s="8"/>
    </row>
    <row r="103" spans="1:193" s="2" customFormat="1" ht="17.100000000000001" customHeight="1">
      <c r="A103" s="13" t="s">
        <v>88</v>
      </c>
      <c r="B103" s="24">
        <v>2149.5</v>
      </c>
      <c r="C103" s="24">
        <v>1855.7066200000002</v>
      </c>
      <c r="D103" s="4">
        <f t="shared" si="22"/>
        <v>0.86332013026285193</v>
      </c>
      <c r="E103" s="10">
        <v>15</v>
      </c>
      <c r="F103" s="5">
        <f t="shared" si="40"/>
        <v>1</v>
      </c>
      <c r="G103" s="5">
        <v>10</v>
      </c>
      <c r="H103" s="5"/>
      <c r="I103" s="5"/>
      <c r="J103" s="4">
        <f t="shared" si="41"/>
        <v>1.2003032512027991</v>
      </c>
      <c r="K103" s="5">
        <v>10</v>
      </c>
      <c r="L103" s="5" t="s">
        <v>400</v>
      </c>
      <c r="M103" s="5" t="s">
        <v>400</v>
      </c>
      <c r="N103" s="4" t="s">
        <v>400</v>
      </c>
      <c r="O103" s="5"/>
      <c r="P103" s="5" t="s">
        <v>400</v>
      </c>
      <c r="Q103" s="5" t="s">
        <v>400</v>
      </c>
      <c r="R103" s="5" t="s">
        <v>400</v>
      </c>
      <c r="S103" s="5"/>
      <c r="T103" s="5" t="s">
        <v>400</v>
      </c>
      <c r="U103" s="5" t="s">
        <v>400</v>
      </c>
      <c r="V103" s="5" t="s">
        <v>400</v>
      </c>
      <c r="W103" s="5"/>
      <c r="X103" s="5" t="s">
        <v>400</v>
      </c>
      <c r="Y103" s="5" t="s">
        <v>400</v>
      </c>
      <c r="Z103" s="5" t="s">
        <v>400</v>
      </c>
      <c r="AA103" s="5"/>
      <c r="AB103" s="31">
        <f t="shared" si="31"/>
        <v>0.99865241331345045</v>
      </c>
      <c r="AC103" s="32">
        <v>1316</v>
      </c>
      <c r="AD103" s="24">
        <f t="shared" si="23"/>
        <v>1076.7272727272727</v>
      </c>
      <c r="AE103" s="24">
        <f t="shared" si="24"/>
        <v>1075.3</v>
      </c>
      <c r="AF103" s="24">
        <f t="shared" si="25"/>
        <v>-1.4272727272727934</v>
      </c>
      <c r="AG103" s="24">
        <v>70.8</v>
      </c>
      <c r="AH103" s="24">
        <v>146.5</v>
      </c>
      <c r="AI103" s="24">
        <v>119.4</v>
      </c>
      <c r="AJ103" s="24">
        <v>81.8</v>
      </c>
      <c r="AK103" s="24">
        <v>141.19999999999999</v>
      </c>
      <c r="AL103" s="24">
        <v>211.4</v>
      </c>
      <c r="AM103" s="24">
        <v>49.5</v>
      </c>
      <c r="AN103" s="24">
        <v>65.5</v>
      </c>
      <c r="AO103" s="24">
        <v>26.9</v>
      </c>
      <c r="AP103" s="24">
        <f t="shared" si="26"/>
        <v>162.30000000000001</v>
      </c>
      <c r="AQ103" s="47"/>
      <c r="AR103" s="24">
        <f t="shared" si="27"/>
        <v>162.30000000000001</v>
      </c>
      <c r="AS103" s="24"/>
      <c r="AT103" s="24">
        <f t="shared" si="28"/>
        <v>162.30000000000001</v>
      </c>
      <c r="AU103" s="42"/>
      <c r="AV103" s="42"/>
      <c r="AW103" s="42"/>
      <c r="AX103" s="42"/>
      <c r="AY103" s="42"/>
      <c r="BC103" s="1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9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9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9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9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9"/>
      <c r="GJ103" s="8"/>
      <c r="GK103" s="8"/>
    </row>
    <row r="104" spans="1:193" s="2" customFormat="1" ht="17.100000000000001" customHeight="1">
      <c r="A104" s="13" t="s">
        <v>89</v>
      </c>
      <c r="B104" s="24">
        <v>1260.9000000000001</v>
      </c>
      <c r="C104" s="24">
        <v>743.64155000000005</v>
      </c>
      <c r="D104" s="4">
        <f t="shared" si="22"/>
        <v>0.58977044174795779</v>
      </c>
      <c r="E104" s="10">
        <v>15</v>
      </c>
      <c r="F104" s="5">
        <f t="shared" si="40"/>
        <v>1</v>
      </c>
      <c r="G104" s="5">
        <v>10</v>
      </c>
      <c r="H104" s="5"/>
      <c r="I104" s="5"/>
      <c r="J104" s="4">
        <f t="shared" si="41"/>
        <v>1.2003032512027991</v>
      </c>
      <c r="K104" s="5">
        <v>10</v>
      </c>
      <c r="L104" s="5" t="s">
        <v>400</v>
      </c>
      <c r="M104" s="5" t="s">
        <v>400</v>
      </c>
      <c r="N104" s="4" t="s">
        <v>400</v>
      </c>
      <c r="O104" s="5"/>
      <c r="P104" s="5" t="s">
        <v>400</v>
      </c>
      <c r="Q104" s="5" t="s">
        <v>400</v>
      </c>
      <c r="R104" s="5" t="s">
        <v>400</v>
      </c>
      <c r="S104" s="5"/>
      <c r="T104" s="5" t="s">
        <v>400</v>
      </c>
      <c r="U104" s="5" t="s">
        <v>400</v>
      </c>
      <c r="V104" s="5" t="s">
        <v>400</v>
      </c>
      <c r="W104" s="5"/>
      <c r="X104" s="5" t="s">
        <v>400</v>
      </c>
      <c r="Y104" s="5" t="s">
        <v>400</v>
      </c>
      <c r="Z104" s="5" t="s">
        <v>400</v>
      </c>
      <c r="AA104" s="5"/>
      <c r="AB104" s="31">
        <f t="shared" si="31"/>
        <v>0.88141683252135317</v>
      </c>
      <c r="AC104" s="32">
        <v>524</v>
      </c>
      <c r="AD104" s="24">
        <f t="shared" si="23"/>
        <v>428.72727272727269</v>
      </c>
      <c r="AE104" s="24">
        <f t="shared" si="24"/>
        <v>377.9</v>
      </c>
      <c r="AF104" s="24">
        <f t="shared" si="25"/>
        <v>-50.827272727272714</v>
      </c>
      <c r="AG104" s="24">
        <v>50.1</v>
      </c>
      <c r="AH104" s="24">
        <v>47.6</v>
      </c>
      <c r="AI104" s="24">
        <v>15.7</v>
      </c>
      <c r="AJ104" s="24">
        <v>29.6</v>
      </c>
      <c r="AK104" s="24">
        <v>56.2</v>
      </c>
      <c r="AL104" s="24">
        <v>131.9</v>
      </c>
      <c r="AM104" s="24">
        <v>24.2</v>
      </c>
      <c r="AN104" s="24">
        <v>23.4</v>
      </c>
      <c r="AO104" s="24"/>
      <c r="AP104" s="24">
        <f t="shared" si="26"/>
        <v>-0.8</v>
      </c>
      <c r="AQ104" s="47"/>
      <c r="AR104" s="24">
        <f t="shared" si="27"/>
        <v>0</v>
      </c>
      <c r="AS104" s="24"/>
      <c r="AT104" s="24">
        <f t="shared" si="28"/>
        <v>0</v>
      </c>
      <c r="AU104" s="42"/>
      <c r="AV104" s="42"/>
      <c r="AW104" s="42"/>
      <c r="AX104" s="42"/>
      <c r="AY104" s="42"/>
      <c r="AZ104" s="1"/>
      <c r="BA104" s="1"/>
      <c r="BB104" s="1"/>
      <c r="BC104" s="1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9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9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9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9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9"/>
      <c r="GJ104" s="8"/>
      <c r="GK104" s="8"/>
    </row>
    <row r="105" spans="1:193" s="2" customFormat="1" ht="17.100000000000001" customHeight="1">
      <c r="A105" s="13" t="s">
        <v>90</v>
      </c>
      <c r="B105" s="24">
        <v>872.3</v>
      </c>
      <c r="C105" s="24">
        <v>490.55437999999998</v>
      </c>
      <c r="D105" s="4">
        <f t="shared" si="22"/>
        <v>0.56236888685085407</v>
      </c>
      <c r="E105" s="10">
        <v>15</v>
      </c>
      <c r="F105" s="5">
        <f t="shared" si="40"/>
        <v>1</v>
      </c>
      <c r="G105" s="5">
        <v>10</v>
      </c>
      <c r="H105" s="5"/>
      <c r="I105" s="5"/>
      <c r="J105" s="4">
        <f t="shared" si="41"/>
        <v>1.2003032512027991</v>
      </c>
      <c r="K105" s="5">
        <v>10</v>
      </c>
      <c r="L105" s="5" t="s">
        <v>400</v>
      </c>
      <c r="M105" s="5" t="s">
        <v>400</v>
      </c>
      <c r="N105" s="4" t="s">
        <v>400</v>
      </c>
      <c r="O105" s="5"/>
      <c r="P105" s="5" t="s">
        <v>400</v>
      </c>
      <c r="Q105" s="5" t="s">
        <v>400</v>
      </c>
      <c r="R105" s="5" t="s">
        <v>400</v>
      </c>
      <c r="S105" s="5"/>
      <c r="T105" s="5" t="s">
        <v>400</v>
      </c>
      <c r="U105" s="5" t="s">
        <v>400</v>
      </c>
      <c r="V105" s="5" t="s">
        <v>400</v>
      </c>
      <c r="W105" s="5"/>
      <c r="X105" s="5" t="s">
        <v>400</v>
      </c>
      <c r="Y105" s="5" t="s">
        <v>400</v>
      </c>
      <c r="Z105" s="5" t="s">
        <v>400</v>
      </c>
      <c r="AA105" s="5"/>
      <c r="AB105" s="31">
        <f t="shared" si="31"/>
        <v>0.86967330899402306</v>
      </c>
      <c r="AC105" s="32">
        <v>1359</v>
      </c>
      <c r="AD105" s="24">
        <f t="shared" si="23"/>
        <v>1111.909090909091</v>
      </c>
      <c r="AE105" s="24">
        <f t="shared" si="24"/>
        <v>967</v>
      </c>
      <c r="AF105" s="24">
        <f t="shared" si="25"/>
        <v>-144.90909090909099</v>
      </c>
      <c r="AG105" s="24">
        <v>110</v>
      </c>
      <c r="AH105" s="24">
        <v>54.6</v>
      </c>
      <c r="AI105" s="24">
        <v>101.1</v>
      </c>
      <c r="AJ105" s="24">
        <v>139.30000000000001</v>
      </c>
      <c r="AK105" s="24">
        <v>76.7</v>
      </c>
      <c r="AL105" s="24">
        <v>122.4</v>
      </c>
      <c r="AM105" s="24">
        <v>199</v>
      </c>
      <c r="AN105" s="24">
        <v>86.1</v>
      </c>
      <c r="AO105" s="24"/>
      <c r="AP105" s="24">
        <f t="shared" si="26"/>
        <v>77.8</v>
      </c>
      <c r="AQ105" s="47"/>
      <c r="AR105" s="24">
        <f t="shared" si="27"/>
        <v>77.8</v>
      </c>
      <c r="AS105" s="24"/>
      <c r="AT105" s="24">
        <f t="shared" si="28"/>
        <v>77.8</v>
      </c>
      <c r="AU105" s="42"/>
      <c r="AV105" s="42"/>
      <c r="AW105" s="42"/>
      <c r="AX105" s="42"/>
      <c r="AY105" s="42"/>
      <c r="AZ105" s="1"/>
      <c r="BA105" s="1"/>
      <c r="BB105" s="1"/>
      <c r="BC105" s="1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9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9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9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9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9"/>
      <c r="GJ105" s="8"/>
      <c r="GK105" s="8"/>
    </row>
    <row r="106" spans="1:193" s="2" customFormat="1" ht="17.100000000000001" customHeight="1">
      <c r="A106" s="13" t="s">
        <v>91</v>
      </c>
      <c r="B106" s="24">
        <v>816.8</v>
      </c>
      <c r="C106" s="24">
        <v>525.94790999999987</v>
      </c>
      <c r="D106" s="4">
        <f t="shared" si="22"/>
        <v>0.64391272037218406</v>
      </c>
      <c r="E106" s="10">
        <v>15</v>
      </c>
      <c r="F106" s="5">
        <f t="shared" si="40"/>
        <v>1</v>
      </c>
      <c r="G106" s="5">
        <v>10</v>
      </c>
      <c r="H106" s="5"/>
      <c r="I106" s="5"/>
      <c r="J106" s="4">
        <f t="shared" si="41"/>
        <v>1.2003032512027991</v>
      </c>
      <c r="K106" s="5">
        <v>10</v>
      </c>
      <c r="L106" s="5" t="s">
        <v>400</v>
      </c>
      <c r="M106" s="5" t="s">
        <v>400</v>
      </c>
      <c r="N106" s="4" t="s">
        <v>400</v>
      </c>
      <c r="O106" s="5"/>
      <c r="P106" s="5" t="s">
        <v>400</v>
      </c>
      <c r="Q106" s="5" t="s">
        <v>400</v>
      </c>
      <c r="R106" s="5" t="s">
        <v>400</v>
      </c>
      <c r="S106" s="5"/>
      <c r="T106" s="5" t="s">
        <v>400</v>
      </c>
      <c r="U106" s="5" t="s">
        <v>400</v>
      </c>
      <c r="V106" s="5" t="s">
        <v>400</v>
      </c>
      <c r="W106" s="5"/>
      <c r="X106" s="5" t="s">
        <v>400</v>
      </c>
      <c r="Y106" s="5" t="s">
        <v>400</v>
      </c>
      <c r="Z106" s="5" t="s">
        <v>400</v>
      </c>
      <c r="AA106" s="5"/>
      <c r="AB106" s="31">
        <f t="shared" si="31"/>
        <v>0.90462066621744996</v>
      </c>
      <c r="AC106" s="32">
        <v>876</v>
      </c>
      <c r="AD106" s="24">
        <f t="shared" si="23"/>
        <v>716.72727272727275</v>
      </c>
      <c r="AE106" s="24">
        <f t="shared" si="24"/>
        <v>648.4</v>
      </c>
      <c r="AF106" s="24">
        <f t="shared" si="25"/>
        <v>-68.327272727272771</v>
      </c>
      <c r="AG106" s="24">
        <v>23.6</v>
      </c>
      <c r="AH106" s="24">
        <v>50.6</v>
      </c>
      <c r="AI106" s="24">
        <v>68.5</v>
      </c>
      <c r="AJ106" s="24">
        <v>94</v>
      </c>
      <c r="AK106" s="24">
        <v>94</v>
      </c>
      <c r="AL106" s="24">
        <v>89.8</v>
      </c>
      <c r="AM106" s="24">
        <v>117.3</v>
      </c>
      <c r="AN106" s="24">
        <v>77.2</v>
      </c>
      <c r="AO106" s="24"/>
      <c r="AP106" s="24">
        <f t="shared" si="26"/>
        <v>33.4</v>
      </c>
      <c r="AQ106" s="47"/>
      <c r="AR106" s="24">
        <f t="shared" si="27"/>
        <v>33.4</v>
      </c>
      <c r="AS106" s="24"/>
      <c r="AT106" s="24">
        <f t="shared" si="28"/>
        <v>33.4</v>
      </c>
      <c r="AU106" s="42"/>
      <c r="AV106" s="42"/>
      <c r="AW106" s="42"/>
      <c r="AX106" s="42"/>
      <c r="BB106" s="1"/>
      <c r="BC106" s="1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9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9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9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9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9"/>
      <c r="GJ106" s="8"/>
      <c r="GK106" s="8"/>
    </row>
    <row r="107" spans="1:193" s="2" customFormat="1" ht="17.100000000000001" customHeight="1">
      <c r="A107" s="13" t="s">
        <v>92</v>
      </c>
      <c r="B107" s="24">
        <v>723.7</v>
      </c>
      <c r="C107" s="24">
        <v>690.01872000000014</v>
      </c>
      <c r="D107" s="4">
        <f t="shared" si="22"/>
        <v>0.95345961033577464</v>
      </c>
      <c r="E107" s="10">
        <v>15</v>
      </c>
      <c r="F107" s="5">
        <f t="shared" si="40"/>
        <v>1</v>
      </c>
      <c r="G107" s="5">
        <v>10</v>
      </c>
      <c r="H107" s="5"/>
      <c r="I107" s="5"/>
      <c r="J107" s="4">
        <f t="shared" si="41"/>
        <v>1.2003032512027991</v>
      </c>
      <c r="K107" s="5">
        <v>10</v>
      </c>
      <c r="L107" s="5" t="s">
        <v>400</v>
      </c>
      <c r="M107" s="5" t="s">
        <v>400</v>
      </c>
      <c r="N107" s="4" t="s">
        <v>400</v>
      </c>
      <c r="O107" s="5"/>
      <c r="P107" s="5" t="s">
        <v>400</v>
      </c>
      <c r="Q107" s="5" t="s">
        <v>400</v>
      </c>
      <c r="R107" s="5" t="s">
        <v>400</v>
      </c>
      <c r="S107" s="5"/>
      <c r="T107" s="5" t="s">
        <v>400</v>
      </c>
      <c r="U107" s="5" t="s">
        <v>400</v>
      </c>
      <c r="V107" s="5" t="s">
        <v>400</v>
      </c>
      <c r="W107" s="5"/>
      <c r="X107" s="5" t="s">
        <v>400</v>
      </c>
      <c r="Y107" s="5" t="s">
        <v>400</v>
      </c>
      <c r="Z107" s="5" t="s">
        <v>400</v>
      </c>
      <c r="AA107" s="5"/>
      <c r="AB107" s="31">
        <f t="shared" si="31"/>
        <v>1.0372836190589889</v>
      </c>
      <c r="AC107" s="32">
        <v>1298</v>
      </c>
      <c r="AD107" s="24">
        <f t="shared" si="23"/>
        <v>1062</v>
      </c>
      <c r="AE107" s="24">
        <f t="shared" si="24"/>
        <v>1101.5999999999999</v>
      </c>
      <c r="AF107" s="24">
        <f t="shared" si="25"/>
        <v>39.599999999999909</v>
      </c>
      <c r="AG107" s="24">
        <v>141.80000000000001</v>
      </c>
      <c r="AH107" s="24">
        <v>122</v>
      </c>
      <c r="AI107" s="24">
        <v>59.6</v>
      </c>
      <c r="AJ107" s="24">
        <v>79.8</v>
      </c>
      <c r="AK107" s="24">
        <v>115</v>
      </c>
      <c r="AL107" s="24">
        <v>94.5</v>
      </c>
      <c r="AM107" s="24">
        <v>166.4</v>
      </c>
      <c r="AN107" s="24">
        <v>139.19999999999999</v>
      </c>
      <c r="AO107" s="24">
        <v>46.4</v>
      </c>
      <c r="AP107" s="24">
        <f t="shared" si="26"/>
        <v>136.9</v>
      </c>
      <c r="AQ107" s="47"/>
      <c r="AR107" s="24">
        <f t="shared" si="27"/>
        <v>136.9</v>
      </c>
      <c r="AS107" s="24"/>
      <c r="AT107" s="24">
        <f t="shared" si="28"/>
        <v>136.9</v>
      </c>
      <c r="AU107" s="42"/>
      <c r="AV107" s="42"/>
      <c r="AW107" s="42"/>
      <c r="AX107" s="42"/>
      <c r="BB107" s="1"/>
      <c r="BC107" s="1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9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9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9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9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9"/>
      <c r="GJ107" s="8"/>
      <c r="GK107" s="8"/>
    </row>
    <row r="108" spans="1:193" s="2" customFormat="1" ht="17.100000000000001" customHeight="1">
      <c r="A108" s="13" t="s">
        <v>93</v>
      </c>
      <c r="B108" s="24">
        <v>2178.5</v>
      </c>
      <c r="C108" s="24">
        <v>985.92537999999979</v>
      </c>
      <c r="D108" s="4">
        <f t="shared" si="22"/>
        <v>0.45257075051641027</v>
      </c>
      <c r="E108" s="10">
        <v>15</v>
      </c>
      <c r="F108" s="5">
        <f t="shared" si="40"/>
        <v>1</v>
      </c>
      <c r="G108" s="5">
        <v>10</v>
      </c>
      <c r="H108" s="5"/>
      <c r="I108" s="5"/>
      <c r="J108" s="4">
        <f t="shared" si="41"/>
        <v>1.2003032512027991</v>
      </c>
      <c r="K108" s="5">
        <v>10</v>
      </c>
      <c r="L108" s="5" t="s">
        <v>400</v>
      </c>
      <c r="M108" s="5" t="s">
        <v>400</v>
      </c>
      <c r="N108" s="4" t="s">
        <v>400</v>
      </c>
      <c r="O108" s="5"/>
      <c r="P108" s="5" t="s">
        <v>400</v>
      </c>
      <c r="Q108" s="5" t="s">
        <v>400</v>
      </c>
      <c r="R108" s="5" t="s">
        <v>400</v>
      </c>
      <c r="S108" s="5"/>
      <c r="T108" s="5" t="s">
        <v>400</v>
      </c>
      <c r="U108" s="5" t="s">
        <v>400</v>
      </c>
      <c r="V108" s="5" t="s">
        <v>400</v>
      </c>
      <c r="W108" s="5"/>
      <c r="X108" s="5" t="s">
        <v>400</v>
      </c>
      <c r="Y108" s="5" t="s">
        <v>400</v>
      </c>
      <c r="Z108" s="5" t="s">
        <v>400</v>
      </c>
      <c r="AA108" s="5"/>
      <c r="AB108" s="31">
        <f t="shared" si="31"/>
        <v>0.82261696485068991</v>
      </c>
      <c r="AC108" s="32">
        <v>1563</v>
      </c>
      <c r="AD108" s="24">
        <f t="shared" si="23"/>
        <v>1278.8181818181818</v>
      </c>
      <c r="AE108" s="24">
        <f t="shared" si="24"/>
        <v>1052</v>
      </c>
      <c r="AF108" s="24">
        <f t="shared" si="25"/>
        <v>-226.81818181818176</v>
      </c>
      <c r="AG108" s="24">
        <v>155.1</v>
      </c>
      <c r="AH108" s="24">
        <v>34.299999999999997</v>
      </c>
      <c r="AI108" s="24">
        <v>146.4</v>
      </c>
      <c r="AJ108" s="24">
        <v>73.400000000000006</v>
      </c>
      <c r="AK108" s="24">
        <v>94.8</v>
      </c>
      <c r="AL108" s="24">
        <v>112.7</v>
      </c>
      <c r="AM108" s="24">
        <v>208.9</v>
      </c>
      <c r="AN108" s="24">
        <v>167.7</v>
      </c>
      <c r="AO108" s="24"/>
      <c r="AP108" s="24">
        <f t="shared" si="26"/>
        <v>58.7</v>
      </c>
      <c r="AQ108" s="47"/>
      <c r="AR108" s="24">
        <f t="shared" si="27"/>
        <v>58.7</v>
      </c>
      <c r="AS108" s="24"/>
      <c r="AT108" s="24">
        <f t="shared" si="28"/>
        <v>58.7</v>
      </c>
      <c r="AU108" s="42"/>
      <c r="AV108" s="42"/>
      <c r="AW108" s="42"/>
      <c r="AX108" s="42"/>
      <c r="BC108" s="1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9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9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9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9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9"/>
      <c r="GJ108" s="8"/>
      <c r="GK108" s="8"/>
    </row>
    <row r="109" spans="1:193" s="2" customFormat="1" ht="17.100000000000001" customHeight="1">
      <c r="A109" s="13" t="s">
        <v>94</v>
      </c>
      <c r="B109" s="24">
        <v>2335.4</v>
      </c>
      <c r="C109" s="24">
        <v>1749.57511</v>
      </c>
      <c r="D109" s="4">
        <f t="shared" si="22"/>
        <v>0.74915436756016096</v>
      </c>
      <c r="E109" s="10">
        <v>15</v>
      </c>
      <c r="F109" s="5">
        <f t="shared" si="40"/>
        <v>1</v>
      </c>
      <c r="G109" s="5">
        <v>10</v>
      </c>
      <c r="H109" s="5"/>
      <c r="I109" s="5"/>
      <c r="J109" s="4">
        <f t="shared" si="41"/>
        <v>1.2003032512027991</v>
      </c>
      <c r="K109" s="5">
        <v>10</v>
      </c>
      <c r="L109" s="5" t="s">
        <v>400</v>
      </c>
      <c r="M109" s="5" t="s">
        <v>400</v>
      </c>
      <c r="N109" s="4" t="s">
        <v>400</v>
      </c>
      <c r="O109" s="5"/>
      <c r="P109" s="5" t="s">
        <v>400</v>
      </c>
      <c r="Q109" s="5" t="s">
        <v>400</v>
      </c>
      <c r="R109" s="5" t="s">
        <v>400</v>
      </c>
      <c r="S109" s="5"/>
      <c r="T109" s="5" t="s">
        <v>400</v>
      </c>
      <c r="U109" s="5" t="s">
        <v>400</v>
      </c>
      <c r="V109" s="5" t="s">
        <v>400</v>
      </c>
      <c r="W109" s="5"/>
      <c r="X109" s="5" t="s">
        <v>400</v>
      </c>
      <c r="Y109" s="5" t="s">
        <v>400</v>
      </c>
      <c r="Z109" s="5" t="s">
        <v>400</v>
      </c>
      <c r="AA109" s="5"/>
      <c r="AB109" s="31">
        <f t="shared" si="31"/>
        <v>0.94972422929801159</v>
      </c>
      <c r="AC109" s="32">
        <v>1019</v>
      </c>
      <c r="AD109" s="24">
        <f t="shared" si="23"/>
        <v>833.72727272727275</v>
      </c>
      <c r="AE109" s="24">
        <f t="shared" si="24"/>
        <v>791.8</v>
      </c>
      <c r="AF109" s="24">
        <f t="shared" si="25"/>
        <v>-41.927272727272793</v>
      </c>
      <c r="AG109" s="24">
        <v>98.3</v>
      </c>
      <c r="AH109" s="24">
        <v>66.2</v>
      </c>
      <c r="AI109" s="24">
        <v>104.4</v>
      </c>
      <c r="AJ109" s="24">
        <v>59.8</v>
      </c>
      <c r="AK109" s="24">
        <v>108.4</v>
      </c>
      <c r="AL109" s="24">
        <v>99.8</v>
      </c>
      <c r="AM109" s="24">
        <v>97.7</v>
      </c>
      <c r="AN109" s="24">
        <v>80.900000000000006</v>
      </c>
      <c r="AO109" s="24"/>
      <c r="AP109" s="24">
        <f t="shared" si="26"/>
        <v>76.3</v>
      </c>
      <c r="AQ109" s="47"/>
      <c r="AR109" s="24">
        <f t="shared" si="27"/>
        <v>76.3</v>
      </c>
      <c r="AS109" s="24"/>
      <c r="AT109" s="24">
        <f t="shared" si="28"/>
        <v>76.3</v>
      </c>
      <c r="AU109" s="42"/>
      <c r="AV109" s="42"/>
      <c r="AW109" s="42"/>
      <c r="AX109" s="42"/>
      <c r="AY109" s="42"/>
      <c r="AZ109" s="1"/>
      <c r="BA109" s="1"/>
      <c r="BB109" s="1"/>
      <c r="BC109" s="1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9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9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9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9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9"/>
      <c r="GJ109" s="8"/>
      <c r="GK109" s="8"/>
    </row>
    <row r="110" spans="1:193" s="2" customFormat="1" ht="17.100000000000001" customHeight="1">
      <c r="A110" s="13" t="s">
        <v>95</v>
      </c>
      <c r="B110" s="24">
        <v>831.1</v>
      </c>
      <c r="C110" s="24">
        <v>575.24564000000009</v>
      </c>
      <c r="D110" s="4">
        <f t="shared" si="22"/>
        <v>0.69214972927445562</v>
      </c>
      <c r="E110" s="10">
        <v>15</v>
      </c>
      <c r="F110" s="5">
        <f t="shared" si="40"/>
        <v>1</v>
      </c>
      <c r="G110" s="5">
        <v>10</v>
      </c>
      <c r="H110" s="5"/>
      <c r="I110" s="5"/>
      <c r="J110" s="4">
        <f t="shared" si="41"/>
        <v>1.2003032512027991</v>
      </c>
      <c r="K110" s="5">
        <v>10</v>
      </c>
      <c r="L110" s="5" t="s">
        <v>400</v>
      </c>
      <c r="M110" s="5" t="s">
        <v>400</v>
      </c>
      <c r="N110" s="4" t="s">
        <v>400</v>
      </c>
      <c r="O110" s="5"/>
      <c r="P110" s="5" t="s">
        <v>400</v>
      </c>
      <c r="Q110" s="5" t="s">
        <v>400</v>
      </c>
      <c r="R110" s="5" t="s">
        <v>400</v>
      </c>
      <c r="S110" s="5"/>
      <c r="T110" s="5" t="s">
        <v>400</v>
      </c>
      <c r="U110" s="5" t="s">
        <v>400</v>
      </c>
      <c r="V110" s="5" t="s">
        <v>400</v>
      </c>
      <c r="W110" s="5"/>
      <c r="X110" s="5" t="s">
        <v>400</v>
      </c>
      <c r="Y110" s="5" t="s">
        <v>400</v>
      </c>
      <c r="Z110" s="5" t="s">
        <v>400</v>
      </c>
      <c r="AA110" s="5"/>
      <c r="AB110" s="31">
        <f t="shared" si="31"/>
        <v>0.92529367003270935</v>
      </c>
      <c r="AC110" s="32">
        <v>1508</v>
      </c>
      <c r="AD110" s="24">
        <f t="shared" si="23"/>
        <v>1233.8181818181818</v>
      </c>
      <c r="AE110" s="24">
        <f t="shared" si="24"/>
        <v>1141.5999999999999</v>
      </c>
      <c r="AF110" s="24">
        <f t="shared" si="25"/>
        <v>-92.218181818181847</v>
      </c>
      <c r="AG110" s="24">
        <v>40.6</v>
      </c>
      <c r="AH110" s="24">
        <v>44.3</v>
      </c>
      <c r="AI110" s="24">
        <v>367</v>
      </c>
      <c r="AJ110" s="24">
        <v>157.69999999999999</v>
      </c>
      <c r="AK110" s="24">
        <v>161.80000000000001</v>
      </c>
      <c r="AL110" s="24">
        <v>170.4</v>
      </c>
      <c r="AM110" s="24">
        <v>26.8</v>
      </c>
      <c r="AN110" s="24">
        <v>96.6</v>
      </c>
      <c r="AO110" s="24"/>
      <c r="AP110" s="24">
        <f t="shared" si="26"/>
        <v>76.400000000000006</v>
      </c>
      <c r="AQ110" s="47"/>
      <c r="AR110" s="24">
        <f t="shared" si="27"/>
        <v>76.400000000000006</v>
      </c>
      <c r="AS110" s="24"/>
      <c r="AT110" s="24">
        <f t="shared" si="28"/>
        <v>76.400000000000006</v>
      </c>
      <c r="AU110" s="42"/>
      <c r="AV110" s="42"/>
      <c r="AW110" s="42"/>
      <c r="AX110" s="42"/>
      <c r="AY110" s="42"/>
      <c r="AZ110" s="1"/>
      <c r="BA110" s="1"/>
      <c r="BB110" s="1"/>
      <c r="BC110" s="1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9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9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9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9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9"/>
      <c r="GJ110" s="8"/>
      <c r="GK110" s="8"/>
    </row>
    <row r="111" spans="1:193" s="2" customFormat="1" ht="17.100000000000001" customHeight="1">
      <c r="A111" s="33" t="s">
        <v>96</v>
      </c>
      <c r="B111" s="24">
        <v>1513.3</v>
      </c>
      <c r="C111" s="24">
        <v>1115.2870299999997</v>
      </c>
      <c r="D111" s="4">
        <f t="shared" si="22"/>
        <v>0.73699004163087278</v>
      </c>
      <c r="E111" s="10">
        <v>15</v>
      </c>
      <c r="F111" s="5">
        <f t="shared" si="40"/>
        <v>1</v>
      </c>
      <c r="G111" s="5">
        <v>10</v>
      </c>
      <c r="H111" s="5"/>
      <c r="I111" s="5"/>
      <c r="J111" s="4">
        <f t="shared" si="41"/>
        <v>1.2003032512027991</v>
      </c>
      <c r="K111" s="5">
        <v>10</v>
      </c>
      <c r="L111" s="5" t="s">
        <v>400</v>
      </c>
      <c r="M111" s="5" t="s">
        <v>400</v>
      </c>
      <c r="N111" s="4" t="s">
        <v>400</v>
      </c>
      <c r="O111" s="5"/>
      <c r="P111" s="5" t="s">
        <v>400</v>
      </c>
      <c r="Q111" s="5" t="s">
        <v>400</v>
      </c>
      <c r="R111" s="5" t="s">
        <v>400</v>
      </c>
      <c r="S111" s="5"/>
      <c r="T111" s="5" t="s">
        <v>400</v>
      </c>
      <c r="U111" s="5" t="s">
        <v>400</v>
      </c>
      <c r="V111" s="5" t="s">
        <v>400</v>
      </c>
      <c r="W111" s="5"/>
      <c r="X111" s="5" t="s">
        <v>400</v>
      </c>
      <c r="Y111" s="5" t="s">
        <v>400</v>
      </c>
      <c r="Z111" s="5" t="s">
        <v>400</v>
      </c>
      <c r="AA111" s="5"/>
      <c r="AB111" s="31">
        <f t="shared" si="31"/>
        <v>0.94451094675688818</v>
      </c>
      <c r="AC111" s="32">
        <v>725</v>
      </c>
      <c r="AD111" s="24">
        <f t="shared" si="23"/>
        <v>593.18181818181813</v>
      </c>
      <c r="AE111" s="24">
        <f t="shared" si="24"/>
        <v>560.29999999999995</v>
      </c>
      <c r="AF111" s="24">
        <f t="shared" si="25"/>
        <v>-32.881818181818176</v>
      </c>
      <c r="AG111" s="24">
        <v>43.2</v>
      </c>
      <c r="AH111" s="24">
        <v>61.7</v>
      </c>
      <c r="AI111" s="24">
        <v>33.9</v>
      </c>
      <c r="AJ111" s="24">
        <v>76.2</v>
      </c>
      <c r="AK111" s="24">
        <v>77.8</v>
      </c>
      <c r="AL111" s="24">
        <v>91</v>
      </c>
      <c r="AM111" s="24">
        <v>41.7</v>
      </c>
      <c r="AN111" s="24">
        <v>54.5</v>
      </c>
      <c r="AO111" s="24"/>
      <c r="AP111" s="24">
        <f t="shared" si="26"/>
        <v>80.3</v>
      </c>
      <c r="AQ111" s="47"/>
      <c r="AR111" s="24">
        <f t="shared" si="27"/>
        <v>80.3</v>
      </c>
      <c r="AS111" s="24"/>
      <c r="AT111" s="24">
        <f t="shared" si="28"/>
        <v>80.3</v>
      </c>
      <c r="AU111" s="42"/>
      <c r="AV111" s="42"/>
      <c r="AW111" s="42"/>
      <c r="AX111" s="42"/>
      <c r="AY111" s="42"/>
      <c r="AZ111" s="1"/>
      <c r="BA111" s="1"/>
      <c r="BB111" s="1"/>
      <c r="BC111" s="1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9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9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9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9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9"/>
      <c r="GJ111" s="8"/>
      <c r="GK111" s="8"/>
    </row>
    <row r="112" spans="1:193" s="2" customFormat="1" ht="17.100000000000001" customHeight="1">
      <c r="A112" s="13" t="s">
        <v>97</v>
      </c>
      <c r="B112" s="24">
        <v>560.79999999999995</v>
      </c>
      <c r="C112" s="24">
        <v>710.03712000000007</v>
      </c>
      <c r="D112" s="4">
        <f t="shared" si="22"/>
        <v>1.2066114693295291</v>
      </c>
      <c r="E112" s="10">
        <v>15</v>
      </c>
      <c r="F112" s="5">
        <f t="shared" si="40"/>
        <v>1</v>
      </c>
      <c r="G112" s="5">
        <v>10</v>
      </c>
      <c r="H112" s="5"/>
      <c r="I112" s="5"/>
      <c r="J112" s="4">
        <f t="shared" si="41"/>
        <v>1.2003032512027991</v>
      </c>
      <c r="K112" s="5">
        <v>10</v>
      </c>
      <c r="L112" s="5" t="s">
        <v>400</v>
      </c>
      <c r="M112" s="5" t="s">
        <v>400</v>
      </c>
      <c r="N112" s="4" t="s">
        <v>400</v>
      </c>
      <c r="O112" s="5"/>
      <c r="P112" s="5" t="s">
        <v>400</v>
      </c>
      <c r="Q112" s="5" t="s">
        <v>400</v>
      </c>
      <c r="R112" s="5" t="s">
        <v>400</v>
      </c>
      <c r="S112" s="5"/>
      <c r="T112" s="5" t="s">
        <v>400</v>
      </c>
      <c r="U112" s="5" t="s">
        <v>400</v>
      </c>
      <c r="V112" s="5" t="s">
        <v>400</v>
      </c>
      <c r="W112" s="5"/>
      <c r="X112" s="5" t="s">
        <v>400</v>
      </c>
      <c r="Y112" s="5" t="s">
        <v>400</v>
      </c>
      <c r="Z112" s="5" t="s">
        <v>400</v>
      </c>
      <c r="AA112" s="5"/>
      <c r="AB112" s="31">
        <f t="shared" si="31"/>
        <v>1.145777272913455</v>
      </c>
      <c r="AC112" s="32">
        <v>976</v>
      </c>
      <c r="AD112" s="24">
        <f t="shared" si="23"/>
        <v>798.54545454545462</v>
      </c>
      <c r="AE112" s="24">
        <f t="shared" si="24"/>
        <v>915</v>
      </c>
      <c r="AF112" s="24">
        <f t="shared" si="25"/>
        <v>116.45454545454538</v>
      </c>
      <c r="AG112" s="24">
        <v>91.7</v>
      </c>
      <c r="AH112" s="24">
        <v>110.6</v>
      </c>
      <c r="AI112" s="24">
        <v>96.8</v>
      </c>
      <c r="AJ112" s="24">
        <v>74.400000000000006</v>
      </c>
      <c r="AK112" s="24">
        <v>101.2</v>
      </c>
      <c r="AL112" s="24">
        <v>127.5</v>
      </c>
      <c r="AM112" s="24">
        <v>72.400000000000006</v>
      </c>
      <c r="AN112" s="24">
        <v>104.7</v>
      </c>
      <c r="AO112" s="24"/>
      <c r="AP112" s="24">
        <f t="shared" si="26"/>
        <v>135.69999999999999</v>
      </c>
      <c r="AQ112" s="47"/>
      <c r="AR112" s="24">
        <f t="shared" si="27"/>
        <v>135.69999999999999</v>
      </c>
      <c r="AS112" s="24"/>
      <c r="AT112" s="24">
        <f t="shared" si="28"/>
        <v>135.69999999999999</v>
      </c>
      <c r="AU112" s="42"/>
      <c r="AV112" s="42"/>
      <c r="AW112" s="42"/>
      <c r="AX112" s="42"/>
      <c r="AY112" s="42"/>
      <c r="AZ112" s="1"/>
      <c r="BA112" s="1"/>
      <c r="BB112" s="1"/>
      <c r="BC112" s="1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9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9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9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9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9"/>
      <c r="GJ112" s="8"/>
      <c r="GK112" s="8"/>
    </row>
    <row r="113" spans="1:193" s="2" customFormat="1" ht="17.100000000000001" customHeight="1">
      <c r="A113" s="13" t="s">
        <v>98</v>
      </c>
      <c r="B113" s="24">
        <v>432.5</v>
      </c>
      <c r="C113" s="24">
        <v>538.37162999999998</v>
      </c>
      <c r="D113" s="4">
        <f t="shared" si="22"/>
        <v>1.2044789895953756</v>
      </c>
      <c r="E113" s="10">
        <v>15</v>
      </c>
      <c r="F113" s="5">
        <f t="shared" si="40"/>
        <v>1</v>
      </c>
      <c r="G113" s="5">
        <v>10</v>
      </c>
      <c r="H113" s="5"/>
      <c r="I113" s="5"/>
      <c r="J113" s="4">
        <f t="shared" si="41"/>
        <v>1.2003032512027991</v>
      </c>
      <c r="K113" s="5">
        <v>10</v>
      </c>
      <c r="L113" s="5" t="s">
        <v>400</v>
      </c>
      <c r="M113" s="5" t="s">
        <v>400</v>
      </c>
      <c r="N113" s="4" t="s">
        <v>400</v>
      </c>
      <c r="O113" s="5"/>
      <c r="P113" s="5" t="s">
        <v>400</v>
      </c>
      <c r="Q113" s="5" t="s">
        <v>400</v>
      </c>
      <c r="R113" s="5" t="s">
        <v>400</v>
      </c>
      <c r="S113" s="5"/>
      <c r="T113" s="5" t="s">
        <v>400</v>
      </c>
      <c r="U113" s="5" t="s">
        <v>400</v>
      </c>
      <c r="V113" s="5" t="s">
        <v>400</v>
      </c>
      <c r="W113" s="5"/>
      <c r="X113" s="5" t="s">
        <v>400</v>
      </c>
      <c r="Y113" s="5" t="s">
        <v>400</v>
      </c>
      <c r="Z113" s="5" t="s">
        <v>400</v>
      </c>
      <c r="AA113" s="5"/>
      <c r="AB113" s="31">
        <f t="shared" si="31"/>
        <v>1.1448633530273893</v>
      </c>
      <c r="AC113" s="32">
        <v>740</v>
      </c>
      <c r="AD113" s="24">
        <f t="shared" si="23"/>
        <v>605.45454545454538</v>
      </c>
      <c r="AE113" s="24">
        <f t="shared" si="24"/>
        <v>693.2</v>
      </c>
      <c r="AF113" s="24">
        <f t="shared" si="25"/>
        <v>87.745454545454663</v>
      </c>
      <c r="AG113" s="24">
        <v>47.2</v>
      </c>
      <c r="AH113" s="24">
        <v>67.900000000000006</v>
      </c>
      <c r="AI113" s="24">
        <v>28.4</v>
      </c>
      <c r="AJ113" s="24">
        <v>72.2</v>
      </c>
      <c r="AK113" s="24">
        <v>72.3</v>
      </c>
      <c r="AL113" s="24">
        <v>119</v>
      </c>
      <c r="AM113" s="24">
        <v>48.5</v>
      </c>
      <c r="AN113" s="24">
        <v>79.400000000000006</v>
      </c>
      <c r="AO113" s="24">
        <v>38.700000000000003</v>
      </c>
      <c r="AP113" s="24">
        <f t="shared" si="26"/>
        <v>119.6</v>
      </c>
      <c r="AQ113" s="47"/>
      <c r="AR113" s="24">
        <f t="shared" si="27"/>
        <v>119.6</v>
      </c>
      <c r="AS113" s="24"/>
      <c r="AT113" s="24">
        <f t="shared" si="28"/>
        <v>119.6</v>
      </c>
      <c r="AU113" s="42"/>
      <c r="AV113" s="42"/>
      <c r="AW113" s="42"/>
      <c r="AX113" s="42"/>
      <c r="AY113" s="42"/>
      <c r="AZ113" s="1"/>
      <c r="BA113" s="1"/>
      <c r="BB113" s="1"/>
      <c r="BC113" s="1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9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9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9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9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9"/>
      <c r="GJ113" s="8"/>
      <c r="GK113" s="8"/>
    </row>
    <row r="114" spans="1:193" s="2" customFormat="1" ht="17.100000000000001" customHeight="1">
      <c r="A114" s="17" t="s">
        <v>99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42"/>
      <c r="AV114" s="42"/>
      <c r="AW114" s="42"/>
      <c r="AX114" s="42"/>
      <c r="AY114" s="42"/>
      <c r="AZ114" s="1"/>
      <c r="BA114" s="1"/>
      <c r="BB114" s="1"/>
      <c r="BC114" s="1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9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9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9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9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9"/>
      <c r="GJ114" s="8"/>
      <c r="GK114" s="8"/>
    </row>
    <row r="115" spans="1:193" s="2" customFormat="1" ht="15.6" customHeight="1">
      <c r="A115" s="13" t="s">
        <v>100</v>
      </c>
      <c r="B115" s="24">
        <v>28821.7</v>
      </c>
      <c r="C115" s="24">
        <v>24743.820050000002</v>
      </c>
      <c r="D115" s="4">
        <f t="shared" si="22"/>
        <v>0.85851355228872694</v>
      </c>
      <c r="E115" s="10">
        <v>15</v>
      </c>
      <c r="F115" s="5">
        <f>F$34</f>
        <v>1</v>
      </c>
      <c r="G115" s="5">
        <v>10</v>
      </c>
      <c r="H115" s="5"/>
      <c r="I115" s="5"/>
      <c r="J115" s="4">
        <f>J$34</f>
        <v>1.1812997259912186</v>
      </c>
      <c r="K115" s="5">
        <v>10</v>
      </c>
      <c r="L115" s="5" t="s">
        <v>400</v>
      </c>
      <c r="M115" s="5" t="s">
        <v>400</v>
      </c>
      <c r="N115" s="4" t="s">
        <v>400</v>
      </c>
      <c r="O115" s="5"/>
      <c r="P115" s="5" t="s">
        <v>400</v>
      </c>
      <c r="Q115" s="5" t="s">
        <v>400</v>
      </c>
      <c r="R115" s="5" t="s">
        <v>400</v>
      </c>
      <c r="S115" s="5"/>
      <c r="T115" s="5" t="s">
        <v>400</v>
      </c>
      <c r="U115" s="5" t="s">
        <v>400</v>
      </c>
      <c r="V115" s="5" t="s">
        <v>400</v>
      </c>
      <c r="W115" s="5"/>
      <c r="X115" s="5" t="s">
        <v>400</v>
      </c>
      <c r="Y115" s="5" t="s">
        <v>400</v>
      </c>
      <c r="Z115" s="5" t="s">
        <v>400</v>
      </c>
      <c r="AA115" s="5"/>
      <c r="AB115" s="31">
        <f t="shared" si="31"/>
        <v>0.99116287269265979</v>
      </c>
      <c r="AC115" s="32">
        <v>2352</v>
      </c>
      <c r="AD115" s="24">
        <f t="shared" si="23"/>
        <v>1924.3636363636363</v>
      </c>
      <c r="AE115" s="24">
        <f t="shared" si="24"/>
        <v>1907.4</v>
      </c>
      <c r="AF115" s="24">
        <f t="shared" si="25"/>
        <v>-16.963636363636169</v>
      </c>
      <c r="AG115" s="24">
        <v>167.5</v>
      </c>
      <c r="AH115" s="24">
        <v>259.2</v>
      </c>
      <c r="AI115" s="24">
        <v>168.9</v>
      </c>
      <c r="AJ115" s="24">
        <v>184.1</v>
      </c>
      <c r="AK115" s="24">
        <v>195.3</v>
      </c>
      <c r="AL115" s="24">
        <v>332.2</v>
      </c>
      <c r="AM115" s="24">
        <v>274.39999999999998</v>
      </c>
      <c r="AN115" s="24">
        <v>206.4</v>
      </c>
      <c r="AO115" s="24"/>
      <c r="AP115" s="24">
        <f t="shared" si="26"/>
        <v>119.4</v>
      </c>
      <c r="AQ115" s="47"/>
      <c r="AR115" s="24">
        <f t="shared" si="27"/>
        <v>119.4</v>
      </c>
      <c r="AS115" s="24"/>
      <c r="AT115" s="24">
        <f t="shared" si="28"/>
        <v>119.4</v>
      </c>
      <c r="AU115" s="42"/>
      <c r="AV115" s="42"/>
      <c r="AW115" s="42"/>
      <c r="AX115" s="42"/>
      <c r="BA115" s="1"/>
      <c r="BB115" s="1"/>
      <c r="BC115" s="1"/>
      <c r="BD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9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9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9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9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9"/>
      <c r="GJ115" s="8"/>
      <c r="GK115" s="8"/>
    </row>
    <row r="116" spans="1:193" s="2" customFormat="1" ht="17.100000000000001" customHeight="1">
      <c r="A116" s="13" t="s">
        <v>101</v>
      </c>
      <c r="B116" s="24">
        <v>11267.3</v>
      </c>
      <c r="C116" s="24">
        <v>11712.22357</v>
      </c>
      <c r="D116" s="4">
        <f t="shared" si="22"/>
        <v>1.0394880379505296</v>
      </c>
      <c r="E116" s="10">
        <v>15</v>
      </c>
      <c r="F116" s="5">
        <f t="shared" ref="F116:F129" si="42">F$34</f>
        <v>1</v>
      </c>
      <c r="G116" s="5">
        <v>10</v>
      </c>
      <c r="H116" s="5"/>
      <c r="I116" s="5"/>
      <c r="J116" s="4">
        <f t="shared" ref="J116:J129" si="43">J$34</f>
        <v>1.1812997259912186</v>
      </c>
      <c r="K116" s="5">
        <v>10</v>
      </c>
      <c r="L116" s="5" t="s">
        <v>400</v>
      </c>
      <c r="M116" s="5" t="s">
        <v>400</v>
      </c>
      <c r="N116" s="4" t="s">
        <v>400</v>
      </c>
      <c r="O116" s="5"/>
      <c r="P116" s="5" t="s">
        <v>400</v>
      </c>
      <c r="Q116" s="5" t="s">
        <v>400</v>
      </c>
      <c r="R116" s="5" t="s">
        <v>400</v>
      </c>
      <c r="S116" s="5"/>
      <c r="T116" s="5" t="s">
        <v>400</v>
      </c>
      <c r="U116" s="5" t="s">
        <v>400</v>
      </c>
      <c r="V116" s="5" t="s">
        <v>400</v>
      </c>
      <c r="W116" s="5"/>
      <c r="X116" s="5" t="s">
        <v>400</v>
      </c>
      <c r="Y116" s="5" t="s">
        <v>400</v>
      </c>
      <c r="Z116" s="5" t="s">
        <v>400</v>
      </c>
      <c r="AA116" s="5"/>
      <c r="AB116" s="31">
        <f t="shared" si="31"/>
        <v>1.068723366547718</v>
      </c>
      <c r="AC116" s="32">
        <v>2198</v>
      </c>
      <c r="AD116" s="24">
        <f t="shared" si="23"/>
        <v>1798.3636363636363</v>
      </c>
      <c r="AE116" s="24">
        <f t="shared" si="24"/>
        <v>1922</v>
      </c>
      <c r="AF116" s="24">
        <f t="shared" si="25"/>
        <v>123.63636363636374</v>
      </c>
      <c r="AG116" s="24">
        <v>211.9</v>
      </c>
      <c r="AH116" s="24">
        <v>141</v>
      </c>
      <c r="AI116" s="24">
        <v>196.7</v>
      </c>
      <c r="AJ116" s="24">
        <v>229.2</v>
      </c>
      <c r="AK116" s="24">
        <v>227.9</v>
      </c>
      <c r="AL116" s="24">
        <v>318.60000000000002</v>
      </c>
      <c r="AM116" s="24">
        <v>207.1</v>
      </c>
      <c r="AN116" s="24">
        <v>235.8</v>
      </c>
      <c r="AO116" s="24"/>
      <c r="AP116" s="24">
        <f t="shared" si="26"/>
        <v>153.80000000000001</v>
      </c>
      <c r="AQ116" s="47"/>
      <c r="AR116" s="24">
        <f t="shared" si="27"/>
        <v>153.80000000000001</v>
      </c>
      <c r="AS116" s="24"/>
      <c r="AT116" s="24">
        <f t="shared" si="28"/>
        <v>153.80000000000001</v>
      </c>
      <c r="AU116" s="42"/>
      <c r="AV116" s="42"/>
      <c r="AW116" s="42"/>
      <c r="AX116" s="42"/>
      <c r="BA116" s="1"/>
      <c r="BB116" s="1"/>
      <c r="BC116" s="1"/>
      <c r="BD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9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9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9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9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9"/>
      <c r="GJ116" s="8"/>
      <c r="GK116" s="8"/>
    </row>
    <row r="117" spans="1:193" s="2" customFormat="1" ht="17.100000000000001" customHeight="1">
      <c r="A117" s="13" t="s">
        <v>102</v>
      </c>
      <c r="B117" s="24">
        <v>18353.900000000001</v>
      </c>
      <c r="C117" s="24">
        <v>19483.264369999997</v>
      </c>
      <c r="D117" s="4">
        <f t="shared" si="22"/>
        <v>1.061532664447338</v>
      </c>
      <c r="E117" s="10">
        <v>15</v>
      </c>
      <c r="F117" s="5">
        <f t="shared" si="42"/>
        <v>1</v>
      </c>
      <c r="G117" s="5">
        <v>10</v>
      </c>
      <c r="H117" s="5"/>
      <c r="I117" s="5"/>
      <c r="J117" s="4">
        <f t="shared" si="43"/>
        <v>1.1812997259912186</v>
      </c>
      <c r="K117" s="5">
        <v>10</v>
      </c>
      <c r="L117" s="5" t="s">
        <v>400</v>
      </c>
      <c r="M117" s="5" t="s">
        <v>400</v>
      </c>
      <c r="N117" s="4" t="s">
        <v>400</v>
      </c>
      <c r="O117" s="5"/>
      <c r="P117" s="5" t="s">
        <v>400</v>
      </c>
      <c r="Q117" s="5" t="s">
        <v>400</v>
      </c>
      <c r="R117" s="5" t="s">
        <v>400</v>
      </c>
      <c r="S117" s="5"/>
      <c r="T117" s="5" t="s">
        <v>400</v>
      </c>
      <c r="U117" s="5" t="s">
        <v>400</v>
      </c>
      <c r="V117" s="5" t="s">
        <v>400</v>
      </c>
      <c r="W117" s="5"/>
      <c r="X117" s="5" t="s">
        <v>400</v>
      </c>
      <c r="Y117" s="5" t="s">
        <v>400</v>
      </c>
      <c r="Z117" s="5" t="s">
        <v>400</v>
      </c>
      <c r="AA117" s="5"/>
      <c r="AB117" s="31">
        <f t="shared" si="31"/>
        <v>1.0781710636177788</v>
      </c>
      <c r="AC117" s="32">
        <v>3551</v>
      </c>
      <c r="AD117" s="24">
        <f t="shared" si="23"/>
        <v>2905.3636363636365</v>
      </c>
      <c r="AE117" s="24">
        <f t="shared" si="24"/>
        <v>3132.5</v>
      </c>
      <c r="AF117" s="24">
        <f t="shared" si="25"/>
        <v>227.13636363636351</v>
      </c>
      <c r="AG117" s="24">
        <v>377.6</v>
      </c>
      <c r="AH117" s="24">
        <v>290.7</v>
      </c>
      <c r="AI117" s="24">
        <v>295.8</v>
      </c>
      <c r="AJ117" s="24">
        <v>301.8</v>
      </c>
      <c r="AK117" s="24">
        <v>301.2</v>
      </c>
      <c r="AL117" s="24">
        <v>335.6</v>
      </c>
      <c r="AM117" s="24">
        <v>450.4</v>
      </c>
      <c r="AN117" s="24">
        <v>303.10000000000002</v>
      </c>
      <c r="AO117" s="24"/>
      <c r="AP117" s="24">
        <f t="shared" si="26"/>
        <v>476.3</v>
      </c>
      <c r="AQ117" s="47"/>
      <c r="AR117" s="24">
        <f t="shared" si="27"/>
        <v>476.3</v>
      </c>
      <c r="AS117" s="24"/>
      <c r="AT117" s="24">
        <f t="shared" si="28"/>
        <v>476.3</v>
      </c>
      <c r="AU117" s="42"/>
      <c r="AV117" s="42"/>
      <c r="AW117" s="42"/>
      <c r="AX117" s="42"/>
      <c r="BC117" s="1"/>
      <c r="BD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9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9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9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9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9"/>
      <c r="GJ117" s="8"/>
      <c r="GK117" s="8"/>
    </row>
    <row r="118" spans="1:193" s="2" customFormat="1" ht="17.100000000000001" customHeight="1">
      <c r="A118" s="13" t="s">
        <v>103</v>
      </c>
      <c r="B118" s="24">
        <v>29529</v>
      </c>
      <c r="C118" s="24">
        <v>18983.72076</v>
      </c>
      <c r="D118" s="4">
        <f t="shared" si="22"/>
        <v>0.64288397033424771</v>
      </c>
      <c r="E118" s="10">
        <v>15</v>
      </c>
      <c r="F118" s="5">
        <f t="shared" si="42"/>
        <v>1</v>
      </c>
      <c r="G118" s="5">
        <v>10</v>
      </c>
      <c r="H118" s="5"/>
      <c r="I118" s="5"/>
      <c r="J118" s="4">
        <f t="shared" si="43"/>
        <v>1.1812997259912186</v>
      </c>
      <c r="K118" s="5">
        <v>10</v>
      </c>
      <c r="L118" s="5" t="s">
        <v>400</v>
      </c>
      <c r="M118" s="5" t="s">
        <v>400</v>
      </c>
      <c r="N118" s="4" t="s">
        <v>400</v>
      </c>
      <c r="O118" s="5"/>
      <c r="P118" s="5" t="s">
        <v>400</v>
      </c>
      <c r="Q118" s="5" t="s">
        <v>400</v>
      </c>
      <c r="R118" s="5" t="s">
        <v>400</v>
      </c>
      <c r="S118" s="5"/>
      <c r="T118" s="5" t="s">
        <v>400</v>
      </c>
      <c r="U118" s="5" t="s">
        <v>400</v>
      </c>
      <c r="V118" s="5" t="s">
        <v>400</v>
      </c>
      <c r="W118" s="5"/>
      <c r="X118" s="5" t="s">
        <v>400</v>
      </c>
      <c r="Y118" s="5" t="s">
        <v>400</v>
      </c>
      <c r="Z118" s="5" t="s">
        <v>400</v>
      </c>
      <c r="AA118" s="5"/>
      <c r="AB118" s="31">
        <f t="shared" si="31"/>
        <v>0.89875019471216855</v>
      </c>
      <c r="AC118" s="32">
        <v>2433</v>
      </c>
      <c r="AD118" s="24">
        <f t="shared" si="23"/>
        <v>1990.6363636363637</v>
      </c>
      <c r="AE118" s="24">
        <f t="shared" si="24"/>
        <v>1789.1</v>
      </c>
      <c r="AF118" s="24">
        <f t="shared" si="25"/>
        <v>-201.53636363636383</v>
      </c>
      <c r="AG118" s="24">
        <v>201.6</v>
      </c>
      <c r="AH118" s="24">
        <v>69</v>
      </c>
      <c r="AI118" s="24">
        <v>259.7</v>
      </c>
      <c r="AJ118" s="24">
        <v>179.1</v>
      </c>
      <c r="AK118" s="24">
        <v>251.4</v>
      </c>
      <c r="AL118" s="24">
        <v>282.7</v>
      </c>
      <c r="AM118" s="24">
        <v>304.39999999999998</v>
      </c>
      <c r="AN118" s="24">
        <v>161.5</v>
      </c>
      <c r="AO118" s="24"/>
      <c r="AP118" s="24">
        <f t="shared" si="26"/>
        <v>79.7</v>
      </c>
      <c r="AQ118" s="47"/>
      <c r="AR118" s="24">
        <f t="shared" si="27"/>
        <v>79.7</v>
      </c>
      <c r="AS118" s="24"/>
      <c r="AT118" s="24">
        <f t="shared" si="28"/>
        <v>79.7</v>
      </c>
      <c r="AU118" s="42"/>
      <c r="AV118" s="42"/>
      <c r="AW118" s="42"/>
      <c r="AX118" s="42"/>
      <c r="BC118" s="1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9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9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9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9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9"/>
      <c r="GJ118" s="8"/>
      <c r="GK118" s="8"/>
    </row>
    <row r="119" spans="1:193" s="2" customFormat="1" ht="17.100000000000001" customHeight="1">
      <c r="A119" s="13" t="s">
        <v>104</v>
      </c>
      <c r="B119" s="24">
        <v>48121.3</v>
      </c>
      <c r="C119" s="24">
        <v>30927.730450000003</v>
      </c>
      <c r="D119" s="4">
        <f t="shared" si="22"/>
        <v>0.64270355227310982</v>
      </c>
      <c r="E119" s="10">
        <v>15</v>
      </c>
      <c r="F119" s="5">
        <f t="shared" si="42"/>
        <v>1</v>
      </c>
      <c r="G119" s="5">
        <v>10</v>
      </c>
      <c r="H119" s="5"/>
      <c r="I119" s="5"/>
      <c r="J119" s="4">
        <f t="shared" si="43"/>
        <v>1.1812997259912186</v>
      </c>
      <c r="K119" s="5">
        <v>10</v>
      </c>
      <c r="L119" s="5" t="s">
        <v>400</v>
      </c>
      <c r="M119" s="5" t="s">
        <v>400</v>
      </c>
      <c r="N119" s="4" t="s">
        <v>400</v>
      </c>
      <c r="O119" s="5"/>
      <c r="P119" s="5" t="s">
        <v>400</v>
      </c>
      <c r="Q119" s="5" t="s">
        <v>400</v>
      </c>
      <c r="R119" s="5" t="s">
        <v>400</v>
      </c>
      <c r="S119" s="5"/>
      <c r="T119" s="5" t="s">
        <v>400</v>
      </c>
      <c r="U119" s="5" t="s">
        <v>400</v>
      </c>
      <c r="V119" s="5" t="s">
        <v>400</v>
      </c>
      <c r="W119" s="5"/>
      <c r="X119" s="5" t="s">
        <v>400</v>
      </c>
      <c r="Y119" s="5" t="s">
        <v>400</v>
      </c>
      <c r="Z119" s="5" t="s">
        <v>400</v>
      </c>
      <c r="AA119" s="5"/>
      <c r="AB119" s="31">
        <f t="shared" si="31"/>
        <v>0.89867287268596674</v>
      </c>
      <c r="AC119" s="32">
        <v>2811</v>
      </c>
      <c r="AD119" s="24">
        <f t="shared" si="23"/>
        <v>2299.909090909091</v>
      </c>
      <c r="AE119" s="24">
        <f t="shared" si="24"/>
        <v>2066.9</v>
      </c>
      <c r="AF119" s="24">
        <f t="shared" si="25"/>
        <v>-233.0090909090909</v>
      </c>
      <c r="AG119" s="24">
        <v>158.19999999999999</v>
      </c>
      <c r="AH119" s="24">
        <v>195.3</v>
      </c>
      <c r="AI119" s="24">
        <v>298.7</v>
      </c>
      <c r="AJ119" s="24">
        <v>159.5</v>
      </c>
      <c r="AK119" s="24">
        <v>266.7</v>
      </c>
      <c r="AL119" s="24">
        <v>261.2</v>
      </c>
      <c r="AM119" s="24">
        <v>384.1</v>
      </c>
      <c r="AN119" s="24">
        <v>277.3</v>
      </c>
      <c r="AO119" s="24"/>
      <c r="AP119" s="24">
        <f t="shared" si="26"/>
        <v>65.900000000000006</v>
      </c>
      <c r="AQ119" s="47"/>
      <c r="AR119" s="24">
        <f t="shared" si="27"/>
        <v>65.900000000000006</v>
      </c>
      <c r="AS119" s="24"/>
      <c r="AT119" s="24">
        <f t="shared" si="28"/>
        <v>65.900000000000006</v>
      </c>
      <c r="AU119" s="42"/>
      <c r="AV119" s="42"/>
      <c r="AW119" s="42"/>
      <c r="AX119" s="42"/>
      <c r="BC119" s="1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9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9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9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9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9"/>
      <c r="GJ119" s="8"/>
      <c r="GK119" s="8"/>
    </row>
    <row r="120" spans="1:193" s="2" customFormat="1" ht="17.100000000000001" customHeight="1">
      <c r="A120" s="13" t="s">
        <v>105</v>
      </c>
      <c r="B120" s="24">
        <v>8843.4</v>
      </c>
      <c r="C120" s="24">
        <v>7350.8502500000004</v>
      </c>
      <c r="D120" s="4">
        <f t="shared" si="22"/>
        <v>0.83122444421828712</v>
      </c>
      <c r="E120" s="10">
        <v>15</v>
      </c>
      <c r="F120" s="5">
        <f t="shared" si="42"/>
        <v>1</v>
      </c>
      <c r="G120" s="5">
        <v>10</v>
      </c>
      <c r="H120" s="5"/>
      <c r="I120" s="5"/>
      <c r="J120" s="4">
        <f t="shared" si="43"/>
        <v>1.1812997259912186</v>
      </c>
      <c r="K120" s="5">
        <v>10</v>
      </c>
      <c r="L120" s="5" t="s">
        <v>400</v>
      </c>
      <c r="M120" s="5" t="s">
        <v>400</v>
      </c>
      <c r="N120" s="4" t="s">
        <v>400</v>
      </c>
      <c r="O120" s="5"/>
      <c r="P120" s="5" t="s">
        <v>400</v>
      </c>
      <c r="Q120" s="5" t="s">
        <v>400</v>
      </c>
      <c r="R120" s="5" t="s">
        <v>400</v>
      </c>
      <c r="S120" s="5"/>
      <c r="T120" s="5" t="s">
        <v>400</v>
      </c>
      <c r="U120" s="5" t="s">
        <v>400</v>
      </c>
      <c r="V120" s="5" t="s">
        <v>400</v>
      </c>
      <c r="W120" s="5"/>
      <c r="X120" s="5" t="s">
        <v>400</v>
      </c>
      <c r="Y120" s="5" t="s">
        <v>400</v>
      </c>
      <c r="Z120" s="5" t="s">
        <v>400</v>
      </c>
      <c r="AA120" s="5"/>
      <c r="AB120" s="31">
        <f t="shared" si="31"/>
        <v>0.9794675406624711</v>
      </c>
      <c r="AC120" s="32">
        <v>3454</v>
      </c>
      <c r="AD120" s="24">
        <f t="shared" si="23"/>
        <v>2826</v>
      </c>
      <c r="AE120" s="24">
        <f t="shared" si="24"/>
        <v>2768</v>
      </c>
      <c r="AF120" s="24">
        <f t="shared" si="25"/>
        <v>-58</v>
      </c>
      <c r="AG120" s="24">
        <v>387.8</v>
      </c>
      <c r="AH120" s="24">
        <v>298</v>
      </c>
      <c r="AI120" s="24">
        <v>0</v>
      </c>
      <c r="AJ120" s="24">
        <v>367.6</v>
      </c>
      <c r="AK120" s="24">
        <v>352.5</v>
      </c>
      <c r="AL120" s="24">
        <v>654.79999999999995</v>
      </c>
      <c r="AM120" s="24">
        <v>356.3</v>
      </c>
      <c r="AN120" s="24">
        <v>211.9</v>
      </c>
      <c r="AO120" s="24"/>
      <c r="AP120" s="24">
        <f t="shared" si="26"/>
        <v>139.1</v>
      </c>
      <c r="AQ120" s="47"/>
      <c r="AR120" s="24">
        <f t="shared" si="27"/>
        <v>139.1</v>
      </c>
      <c r="AS120" s="24"/>
      <c r="AT120" s="24">
        <f t="shared" si="28"/>
        <v>139.1</v>
      </c>
      <c r="AU120" s="42"/>
      <c r="AV120" s="42"/>
      <c r="AW120" s="42"/>
      <c r="AX120" s="42"/>
      <c r="BA120" s="1"/>
      <c r="BB120" s="1"/>
      <c r="BC120" s="1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9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9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9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9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9"/>
      <c r="GJ120" s="8"/>
      <c r="GK120" s="8"/>
    </row>
    <row r="121" spans="1:193" s="2" customFormat="1" ht="17.100000000000001" customHeight="1">
      <c r="A121" s="13" t="s">
        <v>106</v>
      </c>
      <c r="B121" s="24">
        <v>3519</v>
      </c>
      <c r="C121" s="24">
        <v>1738.8859</v>
      </c>
      <c r="D121" s="4">
        <f t="shared" ref="D121:D184" si="44">IF(E121=0,0,IF(B121=0,1,IF(C121&lt;0,0,IF(C121/B121&gt;1.2,IF((C121/B121-1.2)*0.1+1.2&gt;1.3,1.3,(C121/B121-1.2)*0.1+1.2),C121/B121))))</f>
        <v>0.4941420574026712</v>
      </c>
      <c r="E121" s="10">
        <v>15</v>
      </c>
      <c r="F121" s="5">
        <f t="shared" si="42"/>
        <v>1</v>
      </c>
      <c r="G121" s="5">
        <v>10</v>
      </c>
      <c r="H121" s="5"/>
      <c r="I121" s="5"/>
      <c r="J121" s="4">
        <f t="shared" si="43"/>
        <v>1.1812997259912186</v>
      </c>
      <c r="K121" s="5">
        <v>10</v>
      </c>
      <c r="L121" s="5" t="s">
        <v>400</v>
      </c>
      <c r="M121" s="5" t="s">
        <v>400</v>
      </c>
      <c r="N121" s="4" t="s">
        <v>400</v>
      </c>
      <c r="O121" s="5"/>
      <c r="P121" s="5" t="s">
        <v>400</v>
      </c>
      <c r="Q121" s="5" t="s">
        <v>400</v>
      </c>
      <c r="R121" s="5" t="s">
        <v>400</v>
      </c>
      <c r="S121" s="5"/>
      <c r="T121" s="5" t="s">
        <v>400</v>
      </c>
      <c r="U121" s="5" t="s">
        <v>400</v>
      </c>
      <c r="V121" s="5" t="s">
        <v>400</v>
      </c>
      <c r="W121" s="5"/>
      <c r="X121" s="5" t="s">
        <v>400</v>
      </c>
      <c r="Y121" s="5" t="s">
        <v>400</v>
      </c>
      <c r="Z121" s="5" t="s">
        <v>400</v>
      </c>
      <c r="AA121" s="5"/>
      <c r="AB121" s="31">
        <f t="shared" ref="AB121:AB184" si="45">(D121*E121+F121*G121+J121*K121)/(E121+G121+K121)</f>
        <v>0.83500366059863584</v>
      </c>
      <c r="AC121" s="32">
        <v>3619</v>
      </c>
      <c r="AD121" s="24">
        <f t="shared" ref="AD121:AD184" si="46">AC121/11*9</f>
        <v>2961</v>
      </c>
      <c r="AE121" s="24">
        <f t="shared" ref="AE121:AE184" si="47">ROUND(AB121*AD121,1)</f>
        <v>2472.4</v>
      </c>
      <c r="AF121" s="24">
        <f t="shared" ref="AF121:AF184" si="48">AE121-AD121</f>
        <v>-488.59999999999991</v>
      </c>
      <c r="AG121" s="24">
        <v>167</v>
      </c>
      <c r="AH121" s="24">
        <v>282.5</v>
      </c>
      <c r="AI121" s="24">
        <v>334.7</v>
      </c>
      <c r="AJ121" s="24">
        <v>236.8</v>
      </c>
      <c r="AK121" s="24">
        <v>170.4</v>
      </c>
      <c r="AL121" s="24">
        <v>299.5</v>
      </c>
      <c r="AM121" s="24">
        <v>753.5</v>
      </c>
      <c r="AN121" s="24">
        <v>222.8</v>
      </c>
      <c r="AO121" s="24"/>
      <c r="AP121" s="24">
        <f t="shared" ref="AP121:AP184" si="49">ROUND(AE121-SUM(AG121:AO121),1)</f>
        <v>5.2</v>
      </c>
      <c r="AQ121" s="47"/>
      <c r="AR121" s="24">
        <f t="shared" ref="AR121:AR184" si="50">IF(OR(AP121&lt;0,AQ121="+"),0,AP121)</f>
        <v>5.2</v>
      </c>
      <c r="AS121" s="24"/>
      <c r="AT121" s="24">
        <f t="shared" ref="AT121:AT184" si="51">ROUND(AR121-AS121,1)</f>
        <v>5.2</v>
      </c>
      <c r="AU121" s="42"/>
      <c r="AV121" s="42"/>
      <c r="AW121" s="42"/>
      <c r="AX121" s="42"/>
      <c r="BA121" s="1"/>
      <c r="BB121" s="1"/>
      <c r="BC121" s="1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9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9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9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9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9"/>
      <c r="GJ121" s="8"/>
      <c r="GK121" s="8"/>
    </row>
    <row r="122" spans="1:193" s="2" customFormat="1" ht="17.100000000000001" customHeight="1">
      <c r="A122" s="13" t="s">
        <v>107</v>
      </c>
      <c r="B122" s="24">
        <v>12578.4</v>
      </c>
      <c r="C122" s="24">
        <v>6960.1122400000004</v>
      </c>
      <c r="D122" s="4">
        <f t="shared" si="44"/>
        <v>0.55333844050117664</v>
      </c>
      <c r="E122" s="10">
        <v>15</v>
      </c>
      <c r="F122" s="5">
        <f t="shared" si="42"/>
        <v>1</v>
      </c>
      <c r="G122" s="5">
        <v>10</v>
      </c>
      <c r="H122" s="5"/>
      <c r="I122" s="5"/>
      <c r="J122" s="4">
        <f t="shared" si="43"/>
        <v>1.1812997259912186</v>
      </c>
      <c r="K122" s="5">
        <v>10</v>
      </c>
      <c r="L122" s="5" t="s">
        <v>400</v>
      </c>
      <c r="M122" s="5" t="s">
        <v>400</v>
      </c>
      <c r="N122" s="4" t="s">
        <v>400</v>
      </c>
      <c r="O122" s="5"/>
      <c r="P122" s="5" t="s">
        <v>400</v>
      </c>
      <c r="Q122" s="5" t="s">
        <v>400</v>
      </c>
      <c r="R122" s="5" t="s">
        <v>400</v>
      </c>
      <c r="S122" s="5"/>
      <c r="T122" s="5" t="s">
        <v>400</v>
      </c>
      <c r="U122" s="5" t="s">
        <v>400</v>
      </c>
      <c r="V122" s="5" t="s">
        <v>400</v>
      </c>
      <c r="W122" s="5"/>
      <c r="X122" s="5" t="s">
        <v>400</v>
      </c>
      <c r="Y122" s="5" t="s">
        <v>400</v>
      </c>
      <c r="Z122" s="5" t="s">
        <v>400</v>
      </c>
      <c r="AA122" s="5"/>
      <c r="AB122" s="31">
        <f t="shared" si="45"/>
        <v>0.86037353906942382</v>
      </c>
      <c r="AC122" s="32">
        <v>2332</v>
      </c>
      <c r="AD122" s="24">
        <f t="shared" si="46"/>
        <v>1908</v>
      </c>
      <c r="AE122" s="24">
        <f t="shared" si="47"/>
        <v>1641.6</v>
      </c>
      <c r="AF122" s="24">
        <f t="shared" si="48"/>
        <v>-266.40000000000009</v>
      </c>
      <c r="AG122" s="24">
        <v>112</v>
      </c>
      <c r="AH122" s="24">
        <v>133</v>
      </c>
      <c r="AI122" s="24">
        <v>203.4</v>
      </c>
      <c r="AJ122" s="24">
        <v>133</v>
      </c>
      <c r="AK122" s="24">
        <v>169.1</v>
      </c>
      <c r="AL122" s="24">
        <v>225.6</v>
      </c>
      <c r="AM122" s="24">
        <v>369</v>
      </c>
      <c r="AN122" s="24">
        <v>148</v>
      </c>
      <c r="AO122" s="24"/>
      <c r="AP122" s="24">
        <f t="shared" si="49"/>
        <v>148.5</v>
      </c>
      <c r="AQ122" s="47"/>
      <c r="AR122" s="24">
        <f t="shared" si="50"/>
        <v>148.5</v>
      </c>
      <c r="AS122" s="24"/>
      <c r="AT122" s="24">
        <f t="shared" si="51"/>
        <v>148.5</v>
      </c>
      <c r="AU122" s="42"/>
      <c r="AV122" s="42"/>
      <c r="AW122" s="42"/>
      <c r="AX122" s="42"/>
      <c r="BA122" s="1"/>
      <c r="BB122" s="1"/>
      <c r="BC122" s="1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9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9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9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9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9"/>
      <c r="GJ122" s="8"/>
      <c r="GK122" s="8"/>
    </row>
    <row r="123" spans="1:193" s="2" customFormat="1" ht="17.100000000000001" customHeight="1">
      <c r="A123" s="13" t="s">
        <v>108</v>
      </c>
      <c r="B123" s="24">
        <v>6332.2</v>
      </c>
      <c r="C123" s="24">
        <v>5411.5445799999998</v>
      </c>
      <c r="D123" s="4">
        <f t="shared" si="44"/>
        <v>0.85460733710242887</v>
      </c>
      <c r="E123" s="10">
        <v>15</v>
      </c>
      <c r="F123" s="5">
        <f t="shared" si="42"/>
        <v>1</v>
      </c>
      <c r="G123" s="5">
        <v>10</v>
      </c>
      <c r="H123" s="5"/>
      <c r="I123" s="5"/>
      <c r="J123" s="4">
        <f t="shared" si="43"/>
        <v>1.1812997259912186</v>
      </c>
      <c r="K123" s="5">
        <v>10</v>
      </c>
      <c r="L123" s="5" t="s">
        <v>400</v>
      </c>
      <c r="M123" s="5" t="s">
        <v>400</v>
      </c>
      <c r="N123" s="4" t="s">
        <v>400</v>
      </c>
      <c r="O123" s="5"/>
      <c r="P123" s="5" t="s">
        <v>400</v>
      </c>
      <c r="Q123" s="5" t="s">
        <v>400</v>
      </c>
      <c r="R123" s="5" t="s">
        <v>400</v>
      </c>
      <c r="S123" s="5"/>
      <c r="T123" s="5" t="s">
        <v>400</v>
      </c>
      <c r="U123" s="5" t="s">
        <v>400</v>
      </c>
      <c r="V123" s="5" t="s">
        <v>400</v>
      </c>
      <c r="W123" s="5"/>
      <c r="X123" s="5" t="s">
        <v>400</v>
      </c>
      <c r="Y123" s="5" t="s">
        <v>400</v>
      </c>
      <c r="Z123" s="5" t="s">
        <v>400</v>
      </c>
      <c r="AA123" s="5"/>
      <c r="AB123" s="31">
        <f t="shared" si="45"/>
        <v>0.98948878046996047</v>
      </c>
      <c r="AC123" s="32">
        <v>5877</v>
      </c>
      <c r="AD123" s="24">
        <f t="shared" si="46"/>
        <v>4808.454545454545</v>
      </c>
      <c r="AE123" s="24">
        <f t="shared" si="47"/>
        <v>4757.8999999999996</v>
      </c>
      <c r="AF123" s="24">
        <f t="shared" si="48"/>
        <v>-50.554545454545405</v>
      </c>
      <c r="AG123" s="24">
        <v>437.8</v>
      </c>
      <c r="AH123" s="24">
        <v>622.4</v>
      </c>
      <c r="AI123" s="24">
        <v>481</v>
      </c>
      <c r="AJ123" s="24">
        <v>494.2</v>
      </c>
      <c r="AK123" s="24">
        <v>484.7</v>
      </c>
      <c r="AL123" s="24">
        <v>509.3</v>
      </c>
      <c r="AM123" s="24">
        <v>841.6</v>
      </c>
      <c r="AN123" s="24">
        <v>450</v>
      </c>
      <c r="AO123" s="24"/>
      <c r="AP123" s="24">
        <f t="shared" si="49"/>
        <v>436.9</v>
      </c>
      <c r="AQ123" s="47"/>
      <c r="AR123" s="24">
        <f t="shared" si="50"/>
        <v>436.9</v>
      </c>
      <c r="AS123" s="24"/>
      <c r="AT123" s="24">
        <f t="shared" si="51"/>
        <v>436.9</v>
      </c>
      <c r="AU123" s="42"/>
      <c r="AV123" s="42"/>
      <c r="AW123" s="42"/>
      <c r="AX123" s="42"/>
      <c r="BA123" s="1"/>
      <c r="BB123" s="1"/>
      <c r="BC123" s="1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9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9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9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9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9"/>
      <c r="GJ123" s="8"/>
      <c r="GK123" s="8"/>
    </row>
    <row r="124" spans="1:193" s="2" customFormat="1" ht="17.100000000000001" customHeight="1">
      <c r="A124" s="13" t="s">
        <v>109</v>
      </c>
      <c r="B124" s="24">
        <v>19793.7</v>
      </c>
      <c r="C124" s="24">
        <v>22690.212190000002</v>
      </c>
      <c r="D124" s="4">
        <f t="shared" si="44"/>
        <v>1.1463350555984986</v>
      </c>
      <c r="E124" s="10">
        <v>15</v>
      </c>
      <c r="F124" s="5">
        <f t="shared" si="42"/>
        <v>1</v>
      </c>
      <c r="G124" s="5">
        <v>10</v>
      </c>
      <c r="H124" s="5"/>
      <c r="I124" s="5"/>
      <c r="J124" s="4">
        <f t="shared" si="43"/>
        <v>1.1812997259912186</v>
      </c>
      <c r="K124" s="5">
        <v>10</v>
      </c>
      <c r="L124" s="5" t="s">
        <v>400</v>
      </c>
      <c r="M124" s="5" t="s">
        <v>400</v>
      </c>
      <c r="N124" s="4" t="s">
        <v>400</v>
      </c>
      <c r="O124" s="5"/>
      <c r="P124" s="5" t="s">
        <v>400</v>
      </c>
      <c r="Q124" s="5" t="s">
        <v>400</v>
      </c>
      <c r="R124" s="5" t="s">
        <v>400</v>
      </c>
      <c r="S124" s="5"/>
      <c r="T124" s="5" t="s">
        <v>400</v>
      </c>
      <c r="U124" s="5" t="s">
        <v>400</v>
      </c>
      <c r="V124" s="5" t="s">
        <v>400</v>
      </c>
      <c r="W124" s="5"/>
      <c r="X124" s="5" t="s">
        <v>400</v>
      </c>
      <c r="Y124" s="5" t="s">
        <v>400</v>
      </c>
      <c r="Z124" s="5" t="s">
        <v>400</v>
      </c>
      <c r="AA124" s="5"/>
      <c r="AB124" s="31">
        <f t="shared" si="45"/>
        <v>1.1145149455397045</v>
      </c>
      <c r="AC124" s="32">
        <v>0</v>
      </c>
      <c r="AD124" s="24">
        <f t="shared" si="46"/>
        <v>0</v>
      </c>
      <c r="AE124" s="24">
        <f t="shared" si="47"/>
        <v>0</v>
      </c>
      <c r="AF124" s="24">
        <f t="shared" si="48"/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/>
      <c r="AP124" s="24">
        <f t="shared" si="49"/>
        <v>0</v>
      </c>
      <c r="AQ124" s="47"/>
      <c r="AR124" s="24">
        <f t="shared" si="50"/>
        <v>0</v>
      </c>
      <c r="AS124" s="24"/>
      <c r="AT124" s="24">
        <f t="shared" si="51"/>
        <v>0</v>
      </c>
      <c r="AU124" s="42"/>
      <c r="AV124" s="42"/>
      <c r="AW124" s="42"/>
      <c r="AX124" s="42"/>
      <c r="BA124" s="1"/>
      <c r="BB124" s="1"/>
      <c r="BC124" s="1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9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9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9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9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9"/>
      <c r="GJ124" s="8"/>
      <c r="GK124" s="8"/>
    </row>
    <row r="125" spans="1:193" s="2" customFormat="1" ht="17.100000000000001" customHeight="1">
      <c r="A125" s="13" t="s">
        <v>110</v>
      </c>
      <c r="B125" s="24">
        <v>107088.8</v>
      </c>
      <c r="C125" s="24">
        <v>88397.780270000003</v>
      </c>
      <c r="D125" s="4">
        <f t="shared" si="44"/>
        <v>0.82546242249422908</v>
      </c>
      <c r="E125" s="10">
        <v>15</v>
      </c>
      <c r="F125" s="5">
        <f t="shared" si="42"/>
        <v>1</v>
      </c>
      <c r="G125" s="5">
        <v>10</v>
      </c>
      <c r="H125" s="5"/>
      <c r="I125" s="5"/>
      <c r="J125" s="4">
        <f t="shared" si="43"/>
        <v>1.1812997259912186</v>
      </c>
      <c r="K125" s="5">
        <v>10</v>
      </c>
      <c r="L125" s="5" t="s">
        <v>400</v>
      </c>
      <c r="M125" s="5" t="s">
        <v>400</v>
      </c>
      <c r="N125" s="4" t="s">
        <v>400</v>
      </c>
      <c r="O125" s="5"/>
      <c r="P125" s="5" t="s">
        <v>400</v>
      </c>
      <c r="Q125" s="5" t="s">
        <v>400</v>
      </c>
      <c r="R125" s="5" t="s">
        <v>400</v>
      </c>
      <c r="S125" s="5"/>
      <c r="T125" s="5" t="s">
        <v>400</v>
      </c>
      <c r="U125" s="5" t="s">
        <v>400</v>
      </c>
      <c r="V125" s="5" t="s">
        <v>400</v>
      </c>
      <c r="W125" s="5"/>
      <c r="X125" s="5" t="s">
        <v>400</v>
      </c>
      <c r="Y125" s="5" t="s">
        <v>400</v>
      </c>
      <c r="Z125" s="5" t="s">
        <v>400</v>
      </c>
      <c r="AA125" s="5"/>
      <c r="AB125" s="31">
        <f t="shared" si="45"/>
        <v>0.97699810278073207</v>
      </c>
      <c r="AC125" s="32">
        <v>4886</v>
      </c>
      <c r="AD125" s="24">
        <f t="shared" si="46"/>
        <v>3997.6363636363635</v>
      </c>
      <c r="AE125" s="24">
        <f t="shared" si="47"/>
        <v>3905.7</v>
      </c>
      <c r="AF125" s="24">
        <f t="shared" si="48"/>
        <v>-91.936363636363694</v>
      </c>
      <c r="AG125" s="24">
        <v>488.4</v>
      </c>
      <c r="AH125" s="24">
        <v>359.3</v>
      </c>
      <c r="AI125" s="24">
        <v>480.7</v>
      </c>
      <c r="AJ125" s="24">
        <v>430.9</v>
      </c>
      <c r="AK125" s="24">
        <v>454.6</v>
      </c>
      <c r="AL125" s="24">
        <v>422.7</v>
      </c>
      <c r="AM125" s="24">
        <v>698</v>
      </c>
      <c r="AN125" s="24">
        <v>318.7</v>
      </c>
      <c r="AO125" s="24"/>
      <c r="AP125" s="24">
        <f t="shared" si="49"/>
        <v>252.4</v>
      </c>
      <c r="AQ125" s="47"/>
      <c r="AR125" s="24">
        <f t="shared" si="50"/>
        <v>252.4</v>
      </c>
      <c r="AS125" s="24"/>
      <c r="AT125" s="24">
        <f t="shared" si="51"/>
        <v>252.4</v>
      </c>
      <c r="AU125" s="42"/>
      <c r="AV125" s="42"/>
      <c r="AW125" s="42"/>
      <c r="AX125" s="42"/>
      <c r="BA125" s="1"/>
      <c r="BB125" s="1"/>
      <c r="BC125" s="1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9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9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9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9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9"/>
      <c r="GJ125" s="8"/>
      <c r="GK125" s="8"/>
    </row>
    <row r="126" spans="1:193" s="2" customFormat="1" ht="17.100000000000001" customHeight="1">
      <c r="A126" s="13" t="s">
        <v>111</v>
      </c>
      <c r="B126" s="24">
        <v>8060.6</v>
      </c>
      <c r="C126" s="24">
        <v>3670.8906899999997</v>
      </c>
      <c r="D126" s="4">
        <f t="shared" si="44"/>
        <v>0.45541159342976945</v>
      </c>
      <c r="E126" s="10">
        <v>15</v>
      </c>
      <c r="F126" s="5">
        <f t="shared" si="42"/>
        <v>1</v>
      </c>
      <c r="G126" s="5">
        <v>10</v>
      </c>
      <c r="H126" s="5"/>
      <c r="I126" s="5"/>
      <c r="J126" s="4">
        <f t="shared" si="43"/>
        <v>1.1812997259912186</v>
      </c>
      <c r="K126" s="5">
        <v>10</v>
      </c>
      <c r="L126" s="5" t="s">
        <v>400</v>
      </c>
      <c r="M126" s="5" t="s">
        <v>400</v>
      </c>
      <c r="N126" s="4" t="s">
        <v>400</v>
      </c>
      <c r="O126" s="5"/>
      <c r="P126" s="5" t="s">
        <v>400</v>
      </c>
      <c r="Q126" s="5" t="s">
        <v>400</v>
      </c>
      <c r="R126" s="5" t="s">
        <v>400</v>
      </c>
      <c r="S126" s="5"/>
      <c r="T126" s="5" t="s">
        <v>400</v>
      </c>
      <c r="U126" s="5" t="s">
        <v>400</v>
      </c>
      <c r="V126" s="5" t="s">
        <v>400</v>
      </c>
      <c r="W126" s="5"/>
      <c r="X126" s="5" t="s">
        <v>400</v>
      </c>
      <c r="Y126" s="5" t="s">
        <v>400</v>
      </c>
      <c r="Z126" s="5" t="s">
        <v>400</v>
      </c>
      <c r="AA126" s="5"/>
      <c r="AB126" s="31">
        <f t="shared" si="45"/>
        <v>0.81840489032453512</v>
      </c>
      <c r="AC126" s="32">
        <v>1358</v>
      </c>
      <c r="AD126" s="24">
        <f t="shared" si="46"/>
        <v>1111.090909090909</v>
      </c>
      <c r="AE126" s="24">
        <f t="shared" si="47"/>
        <v>909.3</v>
      </c>
      <c r="AF126" s="24">
        <f t="shared" si="48"/>
        <v>-201.79090909090905</v>
      </c>
      <c r="AG126" s="24">
        <v>139.19999999999999</v>
      </c>
      <c r="AH126" s="24">
        <v>116.5</v>
      </c>
      <c r="AI126" s="24">
        <v>13.9</v>
      </c>
      <c r="AJ126" s="24">
        <v>109.6</v>
      </c>
      <c r="AK126" s="24">
        <v>50.9</v>
      </c>
      <c r="AL126" s="24">
        <v>152.4</v>
      </c>
      <c r="AM126" s="24">
        <v>163.1</v>
      </c>
      <c r="AN126" s="24">
        <v>81.2</v>
      </c>
      <c r="AO126" s="24">
        <v>91.1</v>
      </c>
      <c r="AP126" s="24">
        <f t="shared" si="49"/>
        <v>-8.6</v>
      </c>
      <c r="AQ126" s="47"/>
      <c r="AR126" s="24">
        <f t="shared" si="50"/>
        <v>0</v>
      </c>
      <c r="AS126" s="24"/>
      <c r="AT126" s="24">
        <f t="shared" si="51"/>
        <v>0</v>
      </c>
      <c r="AU126" s="42"/>
      <c r="AV126" s="42"/>
      <c r="AW126" s="42"/>
      <c r="AX126" s="42"/>
      <c r="BA126" s="1"/>
      <c r="BB126" s="1"/>
      <c r="BC126" s="1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9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9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9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9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9"/>
      <c r="GJ126" s="8"/>
      <c r="GK126" s="8"/>
    </row>
    <row r="127" spans="1:193" s="2" customFormat="1" ht="17.100000000000001" customHeight="1">
      <c r="A127" s="13" t="s">
        <v>112</v>
      </c>
      <c r="B127" s="24">
        <v>2013.9</v>
      </c>
      <c r="C127" s="24">
        <v>872.71035000000006</v>
      </c>
      <c r="D127" s="4">
        <f t="shared" si="44"/>
        <v>0.43334343810516907</v>
      </c>
      <c r="E127" s="10">
        <v>15</v>
      </c>
      <c r="F127" s="5">
        <f t="shared" si="42"/>
        <v>1</v>
      </c>
      <c r="G127" s="5">
        <v>10</v>
      </c>
      <c r="H127" s="5"/>
      <c r="I127" s="5"/>
      <c r="J127" s="4">
        <f t="shared" si="43"/>
        <v>1.1812997259912186</v>
      </c>
      <c r="K127" s="5">
        <v>10</v>
      </c>
      <c r="L127" s="5" t="s">
        <v>400</v>
      </c>
      <c r="M127" s="5" t="s">
        <v>400</v>
      </c>
      <c r="N127" s="4" t="s">
        <v>400</v>
      </c>
      <c r="O127" s="5"/>
      <c r="P127" s="5" t="s">
        <v>400</v>
      </c>
      <c r="Q127" s="5" t="s">
        <v>400</v>
      </c>
      <c r="R127" s="5" t="s">
        <v>400</v>
      </c>
      <c r="S127" s="5"/>
      <c r="T127" s="5" t="s">
        <v>400</v>
      </c>
      <c r="U127" s="5" t="s">
        <v>400</v>
      </c>
      <c r="V127" s="5" t="s">
        <v>400</v>
      </c>
      <c r="W127" s="5"/>
      <c r="X127" s="5" t="s">
        <v>400</v>
      </c>
      <c r="Y127" s="5" t="s">
        <v>400</v>
      </c>
      <c r="Z127" s="5" t="s">
        <v>400</v>
      </c>
      <c r="AA127" s="5"/>
      <c r="AB127" s="31">
        <f t="shared" si="45"/>
        <v>0.8089471094711348</v>
      </c>
      <c r="AC127" s="32">
        <v>3514</v>
      </c>
      <c r="AD127" s="24">
        <f t="shared" si="46"/>
        <v>2875.090909090909</v>
      </c>
      <c r="AE127" s="24">
        <f t="shared" si="47"/>
        <v>2325.8000000000002</v>
      </c>
      <c r="AF127" s="24">
        <f t="shared" si="48"/>
        <v>-549.29090909090883</v>
      </c>
      <c r="AG127" s="24">
        <v>190.6</v>
      </c>
      <c r="AH127" s="24">
        <v>196.6</v>
      </c>
      <c r="AI127" s="24">
        <v>340.6</v>
      </c>
      <c r="AJ127" s="24">
        <v>243.5</v>
      </c>
      <c r="AK127" s="24">
        <v>216.2</v>
      </c>
      <c r="AL127" s="24">
        <v>313</v>
      </c>
      <c r="AM127" s="24">
        <v>626.79999999999995</v>
      </c>
      <c r="AN127" s="24">
        <v>184.1</v>
      </c>
      <c r="AO127" s="24"/>
      <c r="AP127" s="24">
        <f t="shared" si="49"/>
        <v>14.4</v>
      </c>
      <c r="AQ127" s="47"/>
      <c r="AR127" s="24">
        <f t="shared" si="50"/>
        <v>14.4</v>
      </c>
      <c r="AS127" s="24"/>
      <c r="AT127" s="24">
        <f t="shared" si="51"/>
        <v>14.4</v>
      </c>
      <c r="AU127" s="42"/>
      <c r="AV127" s="42"/>
      <c r="AW127" s="42"/>
      <c r="AX127" s="42"/>
      <c r="BA127" s="1"/>
      <c r="BB127" s="1"/>
      <c r="BC127" s="1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9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9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9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9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9"/>
      <c r="GJ127" s="8"/>
      <c r="GK127" s="8"/>
    </row>
    <row r="128" spans="1:193" s="2" customFormat="1" ht="17.100000000000001" customHeight="1">
      <c r="A128" s="13" t="s">
        <v>113</v>
      </c>
      <c r="B128" s="24">
        <v>16699</v>
      </c>
      <c r="C128" s="24">
        <v>2205.4495200000006</v>
      </c>
      <c r="D128" s="4">
        <f t="shared" si="44"/>
        <v>0.13207075393736156</v>
      </c>
      <c r="E128" s="10">
        <v>15</v>
      </c>
      <c r="F128" s="5">
        <f t="shared" si="42"/>
        <v>1</v>
      </c>
      <c r="G128" s="5">
        <v>10</v>
      </c>
      <c r="H128" s="5"/>
      <c r="I128" s="5"/>
      <c r="J128" s="4">
        <f t="shared" si="43"/>
        <v>1.1812997259912186</v>
      </c>
      <c r="K128" s="5">
        <v>10</v>
      </c>
      <c r="L128" s="5" t="s">
        <v>400</v>
      </c>
      <c r="M128" s="5" t="s">
        <v>400</v>
      </c>
      <c r="N128" s="4" t="s">
        <v>400</v>
      </c>
      <c r="O128" s="5"/>
      <c r="P128" s="5" t="s">
        <v>400</v>
      </c>
      <c r="Q128" s="5" t="s">
        <v>400</v>
      </c>
      <c r="R128" s="5" t="s">
        <v>400</v>
      </c>
      <c r="S128" s="5"/>
      <c r="T128" s="5" t="s">
        <v>400</v>
      </c>
      <c r="U128" s="5" t="s">
        <v>400</v>
      </c>
      <c r="V128" s="5" t="s">
        <v>400</v>
      </c>
      <c r="W128" s="5"/>
      <c r="X128" s="5" t="s">
        <v>400</v>
      </c>
      <c r="Y128" s="5" t="s">
        <v>400</v>
      </c>
      <c r="Z128" s="5" t="s">
        <v>400</v>
      </c>
      <c r="AA128" s="5"/>
      <c r="AB128" s="31">
        <f t="shared" si="45"/>
        <v>0.67983024482778887</v>
      </c>
      <c r="AC128" s="32">
        <v>2619</v>
      </c>
      <c r="AD128" s="24">
        <f t="shared" si="46"/>
        <v>2142.818181818182</v>
      </c>
      <c r="AE128" s="24">
        <f t="shared" si="47"/>
        <v>1456.8</v>
      </c>
      <c r="AF128" s="24">
        <f t="shared" si="48"/>
        <v>-686.01818181818203</v>
      </c>
      <c r="AG128" s="24">
        <v>82</v>
      </c>
      <c r="AH128" s="24">
        <v>129</v>
      </c>
      <c r="AI128" s="24">
        <v>300.10000000000002</v>
      </c>
      <c r="AJ128" s="24">
        <v>192</v>
      </c>
      <c r="AK128" s="24">
        <v>155.19999999999999</v>
      </c>
      <c r="AL128" s="24">
        <v>105.8</v>
      </c>
      <c r="AM128" s="24">
        <v>612.5</v>
      </c>
      <c r="AN128" s="24">
        <v>221.7</v>
      </c>
      <c r="AO128" s="24"/>
      <c r="AP128" s="24">
        <f t="shared" si="49"/>
        <v>-341.5</v>
      </c>
      <c r="AQ128" s="47"/>
      <c r="AR128" s="24">
        <f t="shared" si="50"/>
        <v>0</v>
      </c>
      <c r="AS128" s="24"/>
      <c r="AT128" s="24">
        <f t="shared" si="51"/>
        <v>0</v>
      </c>
      <c r="AU128" s="42"/>
      <c r="AV128" s="42"/>
      <c r="AW128" s="42"/>
      <c r="AX128" s="42"/>
      <c r="BA128" s="1"/>
      <c r="BB128" s="1"/>
      <c r="BC128" s="1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9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9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9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9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9"/>
      <c r="GJ128" s="8"/>
      <c r="GK128" s="8"/>
    </row>
    <row r="129" spans="1:193" s="2" customFormat="1" ht="17.100000000000001" customHeight="1">
      <c r="A129" s="13" t="s">
        <v>114</v>
      </c>
      <c r="B129" s="24">
        <v>13542.7</v>
      </c>
      <c r="C129" s="24">
        <v>18567.60283</v>
      </c>
      <c r="D129" s="4">
        <f t="shared" si="44"/>
        <v>1.2171041434130565</v>
      </c>
      <c r="E129" s="10">
        <v>15</v>
      </c>
      <c r="F129" s="5">
        <f t="shared" si="42"/>
        <v>1</v>
      </c>
      <c r="G129" s="5">
        <v>10</v>
      </c>
      <c r="H129" s="5"/>
      <c r="I129" s="5"/>
      <c r="J129" s="4">
        <f t="shared" si="43"/>
        <v>1.1812997259912186</v>
      </c>
      <c r="K129" s="5">
        <v>10</v>
      </c>
      <c r="L129" s="5" t="s">
        <v>400</v>
      </c>
      <c r="M129" s="5" t="s">
        <v>400</v>
      </c>
      <c r="N129" s="4" t="s">
        <v>400</v>
      </c>
      <c r="O129" s="5"/>
      <c r="P129" s="5" t="s">
        <v>400</v>
      </c>
      <c r="Q129" s="5" t="s">
        <v>400</v>
      </c>
      <c r="R129" s="5" t="s">
        <v>400</v>
      </c>
      <c r="S129" s="5"/>
      <c r="T129" s="5" t="s">
        <v>400</v>
      </c>
      <c r="U129" s="5" t="s">
        <v>400</v>
      </c>
      <c r="V129" s="5" t="s">
        <v>400</v>
      </c>
      <c r="W129" s="5"/>
      <c r="X129" s="5" t="s">
        <v>400</v>
      </c>
      <c r="Y129" s="5" t="s">
        <v>400</v>
      </c>
      <c r="Z129" s="5" t="s">
        <v>400</v>
      </c>
      <c r="AA129" s="5"/>
      <c r="AB129" s="31">
        <f t="shared" si="45"/>
        <v>1.1448445546030865</v>
      </c>
      <c r="AC129" s="32">
        <v>3293</v>
      </c>
      <c r="AD129" s="24">
        <f t="shared" si="46"/>
        <v>2694.2727272727275</v>
      </c>
      <c r="AE129" s="24">
        <f t="shared" si="47"/>
        <v>3084.5</v>
      </c>
      <c r="AF129" s="24">
        <f t="shared" si="48"/>
        <v>390.22727272727252</v>
      </c>
      <c r="AG129" s="24">
        <v>389</v>
      </c>
      <c r="AH129" s="24">
        <v>389.2</v>
      </c>
      <c r="AI129" s="24">
        <v>268.5</v>
      </c>
      <c r="AJ129" s="24">
        <v>346.9</v>
      </c>
      <c r="AK129" s="24">
        <v>343</v>
      </c>
      <c r="AL129" s="24">
        <v>349.5</v>
      </c>
      <c r="AM129" s="24">
        <v>321.8</v>
      </c>
      <c r="AN129" s="24">
        <v>155.69999999999999</v>
      </c>
      <c r="AO129" s="24"/>
      <c r="AP129" s="24">
        <f t="shared" si="49"/>
        <v>520.9</v>
      </c>
      <c r="AQ129" s="47"/>
      <c r="AR129" s="24">
        <f t="shared" si="50"/>
        <v>520.9</v>
      </c>
      <c r="AS129" s="24"/>
      <c r="AT129" s="24">
        <f t="shared" si="51"/>
        <v>520.9</v>
      </c>
      <c r="AU129" s="42"/>
      <c r="AV129" s="42"/>
      <c r="AW129" s="42"/>
      <c r="AX129" s="42"/>
      <c r="BA129" s="1"/>
      <c r="BB129" s="1"/>
      <c r="BC129" s="1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9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9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9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9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9"/>
      <c r="GJ129" s="8"/>
      <c r="GK129" s="8"/>
    </row>
    <row r="130" spans="1:193" s="2" customFormat="1" ht="17.100000000000001" customHeight="1">
      <c r="A130" s="17" t="s">
        <v>115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42"/>
      <c r="AV130" s="42"/>
      <c r="AW130" s="42"/>
      <c r="AX130" s="42"/>
      <c r="AY130" s="42"/>
      <c r="AZ130" s="1"/>
      <c r="BA130" s="1"/>
      <c r="BB130" s="1"/>
      <c r="BC130" s="1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9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9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9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9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9"/>
      <c r="GJ130" s="8"/>
      <c r="GK130" s="8"/>
    </row>
    <row r="131" spans="1:193" s="2" customFormat="1" ht="17.100000000000001" customHeight="1">
      <c r="A131" s="13" t="s">
        <v>116</v>
      </c>
      <c r="B131" s="24">
        <v>1076.7</v>
      </c>
      <c r="C131" s="24">
        <v>232.09756999999996</v>
      </c>
      <c r="D131" s="4">
        <f t="shared" si="44"/>
        <v>0.21556382464939161</v>
      </c>
      <c r="E131" s="10">
        <v>15</v>
      </c>
      <c r="F131" s="5">
        <f>F$35</f>
        <v>1</v>
      </c>
      <c r="G131" s="5">
        <v>10</v>
      </c>
      <c r="H131" s="5"/>
      <c r="I131" s="5"/>
      <c r="J131" s="4">
        <f>J$35</f>
        <v>0.996215928575652</v>
      </c>
      <c r="K131" s="5">
        <v>10</v>
      </c>
      <c r="L131" s="5" t="s">
        <v>400</v>
      </c>
      <c r="M131" s="5" t="s">
        <v>400</v>
      </c>
      <c r="N131" s="4" t="s">
        <v>400</v>
      </c>
      <c r="O131" s="5"/>
      <c r="P131" s="5" t="s">
        <v>400</v>
      </c>
      <c r="Q131" s="5" t="s">
        <v>400</v>
      </c>
      <c r="R131" s="5" t="s">
        <v>400</v>
      </c>
      <c r="S131" s="5"/>
      <c r="T131" s="5" t="s">
        <v>400</v>
      </c>
      <c r="U131" s="5" t="s">
        <v>400</v>
      </c>
      <c r="V131" s="5" t="s">
        <v>400</v>
      </c>
      <c r="W131" s="5"/>
      <c r="X131" s="5" t="s">
        <v>400</v>
      </c>
      <c r="Y131" s="5" t="s">
        <v>400</v>
      </c>
      <c r="Z131" s="5" t="s">
        <v>400</v>
      </c>
      <c r="AA131" s="5"/>
      <c r="AB131" s="31">
        <f t="shared" si="45"/>
        <v>0.66273190444278274</v>
      </c>
      <c r="AC131" s="32">
        <v>933</v>
      </c>
      <c r="AD131" s="24">
        <f t="shared" si="46"/>
        <v>763.36363636363626</v>
      </c>
      <c r="AE131" s="24">
        <f t="shared" si="47"/>
        <v>505.9</v>
      </c>
      <c r="AF131" s="24">
        <f t="shared" si="48"/>
        <v>-257.46363636363628</v>
      </c>
      <c r="AG131" s="24">
        <v>46.7</v>
      </c>
      <c r="AH131" s="24">
        <v>72.400000000000006</v>
      </c>
      <c r="AI131" s="24">
        <v>17.3</v>
      </c>
      <c r="AJ131" s="24">
        <v>85.3</v>
      </c>
      <c r="AK131" s="24">
        <v>83.6</v>
      </c>
      <c r="AL131" s="24">
        <v>156.5</v>
      </c>
      <c r="AM131" s="24">
        <v>0.6</v>
      </c>
      <c r="AN131" s="24">
        <v>41.6</v>
      </c>
      <c r="AO131" s="24">
        <v>53.9</v>
      </c>
      <c r="AP131" s="24">
        <f t="shared" si="49"/>
        <v>-52</v>
      </c>
      <c r="AQ131" s="47"/>
      <c r="AR131" s="24">
        <f t="shared" si="50"/>
        <v>0</v>
      </c>
      <c r="AS131" s="24"/>
      <c r="AT131" s="24">
        <f t="shared" si="51"/>
        <v>0</v>
      </c>
      <c r="AU131" s="42"/>
      <c r="AV131" s="42"/>
      <c r="AW131" s="42"/>
      <c r="AX131" s="42"/>
      <c r="AY131" s="42"/>
      <c r="AZ131" s="1"/>
      <c r="BA131" s="1"/>
      <c r="BB131" s="1"/>
      <c r="BC131" s="1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9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9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9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9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9"/>
      <c r="GJ131" s="8"/>
      <c r="GK131" s="8"/>
    </row>
    <row r="132" spans="1:193" s="2" customFormat="1" ht="17.100000000000001" customHeight="1">
      <c r="A132" s="13" t="s">
        <v>117</v>
      </c>
      <c r="B132" s="24">
        <v>5220</v>
      </c>
      <c r="C132" s="24">
        <v>4103.8528699999997</v>
      </c>
      <c r="D132" s="4">
        <f t="shared" si="44"/>
        <v>0.7861787107279693</v>
      </c>
      <c r="E132" s="10">
        <v>15</v>
      </c>
      <c r="F132" s="5">
        <f t="shared" ref="F132:F137" si="52">F$35</f>
        <v>1</v>
      </c>
      <c r="G132" s="5">
        <v>10</v>
      </c>
      <c r="H132" s="5"/>
      <c r="I132" s="5"/>
      <c r="J132" s="4">
        <f t="shared" ref="J132:J137" si="53">J$35</f>
        <v>0.996215928575652</v>
      </c>
      <c r="K132" s="5">
        <v>10</v>
      </c>
      <c r="L132" s="5" t="s">
        <v>400</v>
      </c>
      <c r="M132" s="5" t="s">
        <v>400</v>
      </c>
      <c r="N132" s="4" t="s">
        <v>400</v>
      </c>
      <c r="O132" s="5"/>
      <c r="P132" s="5" t="s">
        <v>400</v>
      </c>
      <c r="Q132" s="5" t="s">
        <v>400</v>
      </c>
      <c r="R132" s="5" t="s">
        <v>400</v>
      </c>
      <c r="S132" s="5"/>
      <c r="T132" s="5" t="s">
        <v>400</v>
      </c>
      <c r="U132" s="5" t="s">
        <v>400</v>
      </c>
      <c r="V132" s="5" t="s">
        <v>400</v>
      </c>
      <c r="W132" s="5"/>
      <c r="X132" s="5" t="s">
        <v>400</v>
      </c>
      <c r="Y132" s="5" t="s">
        <v>400</v>
      </c>
      <c r="Z132" s="5" t="s">
        <v>400</v>
      </c>
      <c r="AA132" s="5"/>
      <c r="AB132" s="31">
        <f t="shared" si="45"/>
        <v>0.90728114133360172</v>
      </c>
      <c r="AC132" s="32">
        <v>993</v>
      </c>
      <c r="AD132" s="24">
        <f t="shared" si="46"/>
        <v>812.45454545454538</v>
      </c>
      <c r="AE132" s="24">
        <f t="shared" si="47"/>
        <v>737.1</v>
      </c>
      <c r="AF132" s="24">
        <f t="shared" si="48"/>
        <v>-75.354545454545359</v>
      </c>
      <c r="AG132" s="24">
        <v>73.7</v>
      </c>
      <c r="AH132" s="24">
        <v>55.8</v>
      </c>
      <c r="AI132" s="24">
        <v>0</v>
      </c>
      <c r="AJ132" s="24">
        <v>207.2</v>
      </c>
      <c r="AK132" s="24">
        <v>74.2</v>
      </c>
      <c r="AL132" s="24">
        <v>104.3</v>
      </c>
      <c r="AM132" s="24">
        <v>63.5</v>
      </c>
      <c r="AN132" s="24">
        <v>60</v>
      </c>
      <c r="AO132" s="24"/>
      <c r="AP132" s="24">
        <f t="shared" si="49"/>
        <v>98.4</v>
      </c>
      <c r="AQ132" s="47"/>
      <c r="AR132" s="24">
        <f t="shared" si="50"/>
        <v>98.4</v>
      </c>
      <c r="AS132" s="24"/>
      <c r="AT132" s="24">
        <f t="shared" si="51"/>
        <v>98.4</v>
      </c>
      <c r="AU132" s="42"/>
      <c r="AV132" s="42"/>
      <c r="AW132" s="42"/>
      <c r="AX132" s="42"/>
      <c r="AY132" s="42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9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9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9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9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9"/>
      <c r="GJ132" s="8"/>
      <c r="GK132" s="8"/>
    </row>
    <row r="133" spans="1:193" s="2" customFormat="1" ht="17.100000000000001" customHeight="1">
      <c r="A133" s="13" t="s">
        <v>118</v>
      </c>
      <c r="B133" s="24">
        <v>1531.3</v>
      </c>
      <c r="C133" s="24">
        <v>1422.5326699999998</v>
      </c>
      <c r="D133" s="4">
        <f t="shared" si="44"/>
        <v>0.92897059361326972</v>
      </c>
      <c r="E133" s="10">
        <v>15</v>
      </c>
      <c r="F133" s="5">
        <f t="shared" si="52"/>
        <v>1</v>
      </c>
      <c r="G133" s="5">
        <v>10</v>
      </c>
      <c r="H133" s="5"/>
      <c r="I133" s="5"/>
      <c r="J133" s="4">
        <f t="shared" si="53"/>
        <v>0.996215928575652</v>
      </c>
      <c r="K133" s="5">
        <v>10</v>
      </c>
      <c r="L133" s="5" t="s">
        <v>400</v>
      </c>
      <c r="M133" s="5" t="s">
        <v>400</v>
      </c>
      <c r="N133" s="4" t="s">
        <v>400</v>
      </c>
      <c r="O133" s="5"/>
      <c r="P133" s="5" t="s">
        <v>400</v>
      </c>
      <c r="Q133" s="5" t="s">
        <v>400</v>
      </c>
      <c r="R133" s="5" t="s">
        <v>400</v>
      </c>
      <c r="S133" s="5"/>
      <c r="T133" s="5" t="s">
        <v>400</v>
      </c>
      <c r="U133" s="5" t="s">
        <v>400</v>
      </c>
      <c r="V133" s="5" t="s">
        <v>400</v>
      </c>
      <c r="W133" s="5"/>
      <c r="X133" s="5" t="s">
        <v>400</v>
      </c>
      <c r="Y133" s="5" t="s">
        <v>400</v>
      </c>
      <c r="Z133" s="5" t="s">
        <v>400</v>
      </c>
      <c r="AA133" s="5"/>
      <c r="AB133" s="31">
        <f t="shared" si="45"/>
        <v>0.96847766257015899</v>
      </c>
      <c r="AC133" s="32">
        <v>929</v>
      </c>
      <c r="AD133" s="24">
        <f t="shared" si="46"/>
        <v>760.09090909090912</v>
      </c>
      <c r="AE133" s="24">
        <f t="shared" si="47"/>
        <v>736.1</v>
      </c>
      <c r="AF133" s="24">
        <f t="shared" si="48"/>
        <v>-23.990909090909099</v>
      </c>
      <c r="AG133" s="24">
        <v>49</v>
      </c>
      <c r="AH133" s="24">
        <v>61.4</v>
      </c>
      <c r="AI133" s="24">
        <v>83.4</v>
      </c>
      <c r="AJ133" s="24">
        <v>99.7</v>
      </c>
      <c r="AK133" s="24">
        <v>96.7</v>
      </c>
      <c r="AL133" s="24">
        <v>150.4</v>
      </c>
      <c r="AM133" s="24">
        <v>50.4</v>
      </c>
      <c r="AN133" s="24">
        <v>82.9</v>
      </c>
      <c r="AO133" s="24"/>
      <c r="AP133" s="24">
        <f t="shared" si="49"/>
        <v>62.2</v>
      </c>
      <c r="AQ133" s="47"/>
      <c r="AR133" s="24">
        <f t="shared" si="50"/>
        <v>62.2</v>
      </c>
      <c r="AS133" s="24"/>
      <c r="AT133" s="24">
        <f t="shared" si="51"/>
        <v>62.2</v>
      </c>
      <c r="AU133" s="42"/>
      <c r="AV133" s="42"/>
      <c r="AW133" s="42"/>
      <c r="AX133" s="42"/>
      <c r="AZ133" s="1"/>
      <c r="BA133" s="1"/>
      <c r="BB133" s="1"/>
      <c r="BC133" s="1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9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9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9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9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9"/>
      <c r="GJ133" s="8"/>
      <c r="GK133" s="8"/>
    </row>
    <row r="134" spans="1:193" s="2" customFormat="1" ht="17.100000000000001" customHeight="1">
      <c r="A134" s="13" t="s">
        <v>119</v>
      </c>
      <c r="B134" s="24">
        <v>999.5</v>
      </c>
      <c r="C134" s="24">
        <v>555.8820199999999</v>
      </c>
      <c r="D134" s="4">
        <f t="shared" si="44"/>
        <v>0.55616010005002492</v>
      </c>
      <c r="E134" s="10">
        <v>15</v>
      </c>
      <c r="F134" s="5">
        <f t="shared" si="52"/>
        <v>1</v>
      </c>
      <c r="G134" s="5">
        <v>10</v>
      </c>
      <c r="H134" s="5"/>
      <c r="I134" s="5"/>
      <c r="J134" s="4">
        <f t="shared" si="53"/>
        <v>0.996215928575652</v>
      </c>
      <c r="K134" s="5">
        <v>10</v>
      </c>
      <c r="L134" s="5" t="s">
        <v>400</v>
      </c>
      <c r="M134" s="5" t="s">
        <v>400</v>
      </c>
      <c r="N134" s="4" t="s">
        <v>400</v>
      </c>
      <c r="O134" s="5"/>
      <c r="P134" s="5" t="s">
        <v>400</v>
      </c>
      <c r="Q134" s="5" t="s">
        <v>400</v>
      </c>
      <c r="R134" s="5" t="s">
        <v>400</v>
      </c>
      <c r="S134" s="5"/>
      <c r="T134" s="5" t="s">
        <v>400</v>
      </c>
      <c r="U134" s="5" t="s">
        <v>400</v>
      </c>
      <c r="V134" s="5" t="s">
        <v>400</v>
      </c>
      <c r="W134" s="5"/>
      <c r="X134" s="5" t="s">
        <v>400</v>
      </c>
      <c r="Y134" s="5" t="s">
        <v>400</v>
      </c>
      <c r="Z134" s="5" t="s">
        <v>400</v>
      </c>
      <c r="AA134" s="5"/>
      <c r="AB134" s="31">
        <f t="shared" si="45"/>
        <v>0.80870173675733981</v>
      </c>
      <c r="AC134" s="32">
        <v>1144</v>
      </c>
      <c r="AD134" s="24">
        <f t="shared" si="46"/>
        <v>936</v>
      </c>
      <c r="AE134" s="24">
        <f t="shared" si="47"/>
        <v>756.9</v>
      </c>
      <c r="AF134" s="24">
        <f t="shared" si="48"/>
        <v>-179.10000000000002</v>
      </c>
      <c r="AG134" s="24">
        <v>120.2</v>
      </c>
      <c r="AH134" s="24">
        <v>74.5</v>
      </c>
      <c r="AI134" s="24">
        <v>47</v>
      </c>
      <c r="AJ134" s="24">
        <v>113.3</v>
      </c>
      <c r="AK134" s="24">
        <v>67.900000000000006</v>
      </c>
      <c r="AL134" s="24">
        <v>88.9</v>
      </c>
      <c r="AM134" s="24">
        <v>120.5</v>
      </c>
      <c r="AN134" s="24">
        <v>88.5</v>
      </c>
      <c r="AO134" s="24"/>
      <c r="AP134" s="24">
        <f t="shared" si="49"/>
        <v>36.1</v>
      </c>
      <c r="AQ134" s="47"/>
      <c r="AR134" s="24">
        <f t="shared" si="50"/>
        <v>36.1</v>
      </c>
      <c r="AS134" s="24"/>
      <c r="AT134" s="24">
        <f t="shared" si="51"/>
        <v>36.1</v>
      </c>
      <c r="AU134" s="42"/>
      <c r="AV134" s="42"/>
      <c r="AW134" s="42"/>
      <c r="AX134" s="42"/>
      <c r="AY134" s="42"/>
      <c r="AZ134" s="1"/>
      <c r="BA134" s="1"/>
      <c r="BB134" s="1"/>
      <c r="BC134" s="1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9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9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9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9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9"/>
      <c r="GJ134" s="8"/>
      <c r="GK134" s="8"/>
    </row>
    <row r="135" spans="1:193" s="2" customFormat="1" ht="17.100000000000001" customHeight="1">
      <c r="A135" s="13" t="s">
        <v>120</v>
      </c>
      <c r="B135" s="24">
        <v>1901.5</v>
      </c>
      <c r="C135" s="24">
        <v>1395.3128300000001</v>
      </c>
      <c r="D135" s="4">
        <f t="shared" si="44"/>
        <v>0.73379586116224038</v>
      </c>
      <c r="E135" s="10">
        <v>15</v>
      </c>
      <c r="F135" s="5">
        <f t="shared" si="52"/>
        <v>1</v>
      </c>
      <c r="G135" s="5">
        <v>10</v>
      </c>
      <c r="H135" s="5"/>
      <c r="I135" s="5"/>
      <c r="J135" s="4">
        <f t="shared" si="53"/>
        <v>0.996215928575652</v>
      </c>
      <c r="K135" s="5">
        <v>10</v>
      </c>
      <c r="L135" s="5" t="s">
        <v>400</v>
      </c>
      <c r="M135" s="5" t="s">
        <v>400</v>
      </c>
      <c r="N135" s="4" t="s">
        <v>400</v>
      </c>
      <c r="O135" s="5"/>
      <c r="P135" s="5" t="s">
        <v>400</v>
      </c>
      <c r="Q135" s="5" t="s">
        <v>400</v>
      </c>
      <c r="R135" s="5" t="s">
        <v>400</v>
      </c>
      <c r="S135" s="5"/>
      <c r="T135" s="5" t="s">
        <v>400</v>
      </c>
      <c r="U135" s="5" t="s">
        <v>400</v>
      </c>
      <c r="V135" s="5" t="s">
        <v>400</v>
      </c>
      <c r="W135" s="5"/>
      <c r="X135" s="5" t="s">
        <v>400</v>
      </c>
      <c r="Y135" s="5" t="s">
        <v>400</v>
      </c>
      <c r="Z135" s="5" t="s">
        <v>400</v>
      </c>
      <c r="AA135" s="5"/>
      <c r="AB135" s="31">
        <f t="shared" si="45"/>
        <v>0.88483134866257496</v>
      </c>
      <c r="AC135" s="32">
        <v>1672</v>
      </c>
      <c r="AD135" s="24">
        <f t="shared" si="46"/>
        <v>1368</v>
      </c>
      <c r="AE135" s="24">
        <f t="shared" si="47"/>
        <v>1210.4000000000001</v>
      </c>
      <c r="AF135" s="24">
        <f t="shared" si="48"/>
        <v>-157.59999999999991</v>
      </c>
      <c r="AG135" s="24">
        <v>130.5</v>
      </c>
      <c r="AH135" s="24">
        <v>25.2</v>
      </c>
      <c r="AI135" s="24">
        <v>230.9</v>
      </c>
      <c r="AJ135" s="24">
        <v>122.8</v>
      </c>
      <c r="AK135" s="24">
        <v>85.7</v>
      </c>
      <c r="AL135" s="24">
        <v>204.4</v>
      </c>
      <c r="AM135" s="24">
        <v>152.4</v>
      </c>
      <c r="AN135" s="24">
        <v>171.2</v>
      </c>
      <c r="AO135" s="24"/>
      <c r="AP135" s="24">
        <f t="shared" si="49"/>
        <v>87.3</v>
      </c>
      <c r="AQ135" s="47"/>
      <c r="AR135" s="24">
        <f t="shared" si="50"/>
        <v>87.3</v>
      </c>
      <c r="AS135" s="24"/>
      <c r="AT135" s="24">
        <f t="shared" si="51"/>
        <v>87.3</v>
      </c>
      <c r="AU135" s="42"/>
      <c r="AV135" s="42"/>
      <c r="AW135" s="42"/>
      <c r="AX135" s="42"/>
      <c r="AY135" s="42"/>
      <c r="AZ135" s="1"/>
      <c r="BA135" s="1"/>
      <c r="BB135" s="1"/>
      <c r="BC135" s="1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9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9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9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9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9"/>
      <c r="GJ135" s="8"/>
      <c r="GK135" s="8"/>
    </row>
    <row r="136" spans="1:193" s="2" customFormat="1" ht="17.100000000000001" customHeight="1">
      <c r="A136" s="13" t="s">
        <v>121</v>
      </c>
      <c r="B136" s="24">
        <v>756.4</v>
      </c>
      <c r="C136" s="24">
        <v>681.20449000000008</v>
      </c>
      <c r="D136" s="4">
        <f t="shared" si="44"/>
        <v>0.90058763881544168</v>
      </c>
      <c r="E136" s="10">
        <v>15</v>
      </c>
      <c r="F136" s="5">
        <f t="shared" si="52"/>
        <v>1</v>
      </c>
      <c r="G136" s="5">
        <v>10</v>
      </c>
      <c r="H136" s="5"/>
      <c r="I136" s="5"/>
      <c r="J136" s="4">
        <f t="shared" si="53"/>
        <v>0.996215928575652</v>
      </c>
      <c r="K136" s="5">
        <v>10</v>
      </c>
      <c r="L136" s="5" t="s">
        <v>400</v>
      </c>
      <c r="M136" s="5" t="s">
        <v>400</v>
      </c>
      <c r="N136" s="4" t="s">
        <v>400</v>
      </c>
      <c r="O136" s="5"/>
      <c r="P136" s="5" t="s">
        <v>400</v>
      </c>
      <c r="Q136" s="5" t="s">
        <v>400</v>
      </c>
      <c r="R136" s="5" t="s">
        <v>400</v>
      </c>
      <c r="S136" s="5"/>
      <c r="T136" s="5" t="s">
        <v>400</v>
      </c>
      <c r="U136" s="5" t="s">
        <v>400</v>
      </c>
      <c r="V136" s="5" t="s">
        <v>400</v>
      </c>
      <c r="W136" s="5"/>
      <c r="X136" s="5" t="s">
        <v>400</v>
      </c>
      <c r="Y136" s="5" t="s">
        <v>400</v>
      </c>
      <c r="Z136" s="5" t="s">
        <v>400</v>
      </c>
      <c r="AA136" s="5"/>
      <c r="AB136" s="31">
        <f t="shared" si="45"/>
        <v>0.95631353908537575</v>
      </c>
      <c r="AC136" s="32">
        <v>1280</v>
      </c>
      <c r="AD136" s="24">
        <f t="shared" si="46"/>
        <v>1047.2727272727273</v>
      </c>
      <c r="AE136" s="24">
        <f t="shared" si="47"/>
        <v>1001.5</v>
      </c>
      <c r="AF136" s="24">
        <f t="shared" si="48"/>
        <v>-45.772727272727252</v>
      </c>
      <c r="AG136" s="24">
        <v>142.80000000000001</v>
      </c>
      <c r="AH136" s="24">
        <v>82.2</v>
      </c>
      <c r="AI136" s="24">
        <v>92.2</v>
      </c>
      <c r="AJ136" s="24">
        <v>73.8</v>
      </c>
      <c r="AK136" s="24">
        <v>23.2</v>
      </c>
      <c r="AL136" s="24">
        <v>65.8</v>
      </c>
      <c r="AM136" s="24">
        <v>59.7</v>
      </c>
      <c r="AN136" s="24">
        <v>79.400000000000006</v>
      </c>
      <c r="AO136" s="24">
        <v>214.8</v>
      </c>
      <c r="AP136" s="24">
        <f t="shared" si="49"/>
        <v>167.6</v>
      </c>
      <c r="AQ136" s="47"/>
      <c r="AR136" s="24">
        <f t="shared" si="50"/>
        <v>167.6</v>
      </c>
      <c r="AS136" s="24"/>
      <c r="AT136" s="24">
        <f t="shared" si="51"/>
        <v>167.6</v>
      </c>
      <c r="AU136" s="42"/>
      <c r="AV136" s="42"/>
      <c r="AW136" s="42"/>
      <c r="AX136" s="42"/>
      <c r="AY136" s="42"/>
      <c r="AZ136" s="1"/>
      <c r="BA136" s="1"/>
      <c r="BB136" s="1"/>
      <c r="BC136" s="1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9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9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9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9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9"/>
      <c r="GJ136" s="8"/>
      <c r="GK136" s="8"/>
    </row>
    <row r="137" spans="1:193" s="2" customFormat="1" ht="17.100000000000001" customHeight="1">
      <c r="A137" s="13" t="s">
        <v>122</v>
      </c>
      <c r="B137" s="24">
        <v>629.1</v>
      </c>
      <c r="C137" s="24">
        <v>638.87947000000008</v>
      </c>
      <c r="D137" s="4">
        <f t="shared" si="44"/>
        <v>1.0155451756477509</v>
      </c>
      <c r="E137" s="10">
        <v>15</v>
      </c>
      <c r="F137" s="5">
        <f t="shared" si="52"/>
        <v>1</v>
      </c>
      <c r="G137" s="5">
        <v>10</v>
      </c>
      <c r="H137" s="5"/>
      <c r="I137" s="5"/>
      <c r="J137" s="4">
        <f t="shared" si="53"/>
        <v>0.996215928575652</v>
      </c>
      <c r="K137" s="5">
        <v>10</v>
      </c>
      <c r="L137" s="5" t="s">
        <v>400</v>
      </c>
      <c r="M137" s="5" t="s">
        <v>400</v>
      </c>
      <c r="N137" s="4" t="s">
        <v>400</v>
      </c>
      <c r="O137" s="5"/>
      <c r="P137" s="5" t="s">
        <v>400</v>
      </c>
      <c r="Q137" s="5" t="s">
        <v>400</v>
      </c>
      <c r="R137" s="5" t="s">
        <v>400</v>
      </c>
      <c r="S137" s="5"/>
      <c r="T137" s="5" t="s">
        <v>400</v>
      </c>
      <c r="U137" s="5" t="s">
        <v>400</v>
      </c>
      <c r="V137" s="5" t="s">
        <v>400</v>
      </c>
      <c r="W137" s="5"/>
      <c r="X137" s="5" t="s">
        <v>400</v>
      </c>
      <c r="Y137" s="5" t="s">
        <v>400</v>
      </c>
      <c r="Z137" s="5" t="s">
        <v>400</v>
      </c>
      <c r="AA137" s="5"/>
      <c r="AB137" s="31">
        <f t="shared" si="45"/>
        <v>1.005581054870651</v>
      </c>
      <c r="AC137" s="32">
        <v>723</v>
      </c>
      <c r="AD137" s="24">
        <f t="shared" si="46"/>
        <v>591.54545454545462</v>
      </c>
      <c r="AE137" s="24">
        <f t="shared" si="47"/>
        <v>594.79999999999995</v>
      </c>
      <c r="AF137" s="24">
        <f t="shared" si="48"/>
        <v>3.2545454545453367</v>
      </c>
      <c r="AG137" s="24">
        <v>48.2</v>
      </c>
      <c r="AH137" s="24">
        <v>78.2</v>
      </c>
      <c r="AI137" s="24">
        <v>23.7</v>
      </c>
      <c r="AJ137" s="24">
        <v>77.599999999999994</v>
      </c>
      <c r="AK137" s="24">
        <v>36.5</v>
      </c>
      <c r="AL137" s="24">
        <v>100.2</v>
      </c>
      <c r="AM137" s="24">
        <v>46.5</v>
      </c>
      <c r="AN137" s="24">
        <v>77.599999999999994</v>
      </c>
      <c r="AO137" s="24"/>
      <c r="AP137" s="24">
        <f t="shared" si="49"/>
        <v>106.3</v>
      </c>
      <c r="AQ137" s="47"/>
      <c r="AR137" s="24">
        <f t="shared" si="50"/>
        <v>106.3</v>
      </c>
      <c r="AS137" s="24"/>
      <c r="AT137" s="24">
        <f t="shared" si="51"/>
        <v>106.3</v>
      </c>
      <c r="AU137" s="42"/>
      <c r="AV137" s="42"/>
      <c r="AW137" s="42"/>
      <c r="AX137" s="42"/>
      <c r="AY137" s="42"/>
      <c r="AZ137" s="1"/>
      <c r="BA137" s="1"/>
      <c r="BB137" s="1"/>
      <c r="BC137" s="1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9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9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9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9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9"/>
      <c r="GJ137" s="8"/>
      <c r="GK137" s="8"/>
    </row>
    <row r="138" spans="1:193" s="2" customFormat="1" ht="17.100000000000001" customHeight="1">
      <c r="A138" s="17" t="s">
        <v>123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42"/>
      <c r="AV138" s="42"/>
      <c r="AW138" s="42"/>
      <c r="AX138" s="42"/>
      <c r="AY138" s="42"/>
      <c r="AZ138" s="1"/>
      <c r="BA138" s="1"/>
      <c r="BB138" s="1"/>
      <c r="BC138" s="1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9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9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9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9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9"/>
      <c r="GJ138" s="8"/>
      <c r="GK138" s="8"/>
    </row>
    <row r="139" spans="1:193" s="2" customFormat="1" ht="17.100000000000001" customHeight="1">
      <c r="A139" s="13" t="s">
        <v>124</v>
      </c>
      <c r="B139" s="24">
        <v>1591.4</v>
      </c>
      <c r="C139" s="24">
        <v>1859.4768000000004</v>
      </c>
      <c r="D139" s="4">
        <f t="shared" si="44"/>
        <v>1.168453437225085</v>
      </c>
      <c r="E139" s="10">
        <v>15</v>
      </c>
      <c r="F139" s="5">
        <f>F$36</f>
        <v>1</v>
      </c>
      <c r="G139" s="5">
        <v>10</v>
      </c>
      <c r="H139" s="5"/>
      <c r="I139" s="5"/>
      <c r="J139" s="4">
        <f>J$36</f>
        <v>1.1424326465927102</v>
      </c>
      <c r="K139" s="5">
        <v>10</v>
      </c>
      <c r="L139" s="5" t="s">
        <v>400</v>
      </c>
      <c r="M139" s="5" t="s">
        <v>400</v>
      </c>
      <c r="N139" s="4" t="s">
        <v>400</v>
      </c>
      <c r="O139" s="5"/>
      <c r="P139" s="5" t="s">
        <v>400</v>
      </c>
      <c r="Q139" s="5" t="s">
        <v>400</v>
      </c>
      <c r="R139" s="5" t="s">
        <v>400</v>
      </c>
      <c r="S139" s="5"/>
      <c r="T139" s="5" t="s">
        <v>400</v>
      </c>
      <c r="U139" s="5" t="s">
        <v>400</v>
      </c>
      <c r="V139" s="5" t="s">
        <v>400</v>
      </c>
      <c r="W139" s="5"/>
      <c r="X139" s="5" t="s">
        <v>400</v>
      </c>
      <c r="Y139" s="5" t="s">
        <v>400</v>
      </c>
      <c r="Z139" s="5" t="s">
        <v>400</v>
      </c>
      <c r="AA139" s="5"/>
      <c r="AB139" s="31">
        <f t="shared" si="45"/>
        <v>1.1128893721229536</v>
      </c>
      <c r="AC139" s="32">
        <v>1317</v>
      </c>
      <c r="AD139" s="24">
        <f t="shared" si="46"/>
        <v>1077.5454545454545</v>
      </c>
      <c r="AE139" s="24">
        <f t="shared" si="47"/>
        <v>1199.2</v>
      </c>
      <c r="AF139" s="24">
        <f t="shared" si="48"/>
        <v>121.65454545454554</v>
      </c>
      <c r="AG139" s="24">
        <v>122.9</v>
      </c>
      <c r="AH139" s="24">
        <v>83.6</v>
      </c>
      <c r="AI139" s="24">
        <v>70.3</v>
      </c>
      <c r="AJ139" s="24">
        <v>113.5</v>
      </c>
      <c r="AK139" s="24">
        <v>82.3</v>
      </c>
      <c r="AL139" s="24">
        <v>126.8</v>
      </c>
      <c r="AM139" s="24">
        <v>214.4</v>
      </c>
      <c r="AN139" s="24">
        <v>134.30000000000001</v>
      </c>
      <c r="AO139" s="24">
        <v>56.5</v>
      </c>
      <c r="AP139" s="24">
        <f t="shared" si="49"/>
        <v>194.6</v>
      </c>
      <c r="AQ139" s="47"/>
      <c r="AR139" s="24">
        <f t="shared" si="50"/>
        <v>194.6</v>
      </c>
      <c r="AS139" s="24"/>
      <c r="AT139" s="24">
        <f t="shared" si="51"/>
        <v>194.6</v>
      </c>
      <c r="AU139" s="42"/>
      <c r="AV139" s="42"/>
      <c r="AW139" s="42"/>
      <c r="AX139" s="42"/>
      <c r="BC139" s="1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9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9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9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9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9"/>
      <c r="GJ139" s="8"/>
      <c r="GK139" s="8"/>
    </row>
    <row r="140" spans="1:193" s="2" customFormat="1" ht="17.100000000000001" customHeight="1">
      <c r="A140" s="13" t="s">
        <v>125</v>
      </c>
      <c r="B140" s="24">
        <v>611.6</v>
      </c>
      <c r="C140" s="24">
        <v>921.42318999999998</v>
      </c>
      <c r="D140" s="4">
        <f>IF(E140=0,0,IF(B140=0,1,IF(C140&lt;0,0,IF(C140/B140&gt;1.2,IF((C140/B140-1.2)*0.1+1.2&gt;1.3,1.3,(C140/B140-1.2)*0.1+1.2),C140/B140))))</f>
        <v>1.2306578139306736</v>
      </c>
      <c r="E140" s="10">
        <v>15</v>
      </c>
      <c r="F140" s="5">
        <f t="shared" ref="F140:F146" si="54">F$36</f>
        <v>1</v>
      </c>
      <c r="G140" s="5">
        <v>10</v>
      </c>
      <c r="H140" s="5"/>
      <c r="I140" s="5"/>
      <c r="J140" s="4">
        <f>J$36</f>
        <v>1.1424326465927102</v>
      </c>
      <c r="K140" s="5">
        <v>10</v>
      </c>
      <c r="L140" s="5" t="s">
        <v>400</v>
      </c>
      <c r="M140" s="5" t="s">
        <v>400</v>
      </c>
      <c r="N140" s="4" t="s">
        <v>400</v>
      </c>
      <c r="O140" s="5"/>
      <c r="P140" s="5" t="s">
        <v>400</v>
      </c>
      <c r="Q140" s="5" t="s">
        <v>400</v>
      </c>
      <c r="R140" s="5" t="s">
        <v>400</v>
      </c>
      <c r="S140" s="5"/>
      <c r="T140" s="5" t="s">
        <v>400</v>
      </c>
      <c r="U140" s="5" t="s">
        <v>400</v>
      </c>
      <c r="V140" s="5" t="s">
        <v>400</v>
      </c>
      <c r="W140" s="5"/>
      <c r="X140" s="5" t="s">
        <v>400</v>
      </c>
      <c r="Y140" s="5" t="s">
        <v>400</v>
      </c>
      <c r="Z140" s="5" t="s">
        <v>400</v>
      </c>
      <c r="AA140" s="5"/>
      <c r="AB140" s="31">
        <f>(D140*E140+F140*G140+J140*K140)/(E140+G140+K140)</f>
        <v>1.1395483907110631</v>
      </c>
      <c r="AC140" s="32">
        <v>1585</v>
      </c>
      <c r="AD140" s="24">
        <f t="shared" si="46"/>
        <v>1296.8181818181818</v>
      </c>
      <c r="AE140" s="24">
        <f t="shared" si="47"/>
        <v>1477.8</v>
      </c>
      <c r="AF140" s="24">
        <f t="shared" si="48"/>
        <v>180.9818181818182</v>
      </c>
      <c r="AG140" s="24">
        <v>175</v>
      </c>
      <c r="AH140" s="24">
        <v>179.1</v>
      </c>
      <c r="AI140" s="24">
        <v>53.3</v>
      </c>
      <c r="AJ140" s="24">
        <v>47.4</v>
      </c>
      <c r="AK140" s="24">
        <v>98</v>
      </c>
      <c r="AL140" s="24">
        <v>145.5</v>
      </c>
      <c r="AM140" s="24">
        <v>184.9</v>
      </c>
      <c r="AN140" s="24">
        <v>160.1</v>
      </c>
      <c r="AO140" s="24">
        <v>235.3</v>
      </c>
      <c r="AP140" s="24">
        <f t="shared" si="49"/>
        <v>199.2</v>
      </c>
      <c r="AQ140" s="47"/>
      <c r="AR140" s="24">
        <f t="shared" si="50"/>
        <v>199.2</v>
      </c>
      <c r="AS140" s="24"/>
      <c r="AT140" s="24">
        <f t="shared" si="51"/>
        <v>199.2</v>
      </c>
      <c r="AU140" s="42"/>
      <c r="AV140" s="42"/>
      <c r="AW140" s="42"/>
      <c r="AX140" s="42"/>
      <c r="BC140" s="1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9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9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9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9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9"/>
      <c r="GJ140" s="8"/>
      <c r="GK140" s="8"/>
    </row>
    <row r="141" spans="1:193" s="2" customFormat="1" ht="17.100000000000001" customHeight="1">
      <c r="A141" s="13" t="s">
        <v>126</v>
      </c>
      <c r="B141" s="24">
        <v>4740.8999999999996</v>
      </c>
      <c r="C141" s="24">
        <v>4825.2043200000007</v>
      </c>
      <c r="D141" s="4">
        <f t="shared" si="44"/>
        <v>1.0177823451243437</v>
      </c>
      <c r="E141" s="10">
        <v>15</v>
      </c>
      <c r="F141" s="5">
        <f t="shared" si="54"/>
        <v>1</v>
      </c>
      <c r="G141" s="5">
        <v>10</v>
      </c>
      <c r="H141" s="5"/>
      <c r="I141" s="5"/>
      <c r="J141" s="4">
        <f t="shared" ref="J141:J146" si="55">J$36</f>
        <v>1.1424326465927102</v>
      </c>
      <c r="K141" s="5">
        <v>10</v>
      </c>
      <c r="L141" s="5" t="s">
        <v>400</v>
      </c>
      <c r="M141" s="5" t="s">
        <v>400</v>
      </c>
      <c r="N141" s="4" t="s">
        <v>400</v>
      </c>
      <c r="O141" s="5"/>
      <c r="P141" s="5" t="s">
        <v>400</v>
      </c>
      <c r="Q141" s="5" t="s">
        <v>400</v>
      </c>
      <c r="R141" s="5" t="s">
        <v>400</v>
      </c>
      <c r="S141" s="5"/>
      <c r="T141" s="5" t="s">
        <v>400</v>
      </c>
      <c r="U141" s="5" t="s">
        <v>400</v>
      </c>
      <c r="V141" s="5" t="s">
        <v>400</v>
      </c>
      <c r="W141" s="5"/>
      <c r="X141" s="5" t="s">
        <v>400</v>
      </c>
      <c r="Y141" s="5" t="s">
        <v>400</v>
      </c>
      <c r="Z141" s="5" t="s">
        <v>400</v>
      </c>
      <c r="AA141" s="5"/>
      <c r="AB141" s="31">
        <f t="shared" si="45"/>
        <v>1.0483160469369217</v>
      </c>
      <c r="AC141" s="32">
        <v>1587</v>
      </c>
      <c r="AD141" s="24">
        <f t="shared" si="46"/>
        <v>1298.4545454545455</v>
      </c>
      <c r="AE141" s="24">
        <f t="shared" si="47"/>
        <v>1361.2</v>
      </c>
      <c r="AF141" s="24">
        <f t="shared" si="48"/>
        <v>62.74545454545455</v>
      </c>
      <c r="AG141" s="24">
        <v>137.9</v>
      </c>
      <c r="AH141" s="24">
        <v>128.5</v>
      </c>
      <c r="AI141" s="24">
        <v>95.5</v>
      </c>
      <c r="AJ141" s="24">
        <v>144.1</v>
      </c>
      <c r="AK141" s="24">
        <v>112.6</v>
      </c>
      <c r="AL141" s="24">
        <v>125.4</v>
      </c>
      <c r="AM141" s="24">
        <v>257.60000000000002</v>
      </c>
      <c r="AN141" s="24">
        <v>136.30000000000001</v>
      </c>
      <c r="AO141" s="24">
        <v>48.9</v>
      </c>
      <c r="AP141" s="24">
        <f t="shared" si="49"/>
        <v>174.4</v>
      </c>
      <c r="AQ141" s="47"/>
      <c r="AR141" s="24">
        <f t="shared" si="50"/>
        <v>174.4</v>
      </c>
      <c r="AS141" s="24"/>
      <c r="AT141" s="24">
        <f t="shared" si="51"/>
        <v>174.4</v>
      </c>
      <c r="AU141" s="42"/>
      <c r="AV141" s="42"/>
      <c r="AW141" s="42"/>
      <c r="AX141" s="42"/>
      <c r="BC141" s="1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9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9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9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9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9"/>
      <c r="GJ141" s="8"/>
      <c r="GK141" s="8"/>
    </row>
    <row r="142" spans="1:193" s="2" customFormat="1" ht="17.100000000000001" customHeight="1">
      <c r="A142" s="13" t="s">
        <v>127</v>
      </c>
      <c r="B142" s="24">
        <v>1118.5</v>
      </c>
      <c r="C142" s="24">
        <v>1180.43815</v>
      </c>
      <c r="D142" s="4">
        <f t="shared" si="44"/>
        <v>1.0553760840411264</v>
      </c>
      <c r="E142" s="10">
        <v>15</v>
      </c>
      <c r="F142" s="5">
        <f t="shared" si="54"/>
        <v>1</v>
      </c>
      <c r="G142" s="5">
        <v>10</v>
      </c>
      <c r="H142" s="5"/>
      <c r="I142" s="5"/>
      <c r="J142" s="4">
        <f t="shared" si="55"/>
        <v>1.1424326465927102</v>
      </c>
      <c r="K142" s="5">
        <v>10</v>
      </c>
      <c r="L142" s="5" t="s">
        <v>400</v>
      </c>
      <c r="M142" s="5" t="s">
        <v>400</v>
      </c>
      <c r="N142" s="4" t="s">
        <v>400</v>
      </c>
      <c r="O142" s="5"/>
      <c r="P142" s="5" t="s">
        <v>400</v>
      </c>
      <c r="Q142" s="5" t="s">
        <v>400</v>
      </c>
      <c r="R142" s="5" t="s">
        <v>400</v>
      </c>
      <c r="S142" s="5"/>
      <c r="T142" s="5" t="s">
        <v>400</v>
      </c>
      <c r="U142" s="5" t="s">
        <v>400</v>
      </c>
      <c r="V142" s="5" t="s">
        <v>400</v>
      </c>
      <c r="W142" s="5"/>
      <c r="X142" s="5" t="s">
        <v>400</v>
      </c>
      <c r="Y142" s="5" t="s">
        <v>400</v>
      </c>
      <c r="Z142" s="5" t="s">
        <v>400</v>
      </c>
      <c r="AA142" s="5"/>
      <c r="AB142" s="31">
        <f t="shared" si="45"/>
        <v>1.0644276493298284</v>
      </c>
      <c r="AC142" s="32">
        <v>1369</v>
      </c>
      <c r="AD142" s="24">
        <f t="shared" si="46"/>
        <v>1120.090909090909</v>
      </c>
      <c r="AE142" s="24">
        <f t="shared" si="47"/>
        <v>1192.3</v>
      </c>
      <c r="AF142" s="24">
        <f t="shared" si="48"/>
        <v>72.209090909090946</v>
      </c>
      <c r="AG142" s="24">
        <v>62.5</v>
      </c>
      <c r="AH142" s="24">
        <v>37.1</v>
      </c>
      <c r="AI142" s="24">
        <v>94.1</v>
      </c>
      <c r="AJ142" s="24">
        <v>36.299999999999997</v>
      </c>
      <c r="AK142" s="24">
        <v>78.7</v>
      </c>
      <c r="AL142" s="24">
        <v>124.1</v>
      </c>
      <c r="AM142" s="24">
        <v>271.60000000000002</v>
      </c>
      <c r="AN142" s="24">
        <v>146.9</v>
      </c>
      <c r="AO142" s="24">
        <v>156.4</v>
      </c>
      <c r="AP142" s="24">
        <f t="shared" si="49"/>
        <v>184.6</v>
      </c>
      <c r="AQ142" s="47"/>
      <c r="AR142" s="24">
        <f t="shared" si="50"/>
        <v>184.6</v>
      </c>
      <c r="AS142" s="24"/>
      <c r="AT142" s="24">
        <f t="shared" si="51"/>
        <v>184.6</v>
      </c>
      <c r="AU142" s="42"/>
      <c r="AV142" s="42"/>
      <c r="AW142" s="42"/>
      <c r="AX142" s="42"/>
      <c r="BC142" s="1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9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9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9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9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9"/>
      <c r="GJ142" s="8"/>
      <c r="GK142" s="8"/>
    </row>
    <row r="143" spans="1:193" s="2" customFormat="1" ht="17.100000000000001" customHeight="1">
      <c r="A143" s="13" t="s">
        <v>128</v>
      </c>
      <c r="B143" s="24">
        <v>716.5</v>
      </c>
      <c r="C143" s="24">
        <v>872.33967999999993</v>
      </c>
      <c r="D143" s="4">
        <f t="shared" si="44"/>
        <v>1.2017501297976274</v>
      </c>
      <c r="E143" s="10">
        <v>15</v>
      </c>
      <c r="F143" s="5">
        <f t="shared" si="54"/>
        <v>1</v>
      </c>
      <c r="G143" s="5">
        <v>10</v>
      </c>
      <c r="H143" s="5"/>
      <c r="I143" s="5"/>
      <c r="J143" s="4">
        <f t="shared" si="55"/>
        <v>1.1424326465927102</v>
      </c>
      <c r="K143" s="5">
        <v>10</v>
      </c>
      <c r="L143" s="5" t="s">
        <v>400</v>
      </c>
      <c r="M143" s="5" t="s">
        <v>400</v>
      </c>
      <c r="N143" s="4" t="s">
        <v>400</v>
      </c>
      <c r="O143" s="5"/>
      <c r="P143" s="5" t="s">
        <v>400</v>
      </c>
      <c r="Q143" s="5" t="s">
        <v>400</v>
      </c>
      <c r="R143" s="5" t="s">
        <v>400</v>
      </c>
      <c r="S143" s="5"/>
      <c r="T143" s="5" t="s">
        <v>400</v>
      </c>
      <c r="U143" s="5" t="s">
        <v>400</v>
      </c>
      <c r="V143" s="5" t="s">
        <v>400</v>
      </c>
      <c r="W143" s="5"/>
      <c r="X143" s="5" t="s">
        <v>400</v>
      </c>
      <c r="Y143" s="5" t="s">
        <v>400</v>
      </c>
      <c r="Z143" s="5" t="s">
        <v>400</v>
      </c>
      <c r="AA143" s="5"/>
      <c r="AB143" s="31">
        <f t="shared" si="45"/>
        <v>1.1271593832254718</v>
      </c>
      <c r="AC143" s="32">
        <v>1704</v>
      </c>
      <c r="AD143" s="24">
        <f t="shared" si="46"/>
        <v>1394.1818181818182</v>
      </c>
      <c r="AE143" s="24">
        <f t="shared" si="47"/>
        <v>1571.5</v>
      </c>
      <c r="AF143" s="24">
        <f t="shared" si="48"/>
        <v>177.31818181818176</v>
      </c>
      <c r="AG143" s="24">
        <v>96</v>
      </c>
      <c r="AH143" s="24">
        <v>148.6</v>
      </c>
      <c r="AI143" s="24">
        <v>57.1</v>
      </c>
      <c r="AJ143" s="24">
        <v>49.8</v>
      </c>
      <c r="AK143" s="24">
        <v>94.8</v>
      </c>
      <c r="AL143" s="24">
        <v>147.9</v>
      </c>
      <c r="AM143" s="24">
        <v>293.60000000000002</v>
      </c>
      <c r="AN143" s="24">
        <v>143.9</v>
      </c>
      <c r="AO143" s="24">
        <v>226.7</v>
      </c>
      <c r="AP143" s="24">
        <f t="shared" si="49"/>
        <v>313.10000000000002</v>
      </c>
      <c r="AQ143" s="47"/>
      <c r="AR143" s="24">
        <f t="shared" si="50"/>
        <v>313.10000000000002</v>
      </c>
      <c r="AS143" s="24"/>
      <c r="AT143" s="24">
        <f t="shared" si="51"/>
        <v>313.10000000000002</v>
      </c>
      <c r="AU143" s="42"/>
      <c r="AV143" s="42"/>
      <c r="AW143" s="42"/>
      <c r="AX143" s="42"/>
      <c r="BC143" s="1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9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9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9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9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9"/>
      <c r="GJ143" s="8"/>
      <c r="GK143" s="8"/>
    </row>
    <row r="144" spans="1:193" s="2" customFormat="1" ht="17.100000000000001" customHeight="1">
      <c r="A144" s="13" t="s">
        <v>129</v>
      </c>
      <c r="B144" s="24">
        <v>1779.8</v>
      </c>
      <c r="C144" s="24">
        <v>1778.5711500000004</v>
      </c>
      <c r="D144" s="4">
        <f t="shared" si="44"/>
        <v>0.99930955725362425</v>
      </c>
      <c r="E144" s="10">
        <v>15</v>
      </c>
      <c r="F144" s="5">
        <f t="shared" si="54"/>
        <v>1</v>
      </c>
      <c r="G144" s="5">
        <v>10</v>
      </c>
      <c r="H144" s="5"/>
      <c r="I144" s="5"/>
      <c r="J144" s="4">
        <f t="shared" si="55"/>
        <v>1.1424326465927102</v>
      </c>
      <c r="K144" s="5">
        <v>10</v>
      </c>
      <c r="L144" s="5" t="s">
        <v>400</v>
      </c>
      <c r="M144" s="5" t="s">
        <v>400</v>
      </c>
      <c r="N144" s="4" t="s">
        <v>400</v>
      </c>
      <c r="O144" s="5"/>
      <c r="P144" s="5" t="s">
        <v>400</v>
      </c>
      <c r="Q144" s="5" t="s">
        <v>400</v>
      </c>
      <c r="R144" s="5" t="s">
        <v>400</v>
      </c>
      <c r="S144" s="5"/>
      <c r="T144" s="5" t="s">
        <v>400</v>
      </c>
      <c r="U144" s="5" t="s">
        <v>400</v>
      </c>
      <c r="V144" s="5" t="s">
        <v>400</v>
      </c>
      <c r="W144" s="5"/>
      <c r="X144" s="5" t="s">
        <v>400</v>
      </c>
      <c r="Y144" s="5" t="s">
        <v>400</v>
      </c>
      <c r="Z144" s="5" t="s">
        <v>400</v>
      </c>
      <c r="AA144" s="5"/>
      <c r="AB144" s="31">
        <f t="shared" si="45"/>
        <v>1.0403991378494706</v>
      </c>
      <c r="AC144" s="32">
        <v>1018</v>
      </c>
      <c r="AD144" s="24">
        <f t="shared" si="46"/>
        <v>832.90909090909088</v>
      </c>
      <c r="AE144" s="24">
        <f t="shared" si="47"/>
        <v>866.6</v>
      </c>
      <c r="AF144" s="24">
        <f t="shared" si="48"/>
        <v>33.690909090909145</v>
      </c>
      <c r="AG144" s="24">
        <v>81.400000000000006</v>
      </c>
      <c r="AH144" s="24">
        <v>44.8</v>
      </c>
      <c r="AI144" s="24">
        <v>62.4</v>
      </c>
      <c r="AJ144" s="24">
        <v>38.6</v>
      </c>
      <c r="AK144" s="24">
        <v>64</v>
      </c>
      <c r="AL144" s="24">
        <v>96.9</v>
      </c>
      <c r="AM144" s="24">
        <v>187.2</v>
      </c>
      <c r="AN144" s="24">
        <v>94.3</v>
      </c>
      <c r="AO144" s="24">
        <v>72.900000000000006</v>
      </c>
      <c r="AP144" s="24">
        <f t="shared" si="49"/>
        <v>124.1</v>
      </c>
      <c r="AQ144" s="47"/>
      <c r="AR144" s="24">
        <f t="shared" si="50"/>
        <v>124.1</v>
      </c>
      <c r="AS144" s="24"/>
      <c r="AT144" s="24">
        <f t="shared" si="51"/>
        <v>124.1</v>
      </c>
      <c r="AU144" s="42"/>
      <c r="AV144" s="42"/>
      <c r="AW144" s="42"/>
      <c r="AX144" s="42"/>
      <c r="BC144" s="1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9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9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9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9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9"/>
      <c r="GJ144" s="8"/>
      <c r="GK144" s="8"/>
    </row>
    <row r="145" spans="1:193" s="2" customFormat="1" ht="17.100000000000001" customHeight="1">
      <c r="A145" s="13" t="s">
        <v>130</v>
      </c>
      <c r="B145" s="24">
        <v>2269.5</v>
      </c>
      <c r="C145" s="24">
        <v>2499.1528499999999</v>
      </c>
      <c r="D145" s="4">
        <f t="shared" si="44"/>
        <v>1.1011909451421018</v>
      </c>
      <c r="E145" s="10">
        <v>15</v>
      </c>
      <c r="F145" s="5">
        <f t="shared" si="54"/>
        <v>1</v>
      </c>
      <c r="G145" s="5">
        <v>10</v>
      </c>
      <c r="H145" s="5"/>
      <c r="I145" s="5"/>
      <c r="J145" s="4">
        <f t="shared" si="55"/>
        <v>1.1424326465927102</v>
      </c>
      <c r="K145" s="5">
        <v>10</v>
      </c>
      <c r="L145" s="5" t="s">
        <v>400</v>
      </c>
      <c r="M145" s="5" t="s">
        <v>400</v>
      </c>
      <c r="N145" s="4" t="s">
        <v>400</v>
      </c>
      <c r="O145" s="5"/>
      <c r="P145" s="5" t="s">
        <v>400</v>
      </c>
      <c r="Q145" s="5" t="s">
        <v>400</v>
      </c>
      <c r="R145" s="5" t="s">
        <v>400</v>
      </c>
      <c r="S145" s="5"/>
      <c r="T145" s="5" t="s">
        <v>400</v>
      </c>
      <c r="U145" s="5" t="s">
        <v>400</v>
      </c>
      <c r="V145" s="5" t="s">
        <v>400</v>
      </c>
      <c r="W145" s="5"/>
      <c r="X145" s="5" t="s">
        <v>400</v>
      </c>
      <c r="Y145" s="5" t="s">
        <v>400</v>
      </c>
      <c r="Z145" s="5" t="s">
        <v>400</v>
      </c>
      <c r="AA145" s="5"/>
      <c r="AB145" s="31">
        <f t="shared" si="45"/>
        <v>1.0840625898016751</v>
      </c>
      <c r="AC145" s="32">
        <v>1239</v>
      </c>
      <c r="AD145" s="24">
        <f t="shared" si="46"/>
        <v>1013.7272727272727</v>
      </c>
      <c r="AE145" s="24">
        <f t="shared" si="47"/>
        <v>1098.9000000000001</v>
      </c>
      <c r="AF145" s="24">
        <f t="shared" si="48"/>
        <v>85.172727272727343</v>
      </c>
      <c r="AG145" s="24">
        <v>86.9</v>
      </c>
      <c r="AH145" s="24">
        <v>74.7</v>
      </c>
      <c r="AI145" s="24">
        <v>40.6</v>
      </c>
      <c r="AJ145" s="24">
        <v>72.2</v>
      </c>
      <c r="AK145" s="24">
        <v>28.3</v>
      </c>
      <c r="AL145" s="24">
        <v>100.4</v>
      </c>
      <c r="AM145" s="24">
        <v>220.9</v>
      </c>
      <c r="AN145" s="24">
        <v>109.6</v>
      </c>
      <c r="AO145" s="24">
        <v>173.39999999999998</v>
      </c>
      <c r="AP145" s="24">
        <f t="shared" si="49"/>
        <v>191.9</v>
      </c>
      <c r="AQ145" s="47"/>
      <c r="AR145" s="24">
        <f t="shared" si="50"/>
        <v>191.9</v>
      </c>
      <c r="AS145" s="24"/>
      <c r="AT145" s="24">
        <f t="shared" si="51"/>
        <v>191.9</v>
      </c>
      <c r="AU145" s="42"/>
      <c r="AV145" s="42"/>
      <c r="AW145" s="42"/>
      <c r="AX145" s="42"/>
      <c r="BC145" s="1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9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9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9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9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9"/>
      <c r="GJ145" s="8"/>
      <c r="GK145" s="8"/>
    </row>
    <row r="146" spans="1:193" s="2" customFormat="1" ht="17.100000000000001" customHeight="1">
      <c r="A146" s="13" t="s">
        <v>131</v>
      </c>
      <c r="B146" s="24">
        <v>1839.1</v>
      </c>
      <c r="C146" s="24">
        <v>1542.1023199999997</v>
      </c>
      <c r="D146" s="4">
        <f t="shared" si="44"/>
        <v>0.83850922733945943</v>
      </c>
      <c r="E146" s="10">
        <v>15</v>
      </c>
      <c r="F146" s="5">
        <f t="shared" si="54"/>
        <v>1</v>
      </c>
      <c r="G146" s="5">
        <v>10</v>
      </c>
      <c r="H146" s="5"/>
      <c r="I146" s="5"/>
      <c r="J146" s="4">
        <f t="shared" si="55"/>
        <v>1.1424326465927102</v>
      </c>
      <c r="K146" s="5">
        <v>10</v>
      </c>
      <c r="L146" s="5" t="s">
        <v>400</v>
      </c>
      <c r="M146" s="5" t="s">
        <v>400</v>
      </c>
      <c r="N146" s="4" t="s">
        <v>400</v>
      </c>
      <c r="O146" s="5"/>
      <c r="P146" s="5" t="s">
        <v>400</v>
      </c>
      <c r="Q146" s="5" t="s">
        <v>400</v>
      </c>
      <c r="R146" s="5" t="s">
        <v>400</v>
      </c>
      <c r="S146" s="5"/>
      <c r="T146" s="5" t="s">
        <v>400</v>
      </c>
      <c r="U146" s="5" t="s">
        <v>400</v>
      </c>
      <c r="V146" s="5" t="s">
        <v>400</v>
      </c>
      <c r="W146" s="5"/>
      <c r="X146" s="5" t="s">
        <v>400</v>
      </c>
      <c r="Y146" s="5" t="s">
        <v>400</v>
      </c>
      <c r="Z146" s="5" t="s">
        <v>400</v>
      </c>
      <c r="AA146" s="5"/>
      <c r="AB146" s="31">
        <f t="shared" si="45"/>
        <v>0.97148471074339982</v>
      </c>
      <c r="AC146" s="32">
        <v>821</v>
      </c>
      <c r="AD146" s="24">
        <f t="shared" si="46"/>
        <v>671.72727272727275</v>
      </c>
      <c r="AE146" s="24">
        <f t="shared" si="47"/>
        <v>652.6</v>
      </c>
      <c r="AF146" s="24">
        <f t="shared" si="48"/>
        <v>-19.127272727272725</v>
      </c>
      <c r="AG146" s="24">
        <v>38.700000000000003</v>
      </c>
      <c r="AH146" s="24">
        <v>30.9</v>
      </c>
      <c r="AI146" s="24">
        <v>71.7</v>
      </c>
      <c r="AJ146" s="24">
        <v>52.2</v>
      </c>
      <c r="AK146" s="24">
        <v>59</v>
      </c>
      <c r="AL146" s="24">
        <v>79.400000000000006</v>
      </c>
      <c r="AM146" s="24">
        <v>145.30000000000001</v>
      </c>
      <c r="AN146" s="24">
        <v>58.2</v>
      </c>
      <c r="AO146" s="24">
        <v>32.5</v>
      </c>
      <c r="AP146" s="24">
        <f t="shared" si="49"/>
        <v>84.7</v>
      </c>
      <c r="AQ146" s="47"/>
      <c r="AR146" s="24">
        <f t="shared" si="50"/>
        <v>84.7</v>
      </c>
      <c r="AS146" s="24"/>
      <c r="AT146" s="24">
        <f t="shared" si="51"/>
        <v>84.7</v>
      </c>
      <c r="AU146" s="42"/>
      <c r="AV146" s="42"/>
      <c r="AW146" s="42"/>
      <c r="AX146" s="42"/>
      <c r="BC146" s="1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9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9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9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9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9"/>
      <c r="GJ146" s="8"/>
      <c r="GK146" s="8"/>
    </row>
    <row r="147" spans="1:193" s="2" customFormat="1" ht="17.100000000000001" customHeight="1">
      <c r="A147" s="17" t="s">
        <v>132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42"/>
      <c r="AV147" s="42"/>
      <c r="AW147" s="42"/>
      <c r="AX147" s="42"/>
      <c r="AY147" s="42"/>
      <c r="BB147" s="1"/>
      <c r="BC147" s="1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9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9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9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9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9"/>
      <c r="GJ147" s="8"/>
      <c r="GK147" s="8"/>
    </row>
    <row r="148" spans="1:193" s="2" customFormat="1" ht="17.100000000000001" customHeight="1">
      <c r="A148" s="13" t="s">
        <v>133</v>
      </c>
      <c r="B148" s="24">
        <v>786.6</v>
      </c>
      <c r="C148" s="24">
        <v>843.75202999999999</v>
      </c>
      <c r="D148" s="4">
        <f t="shared" si="44"/>
        <v>1.0726570429697431</v>
      </c>
      <c r="E148" s="10">
        <v>15</v>
      </c>
      <c r="F148" s="5">
        <f>F$37</f>
        <v>1</v>
      </c>
      <c r="G148" s="5">
        <v>10</v>
      </c>
      <c r="H148" s="5"/>
      <c r="I148" s="5"/>
      <c r="J148" s="4">
        <f>J$37</f>
        <v>0.99578371602757687</v>
      </c>
      <c r="K148" s="5">
        <v>10</v>
      </c>
      <c r="L148" s="5" t="s">
        <v>400</v>
      </c>
      <c r="M148" s="5" t="s">
        <v>400</v>
      </c>
      <c r="N148" s="4" t="s">
        <v>400</v>
      </c>
      <c r="O148" s="5"/>
      <c r="P148" s="5" t="s">
        <v>400</v>
      </c>
      <c r="Q148" s="5" t="s">
        <v>400</v>
      </c>
      <c r="R148" s="5" t="s">
        <v>400</v>
      </c>
      <c r="S148" s="5"/>
      <c r="T148" s="5" t="s">
        <v>400</v>
      </c>
      <c r="U148" s="5" t="s">
        <v>400</v>
      </c>
      <c r="V148" s="5" t="s">
        <v>400</v>
      </c>
      <c r="W148" s="5"/>
      <c r="X148" s="5" t="s">
        <v>400</v>
      </c>
      <c r="Y148" s="5" t="s">
        <v>400</v>
      </c>
      <c r="Z148" s="5" t="s">
        <v>400</v>
      </c>
      <c r="AA148" s="5"/>
      <c r="AB148" s="31">
        <f t="shared" si="45"/>
        <v>1.029934080137769</v>
      </c>
      <c r="AC148" s="32">
        <v>981</v>
      </c>
      <c r="AD148" s="24">
        <f t="shared" si="46"/>
        <v>802.63636363636374</v>
      </c>
      <c r="AE148" s="24">
        <f t="shared" si="47"/>
        <v>826.7</v>
      </c>
      <c r="AF148" s="24">
        <f t="shared" si="48"/>
        <v>24.063636363636306</v>
      </c>
      <c r="AG148" s="24">
        <v>109.4</v>
      </c>
      <c r="AH148" s="24">
        <v>115.9</v>
      </c>
      <c r="AI148" s="24">
        <v>82.4</v>
      </c>
      <c r="AJ148" s="24">
        <v>39</v>
      </c>
      <c r="AK148" s="24">
        <v>54.4</v>
      </c>
      <c r="AL148" s="24">
        <v>128.1</v>
      </c>
      <c r="AM148" s="24">
        <v>119.3</v>
      </c>
      <c r="AN148" s="24">
        <v>64.8</v>
      </c>
      <c r="AO148" s="24"/>
      <c r="AP148" s="24">
        <f t="shared" si="49"/>
        <v>113.4</v>
      </c>
      <c r="AQ148" s="47"/>
      <c r="AR148" s="24">
        <f t="shared" si="50"/>
        <v>113.4</v>
      </c>
      <c r="AS148" s="24"/>
      <c r="AT148" s="24">
        <f t="shared" si="51"/>
        <v>113.4</v>
      </c>
      <c r="AU148" s="42"/>
      <c r="AV148" s="42"/>
      <c r="AW148" s="42"/>
      <c r="AX148" s="42"/>
      <c r="AY148" s="42"/>
      <c r="BB148" s="1"/>
      <c r="BC148" s="1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9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9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9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9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9"/>
      <c r="GJ148" s="8"/>
      <c r="GK148" s="8"/>
    </row>
    <row r="149" spans="1:193" s="2" customFormat="1" ht="17.100000000000001" customHeight="1">
      <c r="A149" s="13" t="s">
        <v>134</v>
      </c>
      <c r="B149" s="24">
        <v>374.9</v>
      </c>
      <c r="C149" s="24">
        <v>505.72081999999995</v>
      </c>
      <c r="D149" s="4">
        <f t="shared" si="44"/>
        <v>1.2148948572952787</v>
      </c>
      <c r="E149" s="10">
        <v>15</v>
      </c>
      <c r="F149" s="5">
        <f t="shared" ref="F149:F153" si="56">F$37</f>
        <v>1</v>
      </c>
      <c r="G149" s="5">
        <v>10</v>
      </c>
      <c r="H149" s="5"/>
      <c r="I149" s="5"/>
      <c r="J149" s="4">
        <f t="shared" ref="J149:J153" si="57">J$37</f>
        <v>0.99578371602757687</v>
      </c>
      <c r="K149" s="5">
        <v>10</v>
      </c>
      <c r="L149" s="5" t="s">
        <v>400</v>
      </c>
      <c r="M149" s="5" t="s">
        <v>400</v>
      </c>
      <c r="N149" s="4" t="s">
        <v>400</v>
      </c>
      <c r="O149" s="5"/>
      <c r="P149" s="5" t="s">
        <v>400</v>
      </c>
      <c r="Q149" s="5" t="s">
        <v>400</v>
      </c>
      <c r="R149" s="5" t="s">
        <v>400</v>
      </c>
      <c r="S149" s="5"/>
      <c r="T149" s="5" t="s">
        <v>400</v>
      </c>
      <c r="U149" s="5" t="s">
        <v>400</v>
      </c>
      <c r="V149" s="5" t="s">
        <v>400</v>
      </c>
      <c r="W149" s="5"/>
      <c r="X149" s="5" t="s">
        <v>400</v>
      </c>
      <c r="Y149" s="5" t="s">
        <v>400</v>
      </c>
      <c r="Z149" s="5" t="s">
        <v>400</v>
      </c>
      <c r="AA149" s="5"/>
      <c r="AB149" s="31">
        <f t="shared" si="45"/>
        <v>1.0908931434201414</v>
      </c>
      <c r="AC149" s="32">
        <v>1258</v>
      </c>
      <c r="AD149" s="24">
        <f t="shared" si="46"/>
        <v>1029.2727272727273</v>
      </c>
      <c r="AE149" s="24">
        <f t="shared" si="47"/>
        <v>1122.8</v>
      </c>
      <c r="AF149" s="24">
        <f t="shared" si="48"/>
        <v>93.527272727272702</v>
      </c>
      <c r="AG149" s="24">
        <v>46.8</v>
      </c>
      <c r="AH149" s="24">
        <v>143.9</v>
      </c>
      <c r="AI149" s="24">
        <v>131.4</v>
      </c>
      <c r="AJ149" s="24">
        <v>134.9</v>
      </c>
      <c r="AK149" s="24">
        <v>100.6</v>
      </c>
      <c r="AL149" s="24">
        <v>136.1</v>
      </c>
      <c r="AM149" s="24">
        <v>149.69999999999999</v>
      </c>
      <c r="AN149" s="24">
        <v>134.9</v>
      </c>
      <c r="AO149" s="24"/>
      <c r="AP149" s="24">
        <f t="shared" si="49"/>
        <v>144.5</v>
      </c>
      <c r="AQ149" s="47"/>
      <c r="AR149" s="24">
        <f t="shared" si="50"/>
        <v>144.5</v>
      </c>
      <c r="AS149" s="24"/>
      <c r="AT149" s="24">
        <f t="shared" si="51"/>
        <v>144.5</v>
      </c>
      <c r="AU149" s="42"/>
      <c r="AV149" s="42"/>
      <c r="AW149" s="42"/>
      <c r="AX149" s="42"/>
      <c r="AY149" s="42"/>
      <c r="BB149" s="1"/>
      <c r="BC149" s="1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9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9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9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9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9"/>
      <c r="GJ149" s="8"/>
      <c r="GK149" s="8"/>
    </row>
    <row r="150" spans="1:193" s="2" customFormat="1" ht="17.100000000000001" customHeight="1">
      <c r="A150" s="13" t="s">
        <v>135</v>
      </c>
      <c r="B150" s="24">
        <v>607</v>
      </c>
      <c r="C150" s="24">
        <v>533.35727999999995</v>
      </c>
      <c r="D150" s="4">
        <f t="shared" si="44"/>
        <v>0.87867756177924206</v>
      </c>
      <c r="E150" s="10">
        <v>15</v>
      </c>
      <c r="F150" s="5">
        <f t="shared" si="56"/>
        <v>1</v>
      </c>
      <c r="G150" s="5">
        <v>10</v>
      </c>
      <c r="H150" s="5"/>
      <c r="I150" s="5"/>
      <c r="J150" s="4">
        <f t="shared" si="57"/>
        <v>0.99578371602757687</v>
      </c>
      <c r="K150" s="5">
        <v>10</v>
      </c>
      <c r="L150" s="5" t="s">
        <v>400</v>
      </c>
      <c r="M150" s="5" t="s">
        <v>400</v>
      </c>
      <c r="N150" s="4" t="s">
        <v>400</v>
      </c>
      <c r="O150" s="5"/>
      <c r="P150" s="5" t="s">
        <v>400</v>
      </c>
      <c r="Q150" s="5" t="s">
        <v>400</v>
      </c>
      <c r="R150" s="5" t="s">
        <v>400</v>
      </c>
      <c r="S150" s="5"/>
      <c r="T150" s="5" t="s">
        <v>400</v>
      </c>
      <c r="U150" s="5" t="s">
        <v>400</v>
      </c>
      <c r="V150" s="5" t="s">
        <v>400</v>
      </c>
      <c r="W150" s="5"/>
      <c r="X150" s="5" t="s">
        <v>400</v>
      </c>
      <c r="Y150" s="5" t="s">
        <v>400</v>
      </c>
      <c r="Z150" s="5" t="s">
        <v>400</v>
      </c>
      <c r="AA150" s="5"/>
      <c r="AB150" s="31">
        <f t="shared" si="45"/>
        <v>0.94680001677041126</v>
      </c>
      <c r="AC150" s="32">
        <v>1732</v>
      </c>
      <c r="AD150" s="24">
        <f t="shared" si="46"/>
        <v>1417.0909090909092</v>
      </c>
      <c r="AE150" s="24">
        <f t="shared" si="47"/>
        <v>1341.7</v>
      </c>
      <c r="AF150" s="24">
        <f t="shared" si="48"/>
        <v>-75.39090909090919</v>
      </c>
      <c r="AG150" s="24">
        <v>204.7</v>
      </c>
      <c r="AH150" s="24">
        <v>183.3</v>
      </c>
      <c r="AI150" s="24">
        <v>138.6</v>
      </c>
      <c r="AJ150" s="24">
        <v>124.1</v>
      </c>
      <c r="AK150" s="24">
        <v>150.80000000000001</v>
      </c>
      <c r="AL150" s="24">
        <v>162.5</v>
      </c>
      <c r="AM150" s="24">
        <v>122.2</v>
      </c>
      <c r="AN150" s="24">
        <v>147.9</v>
      </c>
      <c r="AO150" s="24"/>
      <c r="AP150" s="24">
        <f t="shared" si="49"/>
        <v>107.6</v>
      </c>
      <c r="AQ150" s="47"/>
      <c r="AR150" s="24">
        <f t="shared" si="50"/>
        <v>107.6</v>
      </c>
      <c r="AS150" s="24"/>
      <c r="AT150" s="24">
        <f t="shared" si="51"/>
        <v>107.6</v>
      </c>
      <c r="AU150" s="42"/>
      <c r="AV150" s="42"/>
      <c r="AW150" s="42"/>
      <c r="AX150" s="42"/>
      <c r="AY150" s="42"/>
      <c r="BB150" s="1"/>
      <c r="BC150" s="1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9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9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9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9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9"/>
      <c r="GJ150" s="8"/>
      <c r="GK150" s="8"/>
    </row>
    <row r="151" spans="1:193" s="2" customFormat="1" ht="17.100000000000001" customHeight="1">
      <c r="A151" s="13" t="s">
        <v>136</v>
      </c>
      <c r="B151" s="24">
        <v>4597.5</v>
      </c>
      <c r="C151" s="24">
        <v>6219.0297599999994</v>
      </c>
      <c r="D151" s="4">
        <f t="shared" si="44"/>
        <v>1.2152698153344208</v>
      </c>
      <c r="E151" s="10">
        <v>15</v>
      </c>
      <c r="F151" s="5">
        <f t="shared" si="56"/>
        <v>1</v>
      </c>
      <c r="G151" s="5">
        <v>10</v>
      </c>
      <c r="H151" s="5"/>
      <c r="I151" s="5"/>
      <c r="J151" s="4">
        <f t="shared" si="57"/>
        <v>0.99578371602757687</v>
      </c>
      <c r="K151" s="5">
        <v>10</v>
      </c>
      <c r="L151" s="5" t="s">
        <v>400</v>
      </c>
      <c r="M151" s="5" t="s">
        <v>400</v>
      </c>
      <c r="N151" s="4" t="s">
        <v>400</v>
      </c>
      <c r="O151" s="5"/>
      <c r="P151" s="5" t="s">
        <v>400</v>
      </c>
      <c r="Q151" s="5" t="s">
        <v>400</v>
      </c>
      <c r="R151" s="5" t="s">
        <v>400</v>
      </c>
      <c r="S151" s="5"/>
      <c r="T151" s="5" t="s">
        <v>400</v>
      </c>
      <c r="U151" s="5" t="s">
        <v>400</v>
      </c>
      <c r="V151" s="5" t="s">
        <v>400</v>
      </c>
      <c r="W151" s="5"/>
      <c r="X151" s="5" t="s">
        <v>400</v>
      </c>
      <c r="Y151" s="5" t="s">
        <v>400</v>
      </c>
      <c r="Z151" s="5" t="s">
        <v>400</v>
      </c>
      <c r="AA151" s="5"/>
      <c r="AB151" s="31">
        <f t="shared" si="45"/>
        <v>1.0910538397226308</v>
      </c>
      <c r="AC151" s="32">
        <v>1886</v>
      </c>
      <c r="AD151" s="24">
        <f t="shared" si="46"/>
        <v>1543.0909090909092</v>
      </c>
      <c r="AE151" s="24">
        <f t="shared" si="47"/>
        <v>1683.6</v>
      </c>
      <c r="AF151" s="24">
        <f t="shared" si="48"/>
        <v>140.50909090909067</v>
      </c>
      <c r="AG151" s="24">
        <v>142.19999999999999</v>
      </c>
      <c r="AH151" s="24">
        <v>138.5</v>
      </c>
      <c r="AI151" s="24">
        <v>195.2</v>
      </c>
      <c r="AJ151" s="24">
        <v>180.9</v>
      </c>
      <c r="AK151" s="24">
        <v>186.7</v>
      </c>
      <c r="AL151" s="24">
        <v>132.4</v>
      </c>
      <c r="AM151" s="24">
        <v>256.10000000000002</v>
      </c>
      <c r="AN151" s="24">
        <v>133</v>
      </c>
      <c r="AO151" s="24"/>
      <c r="AP151" s="24">
        <f t="shared" si="49"/>
        <v>318.60000000000002</v>
      </c>
      <c r="AQ151" s="47"/>
      <c r="AR151" s="24">
        <f t="shared" si="50"/>
        <v>318.60000000000002</v>
      </c>
      <c r="AS151" s="24"/>
      <c r="AT151" s="24">
        <f t="shared" si="51"/>
        <v>318.60000000000002</v>
      </c>
      <c r="AU151" s="42"/>
      <c r="AV151" s="42"/>
      <c r="AW151" s="42"/>
      <c r="AX151" s="42"/>
      <c r="AY151" s="42"/>
      <c r="BB151" s="1"/>
      <c r="BC151" s="1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9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9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9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9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9"/>
      <c r="GJ151" s="8"/>
      <c r="GK151" s="8"/>
    </row>
    <row r="152" spans="1:193" s="2" customFormat="1" ht="17.100000000000001" customHeight="1">
      <c r="A152" s="13" t="s">
        <v>137</v>
      </c>
      <c r="B152" s="24">
        <v>4788</v>
      </c>
      <c r="C152" s="24">
        <v>3546.9464900000003</v>
      </c>
      <c r="D152" s="4">
        <f t="shared" si="44"/>
        <v>0.74079918337510453</v>
      </c>
      <c r="E152" s="10">
        <v>15</v>
      </c>
      <c r="F152" s="5">
        <f t="shared" si="56"/>
        <v>1</v>
      </c>
      <c r="G152" s="5">
        <v>10</v>
      </c>
      <c r="H152" s="5"/>
      <c r="I152" s="5"/>
      <c r="J152" s="4">
        <f t="shared" si="57"/>
        <v>0.99578371602757687</v>
      </c>
      <c r="K152" s="5">
        <v>10</v>
      </c>
      <c r="L152" s="5" t="s">
        <v>400</v>
      </c>
      <c r="M152" s="5" t="s">
        <v>400</v>
      </c>
      <c r="N152" s="4" t="s">
        <v>400</v>
      </c>
      <c r="O152" s="5"/>
      <c r="P152" s="5" t="s">
        <v>400</v>
      </c>
      <c r="Q152" s="5" t="s">
        <v>400</v>
      </c>
      <c r="R152" s="5" t="s">
        <v>400</v>
      </c>
      <c r="S152" s="5"/>
      <c r="T152" s="5" t="s">
        <v>400</v>
      </c>
      <c r="U152" s="5" t="s">
        <v>400</v>
      </c>
      <c r="V152" s="5" t="s">
        <v>400</v>
      </c>
      <c r="W152" s="5"/>
      <c r="X152" s="5" t="s">
        <v>400</v>
      </c>
      <c r="Y152" s="5" t="s">
        <v>400</v>
      </c>
      <c r="Z152" s="5" t="s">
        <v>400</v>
      </c>
      <c r="AA152" s="5"/>
      <c r="AB152" s="31">
        <f t="shared" si="45"/>
        <v>0.88770928316863817</v>
      </c>
      <c r="AC152" s="32">
        <v>71</v>
      </c>
      <c r="AD152" s="24">
        <f t="shared" si="46"/>
        <v>58.090909090909086</v>
      </c>
      <c r="AE152" s="24">
        <f t="shared" si="47"/>
        <v>51.6</v>
      </c>
      <c r="AF152" s="24">
        <f t="shared" si="48"/>
        <v>-6.490909090909085</v>
      </c>
      <c r="AG152" s="24">
        <v>7.3</v>
      </c>
      <c r="AH152" s="24">
        <v>6.1</v>
      </c>
      <c r="AI152" s="24">
        <v>6.2</v>
      </c>
      <c r="AJ152" s="24">
        <v>4.0999999999999996</v>
      </c>
      <c r="AK152" s="24">
        <v>6.5</v>
      </c>
      <c r="AL152" s="24">
        <v>6.2</v>
      </c>
      <c r="AM152" s="24">
        <v>8.1999999999999993</v>
      </c>
      <c r="AN152" s="24">
        <v>4.9000000000000004</v>
      </c>
      <c r="AO152" s="24"/>
      <c r="AP152" s="24">
        <f t="shared" si="49"/>
        <v>2.1</v>
      </c>
      <c r="AQ152" s="47"/>
      <c r="AR152" s="24">
        <f t="shared" si="50"/>
        <v>2.1</v>
      </c>
      <c r="AS152" s="24"/>
      <c r="AT152" s="24">
        <f t="shared" si="51"/>
        <v>2.1</v>
      </c>
      <c r="AU152" s="42"/>
      <c r="AV152" s="42"/>
      <c r="AW152" s="42"/>
      <c r="AX152" s="42"/>
      <c r="AY152" s="42"/>
      <c r="BB152" s="1"/>
      <c r="BC152" s="1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9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9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9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9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9"/>
      <c r="GJ152" s="8"/>
      <c r="GK152" s="8"/>
    </row>
    <row r="153" spans="1:193" s="2" customFormat="1" ht="17.100000000000001" customHeight="1">
      <c r="A153" s="13" t="s">
        <v>138</v>
      </c>
      <c r="B153" s="24">
        <v>207.5</v>
      </c>
      <c r="C153" s="24">
        <v>223.24822000000009</v>
      </c>
      <c r="D153" s="4">
        <f t="shared" si="44"/>
        <v>1.0758950361445787</v>
      </c>
      <c r="E153" s="10">
        <v>15</v>
      </c>
      <c r="F153" s="5">
        <f t="shared" si="56"/>
        <v>1</v>
      </c>
      <c r="G153" s="5">
        <v>10</v>
      </c>
      <c r="H153" s="5"/>
      <c r="I153" s="5"/>
      <c r="J153" s="4">
        <f t="shared" si="57"/>
        <v>0.99578371602757687</v>
      </c>
      <c r="K153" s="5">
        <v>10</v>
      </c>
      <c r="L153" s="5" t="s">
        <v>400</v>
      </c>
      <c r="M153" s="5" t="s">
        <v>400</v>
      </c>
      <c r="N153" s="4" t="s">
        <v>400</v>
      </c>
      <c r="O153" s="5"/>
      <c r="P153" s="5" t="s">
        <v>400</v>
      </c>
      <c r="Q153" s="5" t="s">
        <v>400</v>
      </c>
      <c r="R153" s="5" t="s">
        <v>400</v>
      </c>
      <c r="S153" s="5"/>
      <c r="T153" s="5" t="s">
        <v>400</v>
      </c>
      <c r="U153" s="5" t="s">
        <v>400</v>
      </c>
      <c r="V153" s="5" t="s">
        <v>400</v>
      </c>
      <c r="W153" s="5"/>
      <c r="X153" s="5" t="s">
        <v>400</v>
      </c>
      <c r="Y153" s="5" t="s">
        <v>400</v>
      </c>
      <c r="Z153" s="5" t="s">
        <v>400</v>
      </c>
      <c r="AA153" s="5"/>
      <c r="AB153" s="31">
        <f t="shared" si="45"/>
        <v>1.0313217914984127</v>
      </c>
      <c r="AC153" s="32">
        <v>1178</v>
      </c>
      <c r="AD153" s="24">
        <f t="shared" si="46"/>
        <v>963.81818181818187</v>
      </c>
      <c r="AE153" s="24">
        <f t="shared" si="47"/>
        <v>994</v>
      </c>
      <c r="AF153" s="24">
        <f t="shared" si="48"/>
        <v>30.18181818181813</v>
      </c>
      <c r="AG153" s="24">
        <v>50.3</v>
      </c>
      <c r="AH153" s="24">
        <v>97.5</v>
      </c>
      <c r="AI153" s="24">
        <v>209.7</v>
      </c>
      <c r="AJ153" s="24">
        <v>120.7</v>
      </c>
      <c r="AK153" s="24">
        <v>120</v>
      </c>
      <c r="AL153" s="24">
        <v>89</v>
      </c>
      <c r="AM153" s="24">
        <v>88.4</v>
      </c>
      <c r="AN153" s="24">
        <v>98.2</v>
      </c>
      <c r="AO153" s="24"/>
      <c r="AP153" s="24">
        <f t="shared" si="49"/>
        <v>120.2</v>
      </c>
      <c r="AQ153" s="47"/>
      <c r="AR153" s="24">
        <f t="shared" si="50"/>
        <v>120.2</v>
      </c>
      <c r="AS153" s="24"/>
      <c r="AT153" s="24">
        <f t="shared" si="51"/>
        <v>120.2</v>
      </c>
      <c r="AU153" s="42"/>
      <c r="AV153" s="42"/>
      <c r="AW153" s="42"/>
      <c r="AX153" s="42"/>
      <c r="AY153" s="42"/>
      <c r="BB153" s="1"/>
      <c r="BC153" s="1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9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9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9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9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9"/>
      <c r="GJ153" s="8"/>
      <c r="GK153" s="8"/>
    </row>
    <row r="154" spans="1:193" s="2" customFormat="1" ht="17.100000000000001" customHeight="1">
      <c r="A154" s="17" t="s">
        <v>139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42"/>
      <c r="AV154" s="42"/>
      <c r="AW154" s="42"/>
      <c r="AX154" s="42"/>
      <c r="AY154" s="42"/>
      <c r="AZ154" s="1"/>
      <c r="BA154" s="1"/>
      <c r="BB154" s="1"/>
      <c r="BC154" s="1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9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9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9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9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9"/>
      <c r="GJ154" s="8"/>
      <c r="GK154" s="8"/>
    </row>
    <row r="155" spans="1:193" s="2" customFormat="1" ht="17.100000000000001" customHeight="1">
      <c r="A155" s="13" t="s">
        <v>140</v>
      </c>
      <c r="B155" s="24">
        <v>1527.5</v>
      </c>
      <c r="C155" s="24">
        <v>1396.7500199999999</v>
      </c>
      <c r="D155" s="4">
        <f t="shared" si="44"/>
        <v>0.91440263175122749</v>
      </c>
      <c r="E155" s="10">
        <v>15</v>
      </c>
      <c r="F155" s="5">
        <f>F$38</f>
        <v>1</v>
      </c>
      <c r="G155" s="5">
        <v>10</v>
      </c>
      <c r="H155" s="5"/>
      <c r="I155" s="5"/>
      <c r="J155" s="4">
        <f>J$38</f>
        <v>1.2029641732945671</v>
      </c>
      <c r="K155" s="5">
        <v>10</v>
      </c>
      <c r="L155" s="5" t="s">
        <v>400</v>
      </c>
      <c r="M155" s="5" t="s">
        <v>400</v>
      </c>
      <c r="N155" s="4" t="s">
        <v>400</v>
      </c>
      <c r="O155" s="5"/>
      <c r="P155" s="5" t="s">
        <v>400</v>
      </c>
      <c r="Q155" s="5" t="s">
        <v>400</v>
      </c>
      <c r="R155" s="5" t="s">
        <v>400</v>
      </c>
      <c r="S155" s="5"/>
      <c r="T155" s="5" t="s">
        <v>400</v>
      </c>
      <c r="U155" s="5" t="s">
        <v>400</v>
      </c>
      <c r="V155" s="5" t="s">
        <v>400</v>
      </c>
      <c r="W155" s="5"/>
      <c r="X155" s="5" t="s">
        <v>400</v>
      </c>
      <c r="Y155" s="5" t="s">
        <v>400</v>
      </c>
      <c r="Z155" s="5" t="s">
        <v>400</v>
      </c>
      <c r="AA155" s="5"/>
      <c r="AB155" s="31">
        <f t="shared" si="45"/>
        <v>1.0213051774061166</v>
      </c>
      <c r="AC155" s="32">
        <v>1808</v>
      </c>
      <c r="AD155" s="24">
        <f t="shared" si="46"/>
        <v>1479.2727272727275</v>
      </c>
      <c r="AE155" s="24">
        <f t="shared" si="47"/>
        <v>1510.8</v>
      </c>
      <c r="AF155" s="24">
        <f t="shared" si="48"/>
        <v>31.527272727272475</v>
      </c>
      <c r="AG155" s="24">
        <v>194</v>
      </c>
      <c r="AH155" s="24">
        <v>159.6</v>
      </c>
      <c r="AI155" s="24">
        <v>99.1</v>
      </c>
      <c r="AJ155" s="24">
        <v>141.5</v>
      </c>
      <c r="AK155" s="24">
        <v>106.7</v>
      </c>
      <c r="AL155" s="24">
        <v>102.6</v>
      </c>
      <c r="AM155" s="24">
        <v>273.10000000000002</v>
      </c>
      <c r="AN155" s="24">
        <v>150.6</v>
      </c>
      <c r="AO155" s="24">
        <v>106.30000000000001</v>
      </c>
      <c r="AP155" s="24">
        <f t="shared" si="49"/>
        <v>177.3</v>
      </c>
      <c r="AQ155" s="47"/>
      <c r="AR155" s="24">
        <f t="shared" si="50"/>
        <v>177.3</v>
      </c>
      <c r="AS155" s="24"/>
      <c r="AT155" s="24">
        <f t="shared" si="51"/>
        <v>177.3</v>
      </c>
      <c r="AU155" s="42"/>
      <c r="AV155" s="42"/>
      <c r="AW155" s="42"/>
      <c r="AX155" s="42"/>
      <c r="AY155" s="42"/>
      <c r="AZ155" s="1"/>
      <c r="BA155" s="1"/>
      <c r="BB155" s="1"/>
      <c r="BC155" s="1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9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9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9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9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9"/>
      <c r="GJ155" s="8"/>
      <c r="GK155" s="8"/>
    </row>
    <row r="156" spans="1:193" s="2" customFormat="1" ht="17.100000000000001" customHeight="1">
      <c r="A156" s="13" t="s">
        <v>141</v>
      </c>
      <c r="B156" s="24">
        <v>2827.8</v>
      </c>
      <c r="C156" s="24">
        <v>2552.8832499999999</v>
      </c>
      <c r="D156" s="4">
        <f t="shared" si="44"/>
        <v>0.90278069524011584</v>
      </c>
      <c r="E156" s="10">
        <v>15</v>
      </c>
      <c r="F156" s="5">
        <f t="shared" ref="F156:F166" si="58">F$38</f>
        <v>1</v>
      </c>
      <c r="G156" s="5">
        <v>10</v>
      </c>
      <c r="H156" s="5"/>
      <c r="I156" s="5"/>
      <c r="J156" s="4">
        <f t="shared" ref="J156:J166" si="59">J$38</f>
        <v>1.2029641732945671</v>
      </c>
      <c r="K156" s="5">
        <v>10</v>
      </c>
      <c r="L156" s="5" t="s">
        <v>400</v>
      </c>
      <c r="M156" s="5" t="s">
        <v>400</v>
      </c>
      <c r="N156" s="4" t="s">
        <v>400</v>
      </c>
      <c r="O156" s="5"/>
      <c r="P156" s="5" t="s">
        <v>400</v>
      </c>
      <c r="Q156" s="5" t="s">
        <v>400</v>
      </c>
      <c r="R156" s="5" t="s">
        <v>400</v>
      </c>
      <c r="S156" s="5"/>
      <c r="T156" s="5" t="s">
        <v>400</v>
      </c>
      <c r="U156" s="5" t="s">
        <v>400</v>
      </c>
      <c r="V156" s="5" t="s">
        <v>400</v>
      </c>
      <c r="W156" s="5"/>
      <c r="X156" s="5" t="s">
        <v>400</v>
      </c>
      <c r="Y156" s="5" t="s">
        <v>400</v>
      </c>
      <c r="Z156" s="5" t="s">
        <v>400</v>
      </c>
      <c r="AA156" s="5"/>
      <c r="AB156" s="31">
        <f t="shared" si="45"/>
        <v>1.0163243474727832</v>
      </c>
      <c r="AC156" s="32">
        <v>1415</v>
      </c>
      <c r="AD156" s="24">
        <f t="shared" si="46"/>
        <v>1157.7272727272725</v>
      </c>
      <c r="AE156" s="24">
        <f t="shared" si="47"/>
        <v>1176.5999999999999</v>
      </c>
      <c r="AF156" s="24">
        <f t="shared" si="48"/>
        <v>18.872727272727388</v>
      </c>
      <c r="AG156" s="24">
        <v>68.2</v>
      </c>
      <c r="AH156" s="24">
        <v>87.8</v>
      </c>
      <c r="AI156" s="24">
        <v>212.4</v>
      </c>
      <c r="AJ156" s="24">
        <v>85.6</v>
      </c>
      <c r="AK156" s="24">
        <v>150.1</v>
      </c>
      <c r="AL156" s="24">
        <v>110.5</v>
      </c>
      <c r="AM156" s="24">
        <v>174.9</v>
      </c>
      <c r="AN156" s="24">
        <v>148.5</v>
      </c>
      <c r="AO156" s="24"/>
      <c r="AP156" s="24">
        <f t="shared" si="49"/>
        <v>138.6</v>
      </c>
      <c r="AQ156" s="47"/>
      <c r="AR156" s="24">
        <f t="shared" si="50"/>
        <v>138.6</v>
      </c>
      <c r="AS156" s="24"/>
      <c r="AT156" s="24">
        <f t="shared" si="51"/>
        <v>138.6</v>
      </c>
      <c r="AU156" s="42"/>
      <c r="AV156" s="42"/>
      <c r="AW156" s="42"/>
      <c r="AX156" s="42"/>
      <c r="AY156" s="42"/>
      <c r="AZ156" s="1"/>
      <c r="BA156" s="1"/>
      <c r="BB156" s="1"/>
      <c r="BC156" s="1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9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9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9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9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9"/>
      <c r="GJ156" s="8"/>
      <c r="GK156" s="8"/>
    </row>
    <row r="157" spans="1:193" s="2" customFormat="1" ht="17.100000000000001" customHeight="1">
      <c r="A157" s="13" t="s">
        <v>142</v>
      </c>
      <c r="B157" s="24">
        <v>3434.5</v>
      </c>
      <c r="C157" s="24">
        <v>3647.8156799999997</v>
      </c>
      <c r="D157" s="4">
        <f t="shared" si="44"/>
        <v>1.0621096753530352</v>
      </c>
      <c r="E157" s="10">
        <v>15</v>
      </c>
      <c r="F157" s="5">
        <f t="shared" si="58"/>
        <v>1</v>
      </c>
      <c r="G157" s="5">
        <v>10</v>
      </c>
      <c r="H157" s="5"/>
      <c r="I157" s="5"/>
      <c r="J157" s="4">
        <f t="shared" si="59"/>
        <v>1.2029641732945671</v>
      </c>
      <c r="K157" s="5">
        <v>10</v>
      </c>
      <c r="L157" s="5" t="s">
        <v>400</v>
      </c>
      <c r="M157" s="5" t="s">
        <v>400</v>
      </c>
      <c r="N157" s="4" t="s">
        <v>400</v>
      </c>
      <c r="O157" s="5"/>
      <c r="P157" s="5" t="s">
        <v>400</v>
      </c>
      <c r="Q157" s="5" t="s">
        <v>400</v>
      </c>
      <c r="R157" s="5" t="s">
        <v>400</v>
      </c>
      <c r="S157" s="5"/>
      <c r="T157" s="5" t="s">
        <v>400</v>
      </c>
      <c r="U157" s="5" t="s">
        <v>400</v>
      </c>
      <c r="V157" s="5" t="s">
        <v>400</v>
      </c>
      <c r="W157" s="5"/>
      <c r="X157" s="5" t="s">
        <v>400</v>
      </c>
      <c r="Y157" s="5" t="s">
        <v>400</v>
      </c>
      <c r="Z157" s="5" t="s">
        <v>400</v>
      </c>
      <c r="AA157" s="5"/>
      <c r="AB157" s="31">
        <f t="shared" si="45"/>
        <v>1.0846081960926057</v>
      </c>
      <c r="AC157" s="32">
        <v>1577</v>
      </c>
      <c r="AD157" s="24">
        <f t="shared" si="46"/>
        <v>1290.2727272727275</v>
      </c>
      <c r="AE157" s="24">
        <f t="shared" si="47"/>
        <v>1399.4</v>
      </c>
      <c r="AF157" s="24">
        <f t="shared" si="48"/>
        <v>109.12727272727261</v>
      </c>
      <c r="AG157" s="24">
        <v>117.3</v>
      </c>
      <c r="AH157" s="24">
        <v>151</v>
      </c>
      <c r="AI157" s="24">
        <v>216.8</v>
      </c>
      <c r="AJ157" s="24">
        <v>130.80000000000001</v>
      </c>
      <c r="AK157" s="24">
        <v>162.4</v>
      </c>
      <c r="AL157" s="24">
        <v>132.69999999999999</v>
      </c>
      <c r="AM157" s="24">
        <v>176.9</v>
      </c>
      <c r="AN157" s="24">
        <v>151.4</v>
      </c>
      <c r="AO157" s="24"/>
      <c r="AP157" s="24">
        <f t="shared" si="49"/>
        <v>160.1</v>
      </c>
      <c r="AQ157" s="47"/>
      <c r="AR157" s="24">
        <f t="shared" si="50"/>
        <v>160.1</v>
      </c>
      <c r="AS157" s="24"/>
      <c r="AT157" s="24">
        <f t="shared" si="51"/>
        <v>160.1</v>
      </c>
      <c r="AU157" s="42"/>
      <c r="AV157" s="42"/>
      <c r="AW157" s="42"/>
      <c r="AX157" s="42"/>
      <c r="AY157" s="42"/>
      <c r="AZ157" s="1"/>
      <c r="BA157" s="1"/>
      <c r="BB157" s="1"/>
      <c r="BC157" s="1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9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9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9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9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9"/>
      <c r="GJ157" s="8"/>
      <c r="GK157" s="8"/>
    </row>
    <row r="158" spans="1:193" s="2" customFormat="1" ht="17.100000000000001" customHeight="1">
      <c r="A158" s="13" t="s">
        <v>143</v>
      </c>
      <c r="B158" s="24">
        <v>3828.5</v>
      </c>
      <c r="C158" s="24">
        <v>4177.8092000000006</v>
      </c>
      <c r="D158" s="4">
        <f t="shared" si="44"/>
        <v>1.0912391798354448</v>
      </c>
      <c r="E158" s="10">
        <v>15</v>
      </c>
      <c r="F158" s="5">
        <f t="shared" si="58"/>
        <v>1</v>
      </c>
      <c r="G158" s="5">
        <v>10</v>
      </c>
      <c r="H158" s="5"/>
      <c r="I158" s="5"/>
      <c r="J158" s="4">
        <f t="shared" si="59"/>
        <v>1.2029641732945671</v>
      </c>
      <c r="K158" s="5">
        <v>10</v>
      </c>
      <c r="L158" s="5" t="s">
        <v>400</v>
      </c>
      <c r="M158" s="5" t="s">
        <v>400</v>
      </c>
      <c r="N158" s="4" t="s">
        <v>400</v>
      </c>
      <c r="O158" s="5"/>
      <c r="P158" s="5" t="s">
        <v>400</v>
      </c>
      <c r="Q158" s="5" t="s">
        <v>400</v>
      </c>
      <c r="R158" s="5" t="s">
        <v>400</v>
      </c>
      <c r="S158" s="5"/>
      <c r="T158" s="5" t="s">
        <v>400</v>
      </c>
      <c r="U158" s="5" t="s">
        <v>400</v>
      </c>
      <c r="V158" s="5" t="s">
        <v>400</v>
      </c>
      <c r="W158" s="5"/>
      <c r="X158" s="5" t="s">
        <v>400</v>
      </c>
      <c r="Y158" s="5" t="s">
        <v>400</v>
      </c>
      <c r="Z158" s="5" t="s">
        <v>400</v>
      </c>
      <c r="AA158" s="5"/>
      <c r="AB158" s="31">
        <f t="shared" si="45"/>
        <v>1.0970922694422098</v>
      </c>
      <c r="AC158" s="32">
        <v>5045</v>
      </c>
      <c r="AD158" s="24">
        <f t="shared" si="46"/>
        <v>4127.727272727273</v>
      </c>
      <c r="AE158" s="24">
        <f t="shared" si="47"/>
        <v>4528.5</v>
      </c>
      <c r="AF158" s="24">
        <f t="shared" si="48"/>
        <v>400.77272727272702</v>
      </c>
      <c r="AG158" s="24">
        <v>260.5</v>
      </c>
      <c r="AH158" s="24">
        <v>528.79999999999995</v>
      </c>
      <c r="AI158" s="24">
        <v>598.20000000000005</v>
      </c>
      <c r="AJ158" s="24">
        <v>422.9</v>
      </c>
      <c r="AK158" s="24">
        <v>531.9</v>
      </c>
      <c r="AL158" s="24">
        <v>541</v>
      </c>
      <c r="AM158" s="24">
        <v>486.2</v>
      </c>
      <c r="AN158" s="24">
        <v>518.9</v>
      </c>
      <c r="AO158" s="24"/>
      <c r="AP158" s="24">
        <f t="shared" si="49"/>
        <v>640.1</v>
      </c>
      <c r="AQ158" s="47"/>
      <c r="AR158" s="24">
        <f t="shared" si="50"/>
        <v>640.1</v>
      </c>
      <c r="AS158" s="24"/>
      <c r="AT158" s="24">
        <f t="shared" si="51"/>
        <v>640.1</v>
      </c>
      <c r="AU158" s="42"/>
      <c r="AV158" s="42"/>
      <c r="AW158" s="42"/>
      <c r="AX158" s="42"/>
      <c r="AY158" s="42"/>
      <c r="AZ158" s="1"/>
      <c r="BA158" s="1"/>
      <c r="BB158" s="1"/>
      <c r="BC158" s="1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9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9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9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9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9"/>
      <c r="GJ158" s="8"/>
      <c r="GK158" s="8"/>
    </row>
    <row r="159" spans="1:193" s="2" customFormat="1" ht="17.100000000000001" customHeight="1">
      <c r="A159" s="13" t="s">
        <v>144</v>
      </c>
      <c r="B159" s="24">
        <v>7572</v>
      </c>
      <c r="C159" s="24">
        <v>7904.1771000000008</v>
      </c>
      <c r="D159" s="4">
        <f t="shared" si="44"/>
        <v>1.0438691362916008</v>
      </c>
      <c r="E159" s="10">
        <v>15</v>
      </c>
      <c r="F159" s="5">
        <f t="shared" si="58"/>
        <v>1</v>
      </c>
      <c r="G159" s="5">
        <v>10</v>
      </c>
      <c r="H159" s="5"/>
      <c r="I159" s="5"/>
      <c r="J159" s="4">
        <f t="shared" si="59"/>
        <v>1.2029641732945671</v>
      </c>
      <c r="K159" s="5">
        <v>10</v>
      </c>
      <c r="L159" s="5" t="s">
        <v>400</v>
      </c>
      <c r="M159" s="5" t="s">
        <v>400</v>
      </c>
      <c r="N159" s="4" t="s">
        <v>400</v>
      </c>
      <c r="O159" s="5"/>
      <c r="P159" s="5" t="s">
        <v>400</v>
      </c>
      <c r="Q159" s="5" t="s">
        <v>400</v>
      </c>
      <c r="R159" s="5" t="s">
        <v>400</v>
      </c>
      <c r="S159" s="5"/>
      <c r="T159" s="5" t="s">
        <v>400</v>
      </c>
      <c r="U159" s="5" t="s">
        <v>400</v>
      </c>
      <c r="V159" s="5" t="s">
        <v>400</v>
      </c>
      <c r="W159" s="5"/>
      <c r="X159" s="5" t="s">
        <v>400</v>
      </c>
      <c r="Y159" s="5" t="s">
        <v>400</v>
      </c>
      <c r="Z159" s="5" t="s">
        <v>400</v>
      </c>
      <c r="AA159" s="5"/>
      <c r="AB159" s="31">
        <f t="shared" si="45"/>
        <v>1.0767908222091338</v>
      </c>
      <c r="AC159" s="32">
        <v>1073</v>
      </c>
      <c r="AD159" s="24">
        <f t="shared" si="46"/>
        <v>877.90909090909088</v>
      </c>
      <c r="AE159" s="24">
        <f t="shared" si="47"/>
        <v>945.3</v>
      </c>
      <c r="AF159" s="24">
        <f t="shared" si="48"/>
        <v>67.390909090909076</v>
      </c>
      <c r="AG159" s="24">
        <v>70.400000000000006</v>
      </c>
      <c r="AH159" s="24">
        <v>115.9</v>
      </c>
      <c r="AI159" s="24">
        <v>130.4</v>
      </c>
      <c r="AJ159" s="24">
        <v>105.2</v>
      </c>
      <c r="AK159" s="24">
        <v>98.8</v>
      </c>
      <c r="AL159" s="24">
        <v>87.2</v>
      </c>
      <c r="AM159" s="24">
        <v>126.1</v>
      </c>
      <c r="AN159" s="24">
        <v>109.6</v>
      </c>
      <c r="AO159" s="24"/>
      <c r="AP159" s="24">
        <f t="shared" si="49"/>
        <v>101.7</v>
      </c>
      <c r="AQ159" s="47"/>
      <c r="AR159" s="24">
        <f t="shared" si="50"/>
        <v>101.7</v>
      </c>
      <c r="AS159" s="24"/>
      <c r="AT159" s="24">
        <f t="shared" si="51"/>
        <v>101.7</v>
      </c>
      <c r="AU159" s="42"/>
      <c r="AV159" s="42"/>
      <c r="AW159" s="42"/>
      <c r="AX159" s="42"/>
      <c r="AY159" s="42"/>
      <c r="AZ159" s="1"/>
      <c r="BA159" s="1"/>
      <c r="BB159" s="1"/>
      <c r="BC159" s="1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9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9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9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9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9"/>
      <c r="GJ159" s="8"/>
      <c r="GK159" s="8"/>
    </row>
    <row r="160" spans="1:193" s="2" customFormat="1" ht="17.100000000000001" customHeight="1">
      <c r="A160" s="13" t="s">
        <v>145</v>
      </c>
      <c r="B160" s="24">
        <v>2458</v>
      </c>
      <c r="C160" s="24">
        <v>2599.7771499999999</v>
      </c>
      <c r="D160" s="4">
        <f t="shared" si="44"/>
        <v>1.0576798820179008</v>
      </c>
      <c r="E160" s="10">
        <v>15</v>
      </c>
      <c r="F160" s="5">
        <f t="shared" si="58"/>
        <v>1</v>
      </c>
      <c r="G160" s="5">
        <v>10</v>
      </c>
      <c r="H160" s="5"/>
      <c r="I160" s="5"/>
      <c r="J160" s="4">
        <f t="shared" si="59"/>
        <v>1.2029641732945671</v>
      </c>
      <c r="K160" s="5">
        <v>10</v>
      </c>
      <c r="L160" s="5" t="s">
        <v>400</v>
      </c>
      <c r="M160" s="5" t="s">
        <v>400</v>
      </c>
      <c r="N160" s="4" t="s">
        <v>400</v>
      </c>
      <c r="O160" s="5"/>
      <c r="P160" s="5" t="s">
        <v>400</v>
      </c>
      <c r="Q160" s="5" t="s">
        <v>400</v>
      </c>
      <c r="R160" s="5" t="s">
        <v>400</v>
      </c>
      <c r="S160" s="5"/>
      <c r="T160" s="5" t="s">
        <v>400</v>
      </c>
      <c r="U160" s="5" t="s">
        <v>400</v>
      </c>
      <c r="V160" s="5" t="s">
        <v>400</v>
      </c>
      <c r="W160" s="5"/>
      <c r="X160" s="5" t="s">
        <v>400</v>
      </c>
      <c r="Y160" s="5" t="s">
        <v>400</v>
      </c>
      <c r="Z160" s="5" t="s">
        <v>400</v>
      </c>
      <c r="AA160" s="5"/>
      <c r="AB160" s="31">
        <f t="shared" si="45"/>
        <v>1.082709713234691</v>
      </c>
      <c r="AC160" s="32">
        <v>607</v>
      </c>
      <c r="AD160" s="24">
        <f t="shared" si="46"/>
        <v>496.63636363636363</v>
      </c>
      <c r="AE160" s="24">
        <f t="shared" si="47"/>
        <v>537.70000000000005</v>
      </c>
      <c r="AF160" s="24">
        <f t="shared" si="48"/>
        <v>41.063636363636419</v>
      </c>
      <c r="AG160" s="24">
        <v>62.7</v>
      </c>
      <c r="AH160" s="24">
        <v>71.7</v>
      </c>
      <c r="AI160" s="24">
        <v>69.900000000000006</v>
      </c>
      <c r="AJ160" s="24">
        <v>54</v>
      </c>
      <c r="AK160" s="24">
        <v>24.3</v>
      </c>
      <c r="AL160" s="24">
        <v>78.400000000000006</v>
      </c>
      <c r="AM160" s="24">
        <v>64.599999999999994</v>
      </c>
      <c r="AN160" s="24">
        <v>55.3</v>
      </c>
      <c r="AO160" s="24"/>
      <c r="AP160" s="24">
        <f t="shared" si="49"/>
        <v>56.8</v>
      </c>
      <c r="AQ160" s="47"/>
      <c r="AR160" s="24">
        <f t="shared" si="50"/>
        <v>56.8</v>
      </c>
      <c r="AS160" s="24"/>
      <c r="AT160" s="24">
        <f t="shared" si="51"/>
        <v>56.8</v>
      </c>
      <c r="AU160" s="42"/>
      <c r="AV160" s="42"/>
      <c r="AW160" s="42"/>
      <c r="AX160" s="42"/>
      <c r="AY160" s="42"/>
      <c r="AZ160" s="1"/>
      <c r="BA160" s="1"/>
      <c r="BB160" s="1"/>
      <c r="BC160" s="1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9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9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9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9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9"/>
      <c r="GJ160" s="8"/>
      <c r="GK160" s="8"/>
    </row>
    <row r="161" spans="1:193" s="2" customFormat="1" ht="17.100000000000001" customHeight="1">
      <c r="A161" s="13" t="s">
        <v>146</v>
      </c>
      <c r="B161" s="24">
        <v>8773.2000000000007</v>
      </c>
      <c r="C161" s="24">
        <v>6439.0525499999985</v>
      </c>
      <c r="D161" s="4">
        <f t="shared" si="44"/>
        <v>0.73394571536041553</v>
      </c>
      <c r="E161" s="10">
        <v>15</v>
      </c>
      <c r="F161" s="5">
        <f t="shared" si="58"/>
        <v>1</v>
      </c>
      <c r="G161" s="5">
        <v>10</v>
      </c>
      <c r="H161" s="5"/>
      <c r="I161" s="5"/>
      <c r="J161" s="4">
        <f t="shared" si="59"/>
        <v>1.2029641732945671</v>
      </c>
      <c r="K161" s="5">
        <v>10</v>
      </c>
      <c r="L161" s="5" t="s">
        <v>400</v>
      </c>
      <c r="M161" s="5" t="s">
        <v>400</v>
      </c>
      <c r="N161" s="4" t="s">
        <v>400</v>
      </c>
      <c r="O161" s="5"/>
      <c r="P161" s="5" t="s">
        <v>400</v>
      </c>
      <c r="Q161" s="5" t="s">
        <v>400</v>
      </c>
      <c r="R161" s="5" t="s">
        <v>400</v>
      </c>
      <c r="S161" s="5"/>
      <c r="T161" s="5" t="s">
        <v>400</v>
      </c>
      <c r="U161" s="5" t="s">
        <v>400</v>
      </c>
      <c r="V161" s="5" t="s">
        <v>400</v>
      </c>
      <c r="W161" s="5"/>
      <c r="X161" s="5" t="s">
        <v>400</v>
      </c>
      <c r="Y161" s="5" t="s">
        <v>400</v>
      </c>
      <c r="Z161" s="5" t="s">
        <v>400</v>
      </c>
      <c r="AA161" s="5"/>
      <c r="AB161" s="31">
        <f t="shared" si="45"/>
        <v>0.94396649895291163</v>
      </c>
      <c r="AC161" s="32">
        <v>2659</v>
      </c>
      <c r="AD161" s="24">
        <f t="shared" si="46"/>
        <v>2175.5454545454545</v>
      </c>
      <c r="AE161" s="24">
        <f t="shared" si="47"/>
        <v>2053.6</v>
      </c>
      <c r="AF161" s="24">
        <f t="shared" si="48"/>
        <v>-121.9454545454546</v>
      </c>
      <c r="AG161" s="24">
        <v>256.60000000000002</v>
      </c>
      <c r="AH161" s="24">
        <v>249.3</v>
      </c>
      <c r="AI161" s="24">
        <v>279.39999999999998</v>
      </c>
      <c r="AJ161" s="24">
        <v>197.3</v>
      </c>
      <c r="AK161" s="24">
        <v>211.7</v>
      </c>
      <c r="AL161" s="24">
        <v>178.8</v>
      </c>
      <c r="AM161" s="24">
        <v>378.6</v>
      </c>
      <c r="AN161" s="24">
        <v>192.9</v>
      </c>
      <c r="AO161" s="24"/>
      <c r="AP161" s="24">
        <f t="shared" si="49"/>
        <v>109</v>
      </c>
      <c r="AQ161" s="47"/>
      <c r="AR161" s="24">
        <f t="shared" si="50"/>
        <v>109</v>
      </c>
      <c r="AS161" s="24"/>
      <c r="AT161" s="24">
        <f t="shared" si="51"/>
        <v>109</v>
      </c>
      <c r="AU161" s="42"/>
      <c r="AV161" s="42"/>
      <c r="AW161" s="42"/>
      <c r="AX161" s="42"/>
      <c r="AY161" s="42"/>
      <c r="AZ161" s="1"/>
      <c r="BA161" s="1"/>
      <c r="BB161" s="1"/>
      <c r="BC161" s="1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9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9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9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9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9"/>
      <c r="GJ161" s="8"/>
      <c r="GK161" s="8"/>
    </row>
    <row r="162" spans="1:193" s="2" customFormat="1" ht="17.100000000000001" customHeight="1">
      <c r="A162" s="13" t="s">
        <v>147</v>
      </c>
      <c r="B162" s="24">
        <v>2938.8</v>
      </c>
      <c r="C162" s="24">
        <v>1753.8220699999999</v>
      </c>
      <c r="D162" s="4">
        <f t="shared" si="44"/>
        <v>0.59678170341636039</v>
      </c>
      <c r="E162" s="10">
        <v>15</v>
      </c>
      <c r="F162" s="5">
        <f t="shared" si="58"/>
        <v>1</v>
      </c>
      <c r="G162" s="5">
        <v>10</v>
      </c>
      <c r="H162" s="5"/>
      <c r="I162" s="5"/>
      <c r="J162" s="4">
        <f t="shared" si="59"/>
        <v>1.2029641732945671</v>
      </c>
      <c r="K162" s="5">
        <v>10</v>
      </c>
      <c r="L162" s="5" t="s">
        <v>400</v>
      </c>
      <c r="M162" s="5" t="s">
        <v>400</v>
      </c>
      <c r="N162" s="4" t="s">
        <v>400</v>
      </c>
      <c r="O162" s="5"/>
      <c r="P162" s="5" t="s">
        <v>400</v>
      </c>
      <c r="Q162" s="5" t="s">
        <v>400</v>
      </c>
      <c r="R162" s="5" t="s">
        <v>400</v>
      </c>
      <c r="S162" s="5"/>
      <c r="T162" s="5" t="s">
        <v>400</v>
      </c>
      <c r="U162" s="5" t="s">
        <v>400</v>
      </c>
      <c r="V162" s="5" t="s">
        <v>400</v>
      </c>
      <c r="W162" s="5"/>
      <c r="X162" s="5" t="s">
        <v>400</v>
      </c>
      <c r="Y162" s="5" t="s">
        <v>400</v>
      </c>
      <c r="Z162" s="5" t="s">
        <v>400</v>
      </c>
      <c r="AA162" s="5"/>
      <c r="AB162" s="31">
        <f t="shared" si="45"/>
        <v>0.88518192240545934</v>
      </c>
      <c r="AC162" s="32">
        <v>1994</v>
      </c>
      <c r="AD162" s="24">
        <f t="shared" si="46"/>
        <v>1631.4545454545455</v>
      </c>
      <c r="AE162" s="24">
        <f t="shared" si="47"/>
        <v>1444.1</v>
      </c>
      <c r="AF162" s="24">
        <f t="shared" si="48"/>
        <v>-187.35454545454559</v>
      </c>
      <c r="AG162" s="24">
        <v>154.6</v>
      </c>
      <c r="AH162" s="24">
        <v>114.7</v>
      </c>
      <c r="AI162" s="24">
        <v>187.9</v>
      </c>
      <c r="AJ162" s="24">
        <v>117.2</v>
      </c>
      <c r="AK162" s="24">
        <v>133.80000000000001</v>
      </c>
      <c r="AL162" s="24">
        <v>176.9</v>
      </c>
      <c r="AM162" s="24">
        <v>271.60000000000002</v>
      </c>
      <c r="AN162" s="24">
        <v>135.80000000000001</v>
      </c>
      <c r="AO162" s="24"/>
      <c r="AP162" s="24">
        <f t="shared" si="49"/>
        <v>151.6</v>
      </c>
      <c r="AQ162" s="47"/>
      <c r="AR162" s="24">
        <f t="shared" si="50"/>
        <v>151.6</v>
      </c>
      <c r="AS162" s="24"/>
      <c r="AT162" s="24">
        <f t="shared" si="51"/>
        <v>151.6</v>
      </c>
      <c r="AU162" s="42"/>
      <c r="AV162" s="42"/>
      <c r="AW162" s="42"/>
      <c r="AX162" s="42"/>
      <c r="AY162" s="42"/>
      <c r="AZ162" s="1"/>
      <c r="BA162" s="1"/>
      <c r="BB162" s="1"/>
      <c r="BC162" s="1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9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9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9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9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9"/>
      <c r="GJ162" s="8"/>
      <c r="GK162" s="8"/>
    </row>
    <row r="163" spans="1:193" s="2" customFormat="1" ht="17.100000000000001" customHeight="1">
      <c r="A163" s="13" t="s">
        <v>148</v>
      </c>
      <c r="B163" s="24">
        <v>1893.2</v>
      </c>
      <c r="C163" s="24">
        <v>2403.9572800000001</v>
      </c>
      <c r="D163" s="4">
        <f t="shared" si="44"/>
        <v>1.2069785167969576</v>
      </c>
      <c r="E163" s="10">
        <v>15</v>
      </c>
      <c r="F163" s="5">
        <f t="shared" si="58"/>
        <v>1</v>
      </c>
      <c r="G163" s="5">
        <v>10</v>
      </c>
      <c r="H163" s="5"/>
      <c r="I163" s="5"/>
      <c r="J163" s="4">
        <f t="shared" si="59"/>
        <v>1.2029641732945671</v>
      </c>
      <c r="K163" s="5">
        <v>10</v>
      </c>
      <c r="L163" s="5" t="s">
        <v>400</v>
      </c>
      <c r="M163" s="5" t="s">
        <v>400</v>
      </c>
      <c r="N163" s="4" t="s">
        <v>400</v>
      </c>
      <c r="O163" s="5"/>
      <c r="P163" s="5" t="s">
        <v>400</v>
      </c>
      <c r="Q163" s="5" t="s">
        <v>400</v>
      </c>
      <c r="R163" s="5" t="s">
        <v>400</v>
      </c>
      <c r="S163" s="5"/>
      <c r="T163" s="5" t="s">
        <v>400</v>
      </c>
      <c r="U163" s="5" t="s">
        <v>400</v>
      </c>
      <c r="V163" s="5" t="s">
        <v>400</v>
      </c>
      <c r="W163" s="5"/>
      <c r="X163" s="5" t="s">
        <v>400</v>
      </c>
      <c r="Y163" s="5" t="s">
        <v>400</v>
      </c>
      <c r="Z163" s="5" t="s">
        <v>400</v>
      </c>
      <c r="AA163" s="5"/>
      <c r="AB163" s="31">
        <f t="shared" si="45"/>
        <v>1.1466948424257153</v>
      </c>
      <c r="AC163" s="32">
        <v>3601</v>
      </c>
      <c r="AD163" s="24">
        <f t="shared" si="46"/>
        <v>2946.2727272727275</v>
      </c>
      <c r="AE163" s="24">
        <f t="shared" si="47"/>
        <v>3378.5</v>
      </c>
      <c r="AF163" s="24">
        <f t="shared" si="48"/>
        <v>432.22727272727252</v>
      </c>
      <c r="AG163" s="24">
        <v>349.5</v>
      </c>
      <c r="AH163" s="24">
        <v>401.2</v>
      </c>
      <c r="AI163" s="24">
        <v>362.4</v>
      </c>
      <c r="AJ163" s="24">
        <v>344.7</v>
      </c>
      <c r="AK163" s="24">
        <v>369.7</v>
      </c>
      <c r="AL163" s="24">
        <v>318.7</v>
      </c>
      <c r="AM163" s="24">
        <v>379.9</v>
      </c>
      <c r="AN163" s="24">
        <v>341.8</v>
      </c>
      <c r="AO163" s="24"/>
      <c r="AP163" s="24">
        <f t="shared" si="49"/>
        <v>510.6</v>
      </c>
      <c r="AQ163" s="47"/>
      <c r="AR163" s="24">
        <f t="shared" si="50"/>
        <v>510.6</v>
      </c>
      <c r="AS163" s="24"/>
      <c r="AT163" s="24">
        <f t="shared" si="51"/>
        <v>510.6</v>
      </c>
      <c r="AU163" s="42"/>
      <c r="AV163" s="42"/>
      <c r="AW163" s="42"/>
      <c r="AX163" s="42"/>
      <c r="AY163" s="42"/>
      <c r="AZ163" s="1"/>
      <c r="BA163" s="1"/>
      <c r="BB163" s="1"/>
      <c r="BC163" s="1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9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9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9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9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9"/>
      <c r="GJ163" s="8"/>
      <c r="GK163" s="8"/>
    </row>
    <row r="164" spans="1:193" s="2" customFormat="1" ht="17.100000000000001" customHeight="1">
      <c r="A164" s="13" t="s">
        <v>149</v>
      </c>
      <c r="B164" s="24">
        <v>1191.9000000000001</v>
      </c>
      <c r="C164" s="24">
        <v>1069.2576000000001</v>
      </c>
      <c r="D164" s="4">
        <f t="shared" si="44"/>
        <v>0.89710344827586208</v>
      </c>
      <c r="E164" s="10">
        <v>15</v>
      </c>
      <c r="F164" s="5">
        <f t="shared" si="58"/>
        <v>1</v>
      </c>
      <c r="G164" s="5">
        <v>10</v>
      </c>
      <c r="H164" s="5"/>
      <c r="I164" s="5"/>
      <c r="J164" s="4">
        <f t="shared" si="59"/>
        <v>1.2029641732945671</v>
      </c>
      <c r="K164" s="5">
        <v>10</v>
      </c>
      <c r="L164" s="5" t="s">
        <v>400</v>
      </c>
      <c r="M164" s="5" t="s">
        <v>400</v>
      </c>
      <c r="N164" s="4" t="s">
        <v>400</v>
      </c>
      <c r="O164" s="5"/>
      <c r="P164" s="5" t="s">
        <v>400</v>
      </c>
      <c r="Q164" s="5" t="s">
        <v>400</v>
      </c>
      <c r="R164" s="5" t="s">
        <v>400</v>
      </c>
      <c r="S164" s="5"/>
      <c r="T164" s="5" t="s">
        <v>400</v>
      </c>
      <c r="U164" s="5" t="s">
        <v>400</v>
      </c>
      <c r="V164" s="5" t="s">
        <v>400</v>
      </c>
      <c r="W164" s="5"/>
      <c r="X164" s="5" t="s">
        <v>400</v>
      </c>
      <c r="Y164" s="5" t="s">
        <v>400</v>
      </c>
      <c r="Z164" s="5" t="s">
        <v>400</v>
      </c>
      <c r="AA164" s="5"/>
      <c r="AB164" s="31">
        <f t="shared" si="45"/>
        <v>1.01389124163096</v>
      </c>
      <c r="AC164" s="32">
        <v>2656</v>
      </c>
      <c r="AD164" s="24">
        <f t="shared" si="46"/>
        <v>2173.090909090909</v>
      </c>
      <c r="AE164" s="24">
        <f t="shared" si="47"/>
        <v>2203.3000000000002</v>
      </c>
      <c r="AF164" s="24">
        <f t="shared" si="48"/>
        <v>30.209090909091174</v>
      </c>
      <c r="AG164" s="24">
        <v>256.39999999999998</v>
      </c>
      <c r="AH164" s="24">
        <v>273.8</v>
      </c>
      <c r="AI164" s="24">
        <v>154.4</v>
      </c>
      <c r="AJ164" s="24">
        <v>274.10000000000002</v>
      </c>
      <c r="AK164" s="24">
        <v>223.4</v>
      </c>
      <c r="AL164" s="24">
        <v>257</v>
      </c>
      <c r="AM164" s="24">
        <v>340.6</v>
      </c>
      <c r="AN164" s="24">
        <v>272.39999999999998</v>
      </c>
      <c r="AO164" s="24"/>
      <c r="AP164" s="24">
        <f t="shared" si="49"/>
        <v>151.19999999999999</v>
      </c>
      <c r="AQ164" s="47"/>
      <c r="AR164" s="24">
        <f t="shared" si="50"/>
        <v>151.19999999999999</v>
      </c>
      <c r="AS164" s="24"/>
      <c r="AT164" s="24">
        <f t="shared" si="51"/>
        <v>151.19999999999999</v>
      </c>
      <c r="AU164" s="42"/>
      <c r="AV164" s="42"/>
      <c r="AW164" s="42"/>
      <c r="AX164" s="42"/>
      <c r="AY164" s="42"/>
      <c r="AZ164" s="1"/>
      <c r="BA164" s="1"/>
      <c r="BB164" s="1"/>
      <c r="BC164" s="1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9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9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9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9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9"/>
      <c r="GJ164" s="8"/>
      <c r="GK164" s="8"/>
    </row>
    <row r="165" spans="1:193" s="2" customFormat="1" ht="17.100000000000001" customHeight="1">
      <c r="A165" s="13" t="s">
        <v>150</v>
      </c>
      <c r="B165" s="24">
        <v>1572.9</v>
      </c>
      <c r="C165" s="24">
        <v>969.80638999999985</v>
      </c>
      <c r="D165" s="4">
        <f t="shared" si="44"/>
        <v>0.61657218513573642</v>
      </c>
      <c r="E165" s="10">
        <v>15</v>
      </c>
      <c r="F165" s="5">
        <f t="shared" si="58"/>
        <v>1</v>
      </c>
      <c r="G165" s="5">
        <v>10</v>
      </c>
      <c r="H165" s="5"/>
      <c r="I165" s="5"/>
      <c r="J165" s="4">
        <f t="shared" si="59"/>
        <v>1.2029641732945671</v>
      </c>
      <c r="K165" s="5">
        <v>10</v>
      </c>
      <c r="L165" s="5" t="s">
        <v>400</v>
      </c>
      <c r="M165" s="5" t="s">
        <v>400</v>
      </c>
      <c r="N165" s="4" t="s">
        <v>400</v>
      </c>
      <c r="O165" s="5"/>
      <c r="P165" s="5" t="s">
        <v>400</v>
      </c>
      <c r="Q165" s="5" t="s">
        <v>400</v>
      </c>
      <c r="R165" s="5" t="s">
        <v>400</v>
      </c>
      <c r="S165" s="5"/>
      <c r="T165" s="5" t="s">
        <v>400</v>
      </c>
      <c r="U165" s="5" t="s">
        <v>400</v>
      </c>
      <c r="V165" s="5" t="s">
        <v>400</v>
      </c>
      <c r="W165" s="5"/>
      <c r="X165" s="5" t="s">
        <v>400</v>
      </c>
      <c r="Y165" s="5" t="s">
        <v>400</v>
      </c>
      <c r="Z165" s="5" t="s">
        <v>400</v>
      </c>
      <c r="AA165" s="5"/>
      <c r="AB165" s="31">
        <f t="shared" si="45"/>
        <v>0.89366355742804915</v>
      </c>
      <c r="AC165" s="32">
        <v>1412</v>
      </c>
      <c r="AD165" s="24">
        <f t="shared" si="46"/>
        <v>1155.2727272727275</v>
      </c>
      <c r="AE165" s="24">
        <f t="shared" si="47"/>
        <v>1032.4000000000001</v>
      </c>
      <c r="AF165" s="24">
        <f t="shared" si="48"/>
        <v>-122.87272727272739</v>
      </c>
      <c r="AG165" s="24">
        <v>85</v>
      </c>
      <c r="AH165" s="24">
        <v>86</v>
      </c>
      <c r="AI165" s="24">
        <v>163.6</v>
      </c>
      <c r="AJ165" s="24">
        <v>93.7</v>
      </c>
      <c r="AK165" s="24">
        <v>146.6</v>
      </c>
      <c r="AL165" s="24">
        <v>82.5</v>
      </c>
      <c r="AM165" s="24">
        <v>206</v>
      </c>
      <c r="AN165" s="24">
        <v>144.69999999999999</v>
      </c>
      <c r="AO165" s="24">
        <v>5.3</v>
      </c>
      <c r="AP165" s="24">
        <f t="shared" si="49"/>
        <v>19</v>
      </c>
      <c r="AQ165" s="47"/>
      <c r="AR165" s="24">
        <f t="shared" si="50"/>
        <v>19</v>
      </c>
      <c r="AS165" s="24"/>
      <c r="AT165" s="24">
        <f t="shared" si="51"/>
        <v>19</v>
      </c>
      <c r="AU165" s="42"/>
      <c r="AV165" s="42"/>
      <c r="AW165" s="42"/>
      <c r="AX165" s="42"/>
      <c r="AY165" s="42"/>
      <c r="AZ165" s="1"/>
      <c r="BA165" s="1"/>
      <c r="BB165" s="1"/>
      <c r="BC165" s="1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9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9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9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9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9"/>
      <c r="GJ165" s="8"/>
      <c r="GK165" s="8"/>
    </row>
    <row r="166" spans="1:193" s="2" customFormat="1" ht="17.100000000000001" customHeight="1">
      <c r="A166" s="13" t="s">
        <v>151</v>
      </c>
      <c r="B166" s="24">
        <v>20418.5</v>
      </c>
      <c r="C166" s="24">
        <v>20476.734469999999</v>
      </c>
      <c r="D166" s="4">
        <f t="shared" si="44"/>
        <v>1.0028520444694762</v>
      </c>
      <c r="E166" s="10">
        <v>15</v>
      </c>
      <c r="F166" s="5">
        <f t="shared" si="58"/>
        <v>1</v>
      </c>
      <c r="G166" s="5">
        <v>10</v>
      </c>
      <c r="H166" s="5"/>
      <c r="I166" s="5"/>
      <c r="J166" s="4">
        <f t="shared" si="59"/>
        <v>1.2029641732945671</v>
      </c>
      <c r="K166" s="5">
        <v>10</v>
      </c>
      <c r="L166" s="5" t="s">
        <v>400</v>
      </c>
      <c r="M166" s="5" t="s">
        <v>400</v>
      </c>
      <c r="N166" s="4" t="s">
        <v>400</v>
      </c>
      <c r="O166" s="5"/>
      <c r="P166" s="5" t="s">
        <v>400</v>
      </c>
      <c r="Q166" s="5" t="s">
        <v>400</v>
      </c>
      <c r="R166" s="5" t="s">
        <v>400</v>
      </c>
      <c r="S166" s="5"/>
      <c r="T166" s="5" t="s">
        <v>400</v>
      </c>
      <c r="U166" s="5" t="s">
        <v>400</v>
      </c>
      <c r="V166" s="5" t="s">
        <v>400</v>
      </c>
      <c r="W166" s="5"/>
      <c r="X166" s="5" t="s">
        <v>400</v>
      </c>
      <c r="Y166" s="5" t="s">
        <v>400</v>
      </c>
      <c r="Z166" s="5" t="s">
        <v>400</v>
      </c>
      <c r="AA166" s="5"/>
      <c r="AB166" s="31">
        <f t="shared" si="45"/>
        <v>1.0592120685710804</v>
      </c>
      <c r="AC166" s="32">
        <v>2239</v>
      </c>
      <c r="AD166" s="24">
        <f t="shared" si="46"/>
        <v>1831.9090909090908</v>
      </c>
      <c r="AE166" s="24">
        <f t="shared" si="47"/>
        <v>1940.4</v>
      </c>
      <c r="AF166" s="24">
        <f t="shared" si="48"/>
        <v>108.49090909090933</v>
      </c>
      <c r="AG166" s="24">
        <v>188.9</v>
      </c>
      <c r="AH166" s="24">
        <v>250</v>
      </c>
      <c r="AI166" s="24">
        <v>239.5</v>
      </c>
      <c r="AJ166" s="24">
        <v>189</v>
      </c>
      <c r="AK166" s="24">
        <v>148.80000000000001</v>
      </c>
      <c r="AL166" s="24">
        <v>182.9</v>
      </c>
      <c r="AM166" s="24">
        <v>279.39999999999998</v>
      </c>
      <c r="AN166" s="24">
        <v>181.2</v>
      </c>
      <c r="AO166" s="24"/>
      <c r="AP166" s="24">
        <f t="shared" si="49"/>
        <v>280.7</v>
      </c>
      <c r="AQ166" s="47"/>
      <c r="AR166" s="24">
        <f t="shared" si="50"/>
        <v>280.7</v>
      </c>
      <c r="AS166" s="24"/>
      <c r="AT166" s="24">
        <f t="shared" si="51"/>
        <v>280.7</v>
      </c>
      <c r="AU166" s="42"/>
      <c r="AV166" s="42"/>
      <c r="AW166" s="42"/>
      <c r="AX166" s="42"/>
      <c r="AY166" s="42"/>
      <c r="AZ166" s="1"/>
      <c r="BA166" s="1"/>
      <c r="BB166" s="1"/>
      <c r="BC166" s="1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9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9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9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9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9"/>
      <c r="GJ166" s="8"/>
      <c r="GK166" s="8"/>
    </row>
    <row r="167" spans="1:193" s="2" customFormat="1" ht="17.100000000000001" customHeight="1">
      <c r="A167" s="17" t="s">
        <v>152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42"/>
      <c r="AV167" s="42"/>
      <c r="AW167" s="42"/>
      <c r="AX167" s="42"/>
      <c r="AY167" s="42"/>
      <c r="AZ167" s="1"/>
      <c r="BA167" s="1"/>
      <c r="BB167" s="1"/>
      <c r="BC167" s="1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9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9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9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9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9"/>
      <c r="GJ167" s="8"/>
      <c r="GK167" s="8"/>
    </row>
    <row r="168" spans="1:193" s="2" customFormat="1" ht="17.100000000000001" customHeight="1">
      <c r="A168" s="13" t="s">
        <v>67</v>
      </c>
      <c r="B168" s="24">
        <v>1028.4000000000001</v>
      </c>
      <c r="C168" s="24">
        <v>654.00587000000007</v>
      </c>
      <c r="D168" s="4">
        <f t="shared" si="44"/>
        <v>0.63594503111629719</v>
      </c>
      <c r="E168" s="10">
        <v>15</v>
      </c>
      <c r="F168" s="5">
        <f>F$39</f>
        <v>1</v>
      </c>
      <c r="G168" s="5">
        <v>10</v>
      </c>
      <c r="H168" s="5"/>
      <c r="I168" s="5"/>
      <c r="J168" s="4">
        <f>J$39</f>
        <v>1.1625305151072782</v>
      </c>
      <c r="K168" s="5">
        <v>10</v>
      </c>
      <c r="L168" s="5" t="s">
        <v>400</v>
      </c>
      <c r="M168" s="5" t="s">
        <v>400</v>
      </c>
      <c r="N168" s="4" t="s">
        <v>400</v>
      </c>
      <c r="O168" s="5"/>
      <c r="P168" s="5" t="s">
        <v>400</v>
      </c>
      <c r="Q168" s="5" t="s">
        <v>400</v>
      </c>
      <c r="R168" s="5" t="s">
        <v>400</v>
      </c>
      <c r="S168" s="5"/>
      <c r="T168" s="5" t="s">
        <v>400</v>
      </c>
      <c r="U168" s="5" t="s">
        <v>400</v>
      </c>
      <c r="V168" s="5" t="s">
        <v>400</v>
      </c>
      <c r="W168" s="5"/>
      <c r="X168" s="5" t="s">
        <v>400</v>
      </c>
      <c r="Y168" s="5" t="s">
        <v>400</v>
      </c>
      <c r="Z168" s="5" t="s">
        <v>400</v>
      </c>
      <c r="AA168" s="5"/>
      <c r="AB168" s="31">
        <f t="shared" si="45"/>
        <v>0.8904137319376354</v>
      </c>
      <c r="AC168" s="32">
        <v>2428</v>
      </c>
      <c r="AD168" s="24">
        <f t="shared" si="46"/>
        <v>1986.5454545454545</v>
      </c>
      <c r="AE168" s="24">
        <f t="shared" si="47"/>
        <v>1768.8</v>
      </c>
      <c r="AF168" s="24">
        <f t="shared" si="48"/>
        <v>-217.74545454545455</v>
      </c>
      <c r="AG168" s="24">
        <v>59.8</v>
      </c>
      <c r="AH168" s="24">
        <v>138.9</v>
      </c>
      <c r="AI168" s="24">
        <v>291.89999999999998</v>
      </c>
      <c r="AJ168" s="24">
        <v>168</v>
      </c>
      <c r="AK168" s="24">
        <v>167.7</v>
      </c>
      <c r="AL168" s="24">
        <v>279</v>
      </c>
      <c r="AM168" s="24">
        <v>270.39999999999998</v>
      </c>
      <c r="AN168" s="24">
        <v>213.6</v>
      </c>
      <c r="AO168" s="24"/>
      <c r="AP168" s="24">
        <f t="shared" si="49"/>
        <v>179.5</v>
      </c>
      <c r="AQ168" s="47"/>
      <c r="AR168" s="24">
        <f t="shared" si="50"/>
        <v>179.5</v>
      </c>
      <c r="AS168" s="24"/>
      <c r="AT168" s="24">
        <f t="shared" si="51"/>
        <v>179.5</v>
      </c>
      <c r="AU168" s="42"/>
      <c r="AV168" s="42"/>
      <c r="AW168" s="42"/>
      <c r="AX168" s="42"/>
      <c r="AY168" s="42"/>
      <c r="AZ168" s="1"/>
      <c r="BA168" s="1"/>
      <c r="BB168" s="1"/>
      <c r="BC168" s="1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9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9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9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9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9"/>
      <c r="GJ168" s="8"/>
      <c r="GK168" s="8"/>
    </row>
    <row r="169" spans="1:193" s="2" customFormat="1" ht="17.100000000000001" customHeight="1">
      <c r="A169" s="13" t="s">
        <v>153</v>
      </c>
      <c r="B169" s="24">
        <v>932.3</v>
      </c>
      <c r="C169" s="24">
        <v>912.42689999999993</v>
      </c>
      <c r="D169" s="4">
        <f t="shared" si="44"/>
        <v>0.97868379277056738</v>
      </c>
      <c r="E169" s="10">
        <v>15</v>
      </c>
      <c r="F169" s="5">
        <f t="shared" ref="F169:F180" si="60">F$39</f>
        <v>1</v>
      </c>
      <c r="G169" s="5">
        <v>10</v>
      </c>
      <c r="H169" s="5"/>
      <c r="I169" s="5"/>
      <c r="J169" s="4">
        <f t="shared" ref="J169:J180" si="61">J$39</f>
        <v>1.1625305151072782</v>
      </c>
      <c r="K169" s="5">
        <v>10</v>
      </c>
      <c r="L169" s="5" t="s">
        <v>400</v>
      </c>
      <c r="M169" s="5" t="s">
        <v>400</v>
      </c>
      <c r="N169" s="4" t="s">
        <v>400</v>
      </c>
      <c r="O169" s="5"/>
      <c r="P169" s="5" t="s">
        <v>400</v>
      </c>
      <c r="Q169" s="5" t="s">
        <v>400</v>
      </c>
      <c r="R169" s="5" t="s">
        <v>400</v>
      </c>
      <c r="S169" s="5"/>
      <c r="T169" s="5" t="s">
        <v>400</v>
      </c>
      <c r="U169" s="5" t="s">
        <v>400</v>
      </c>
      <c r="V169" s="5" t="s">
        <v>400</v>
      </c>
      <c r="W169" s="5"/>
      <c r="X169" s="5" t="s">
        <v>400</v>
      </c>
      <c r="Y169" s="5" t="s">
        <v>400</v>
      </c>
      <c r="Z169" s="5" t="s">
        <v>400</v>
      </c>
      <c r="AA169" s="5"/>
      <c r="AB169" s="31">
        <f t="shared" si="45"/>
        <v>1.0373017726466085</v>
      </c>
      <c r="AC169" s="32">
        <v>1942</v>
      </c>
      <c r="AD169" s="24">
        <f t="shared" si="46"/>
        <v>1588.9090909090908</v>
      </c>
      <c r="AE169" s="24">
        <f t="shared" si="47"/>
        <v>1648.2</v>
      </c>
      <c r="AF169" s="24">
        <f t="shared" si="48"/>
        <v>59.290909090909281</v>
      </c>
      <c r="AG169" s="24">
        <v>133.80000000000001</v>
      </c>
      <c r="AH169" s="24">
        <v>221.8</v>
      </c>
      <c r="AI169" s="24">
        <v>99.5</v>
      </c>
      <c r="AJ169" s="24">
        <v>157</v>
      </c>
      <c r="AK169" s="24">
        <v>199.3</v>
      </c>
      <c r="AL169" s="24">
        <v>260.2</v>
      </c>
      <c r="AM169" s="24">
        <v>76</v>
      </c>
      <c r="AN169" s="24">
        <v>126.4</v>
      </c>
      <c r="AO169" s="24">
        <v>104.69999999999999</v>
      </c>
      <c r="AP169" s="24">
        <f t="shared" si="49"/>
        <v>269.5</v>
      </c>
      <c r="AQ169" s="47"/>
      <c r="AR169" s="24">
        <f t="shared" si="50"/>
        <v>269.5</v>
      </c>
      <c r="AS169" s="24"/>
      <c r="AT169" s="24">
        <f t="shared" si="51"/>
        <v>269.5</v>
      </c>
      <c r="AU169" s="42"/>
      <c r="AV169" s="42"/>
      <c r="AW169" s="42"/>
      <c r="AX169" s="42"/>
      <c r="AY169" s="42"/>
      <c r="AZ169" s="1"/>
      <c r="BA169" s="1"/>
      <c r="BB169" s="1"/>
      <c r="BC169" s="1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9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9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9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9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9"/>
      <c r="GJ169" s="8"/>
      <c r="GK169" s="8"/>
    </row>
    <row r="170" spans="1:193" s="2" customFormat="1" ht="17.100000000000001" customHeight="1">
      <c r="A170" s="13" t="s">
        <v>154</v>
      </c>
      <c r="B170" s="24">
        <v>1413.1</v>
      </c>
      <c r="C170" s="24">
        <v>1488.9065399999999</v>
      </c>
      <c r="D170" s="4">
        <f t="shared" si="44"/>
        <v>1.0536455594083929</v>
      </c>
      <c r="E170" s="10">
        <v>15</v>
      </c>
      <c r="F170" s="5">
        <f t="shared" si="60"/>
        <v>1</v>
      </c>
      <c r="G170" s="5">
        <v>10</v>
      </c>
      <c r="H170" s="5"/>
      <c r="I170" s="5"/>
      <c r="J170" s="4">
        <f t="shared" si="61"/>
        <v>1.1625305151072782</v>
      </c>
      <c r="K170" s="5">
        <v>10</v>
      </c>
      <c r="L170" s="5" t="s">
        <v>400</v>
      </c>
      <c r="M170" s="5" t="s">
        <v>400</v>
      </c>
      <c r="N170" s="4" t="s">
        <v>400</v>
      </c>
      <c r="O170" s="5"/>
      <c r="P170" s="5" t="s">
        <v>400</v>
      </c>
      <c r="Q170" s="5" t="s">
        <v>400</v>
      </c>
      <c r="R170" s="5" t="s">
        <v>400</v>
      </c>
      <c r="S170" s="5"/>
      <c r="T170" s="5" t="s">
        <v>400</v>
      </c>
      <c r="U170" s="5" t="s">
        <v>400</v>
      </c>
      <c r="V170" s="5" t="s">
        <v>400</v>
      </c>
      <c r="W170" s="5"/>
      <c r="X170" s="5" t="s">
        <v>400</v>
      </c>
      <c r="Y170" s="5" t="s">
        <v>400</v>
      </c>
      <c r="Z170" s="5" t="s">
        <v>400</v>
      </c>
      <c r="AA170" s="5"/>
      <c r="AB170" s="31">
        <f t="shared" si="45"/>
        <v>1.0694282440628191</v>
      </c>
      <c r="AC170" s="32">
        <v>3079</v>
      </c>
      <c r="AD170" s="24">
        <f t="shared" si="46"/>
        <v>2519.1818181818185</v>
      </c>
      <c r="AE170" s="24">
        <f t="shared" si="47"/>
        <v>2694.1</v>
      </c>
      <c r="AF170" s="24">
        <f t="shared" si="48"/>
        <v>174.91818181818144</v>
      </c>
      <c r="AG170" s="24">
        <v>363.9</v>
      </c>
      <c r="AH170" s="24">
        <v>232</v>
      </c>
      <c r="AI170" s="24">
        <v>309.10000000000002</v>
      </c>
      <c r="AJ170" s="24">
        <v>330.3</v>
      </c>
      <c r="AK170" s="24">
        <v>330.3</v>
      </c>
      <c r="AL170" s="24">
        <v>318.5</v>
      </c>
      <c r="AM170" s="24">
        <v>81.8</v>
      </c>
      <c r="AN170" s="24">
        <v>330.3</v>
      </c>
      <c r="AO170" s="24"/>
      <c r="AP170" s="24">
        <f t="shared" si="49"/>
        <v>397.9</v>
      </c>
      <c r="AQ170" s="47"/>
      <c r="AR170" s="24">
        <f t="shared" si="50"/>
        <v>397.9</v>
      </c>
      <c r="AS170" s="24"/>
      <c r="AT170" s="24">
        <f t="shared" si="51"/>
        <v>397.9</v>
      </c>
      <c r="AU170" s="42"/>
      <c r="AV170" s="42"/>
      <c r="AW170" s="42"/>
      <c r="AX170" s="42"/>
      <c r="AY170" s="42"/>
      <c r="AZ170" s="1"/>
      <c r="BA170" s="1"/>
      <c r="BB170" s="1"/>
      <c r="BC170" s="1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9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9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9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9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9"/>
      <c r="GJ170" s="8"/>
      <c r="GK170" s="8"/>
    </row>
    <row r="171" spans="1:193" s="2" customFormat="1" ht="17.100000000000001" customHeight="1">
      <c r="A171" s="13" t="s">
        <v>155</v>
      </c>
      <c r="B171" s="24">
        <v>3310.1</v>
      </c>
      <c r="C171" s="24">
        <v>2383.7227499999999</v>
      </c>
      <c r="D171" s="4">
        <f t="shared" si="44"/>
        <v>0.720136174133712</v>
      </c>
      <c r="E171" s="10">
        <v>15</v>
      </c>
      <c r="F171" s="5">
        <f t="shared" si="60"/>
        <v>1</v>
      </c>
      <c r="G171" s="5">
        <v>10</v>
      </c>
      <c r="H171" s="5"/>
      <c r="I171" s="5"/>
      <c r="J171" s="4">
        <f t="shared" si="61"/>
        <v>1.1625305151072782</v>
      </c>
      <c r="K171" s="5">
        <v>10</v>
      </c>
      <c r="L171" s="5" t="s">
        <v>400</v>
      </c>
      <c r="M171" s="5" t="s">
        <v>400</v>
      </c>
      <c r="N171" s="4" t="s">
        <v>400</v>
      </c>
      <c r="O171" s="5"/>
      <c r="P171" s="5" t="s">
        <v>400</v>
      </c>
      <c r="Q171" s="5" t="s">
        <v>400</v>
      </c>
      <c r="R171" s="5" t="s">
        <v>400</v>
      </c>
      <c r="S171" s="5"/>
      <c r="T171" s="5" t="s">
        <v>400</v>
      </c>
      <c r="U171" s="5" t="s">
        <v>400</v>
      </c>
      <c r="V171" s="5" t="s">
        <v>400</v>
      </c>
      <c r="W171" s="5"/>
      <c r="X171" s="5" t="s">
        <v>400</v>
      </c>
      <c r="Y171" s="5" t="s">
        <v>400</v>
      </c>
      <c r="Z171" s="5" t="s">
        <v>400</v>
      </c>
      <c r="AA171" s="5"/>
      <c r="AB171" s="31">
        <f t="shared" si="45"/>
        <v>0.92649565037367021</v>
      </c>
      <c r="AC171" s="32">
        <v>2959</v>
      </c>
      <c r="AD171" s="24">
        <f t="shared" si="46"/>
        <v>2421</v>
      </c>
      <c r="AE171" s="24">
        <f t="shared" si="47"/>
        <v>2243</v>
      </c>
      <c r="AF171" s="24">
        <f t="shared" si="48"/>
        <v>-178</v>
      </c>
      <c r="AG171" s="24">
        <v>118.5</v>
      </c>
      <c r="AH171" s="24">
        <v>329</v>
      </c>
      <c r="AI171" s="24">
        <v>272.60000000000002</v>
      </c>
      <c r="AJ171" s="24">
        <v>276.8</v>
      </c>
      <c r="AK171" s="24">
        <v>176.1</v>
      </c>
      <c r="AL171" s="24">
        <v>292</v>
      </c>
      <c r="AM171" s="24">
        <v>319.5</v>
      </c>
      <c r="AN171" s="24">
        <v>274.60000000000002</v>
      </c>
      <c r="AO171" s="24"/>
      <c r="AP171" s="24">
        <f t="shared" si="49"/>
        <v>183.9</v>
      </c>
      <c r="AQ171" s="47"/>
      <c r="AR171" s="24">
        <f t="shared" si="50"/>
        <v>183.9</v>
      </c>
      <c r="AS171" s="24"/>
      <c r="AT171" s="24">
        <f t="shared" si="51"/>
        <v>183.9</v>
      </c>
      <c r="AU171" s="42"/>
      <c r="AV171" s="42"/>
      <c r="AW171" s="42"/>
      <c r="AX171" s="42"/>
      <c r="AY171" s="42"/>
      <c r="AZ171" s="1"/>
      <c r="BA171" s="1"/>
      <c r="BB171" s="1"/>
      <c r="BC171" s="1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9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9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9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9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9"/>
      <c r="GJ171" s="8"/>
      <c r="GK171" s="8"/>
    </row>
    <row r="172" spans="1:193" s="2" customFormat="1" ht="17.100000000000001" customHeight="1">
      <c r="A172" s="13" t="s">
        <v>156</v>
      </c>
      <c r="B172" s="24">
        <v>24410.400000000001</v>
      </c>
      <c r="C172" s="24">
        <v>23003.37225</v>
      </c>
      <c r="D172" s="4">
        <f t="shared" si="44"/>
        <v>0.94235949636220628</v>
      </c>
      <c r="E172" s="10">
        <v>15</v>
      </c>
      <c r="F172" s="5">
        <f t="shared" si="60"/>
        <v>1</v>
      </c>
      <c r="G172" s="5">
        <v>10</v>
      </c>
      <c r="H172" s="5"/>
      <c r="I172" s="5"/>
      <c r="J172" s="4">
        <f t="shared" si="61"/>
        <v>1.1625305151072782</v>
      </c>
      <c r="K172" s="5">
        <v>10</v>
      </c>
      <c r="L172" s="5" t="s">
        <v>400</v>
      </c>
      <c r="M172" s="5" t="s">
        <v>400</v>
      </c>
      <c r="N172" s="4" t="s">
        <v>400</v>
      </c>
      <c r="O172" s="5"/>
      <c r="P172" s="5" t="s">
        <v>400</v>
      </c>
      <c r="Q172" s="5" t="s">
        <v>400</v>
      </c>
      <c r="R172" s="5" t="s">
        <v>400</v>
      </c>
      <c r="S172" s="5"/>
      <c r="T172" s="5" t="s">
        <v>400</v>
      </c>
      <c r="U172" s="5" t="s">
        <v>400</v>
      </c>
      <c r="V172" s="5" t="s">
        <v>400</v>
      </c>
      <c r="W172" s="5"/>
      <c r="X172" s="5" t="s">
        <v>400</v>
      </c>
      <c r="Y172" s="5" t="s">
        <v>400</v>
      </c>
      <c r="Z172" s="5" t="s">
        <v>400</v>
      </c>
      <c r="AA172" s="5"/>
      <c r="AB172" s="31">
        <f t="shared" si="45"/>
        <v>1.021734217043025</v>
      </c>
      <c r="AC172" s="32">
        <v>3360</v>
      </c>
      <c r="AD172" s="24">
        <f t="shared" si="46"/>
        <v>2749.090909090909</v>
      </c>
      <c r="AE172" s="24">
        <f t="shared" si="47"/>
        <v>2808.8</v>
      </c>
      <c r="AF172" s="24">
        <f t="shared" si="48"/>
        <v>59.709090909091174</v>
      </c>
      <c r="AG172" s="24">
        <v>216.1</v>
      </c>
      <c r="AH172" s="24">
        <v>240.7</v>
      </c>
      <c r="AI172" s="24">
        <v>258.60000000000002</v>
      </c>
      <c r="AJ172" s="24">
        <v>148.19999999999999</v>
      </c>
      <c r="AK172" s="24">
        <v>118</v>
      </c>
      <c r="AL172" s="24">
        <v>233.8</v>
      </c>
      <c r="AM172" s="24">
        <v>285.89999999999998</v>
      </c>
      <c r="AN172" s="24">
        <v>299.3</v>
      </c>
      <c r="AO172" s="24">
        <v>665.5</v>
      </c>
      <c r="AP172" s="24">
        <f t="shared" si="49"/>
        <v>342.7</v>
      </c>
      <c r="AQ172" s="47"/>
      <c r="AR172" s="24">
        <f t="shared" si="50"/>
        <v>342.7</v>
      </c>
      <c r="AS172" s="24"/>
      <c r="AT172" s="24">
        <f t="shared" si="51"/>
        <v>342.7</v>
      </c>
      <c r="AU172" s="42"/>
      <c r="AV172" s="42"/>
      <c r="AW172" s="42"/>
      <c r="AX172" s="42"/>
      <c r="AY172" s="42"/>
      <c r="AZ172" s="1"/>
      <c r="BA172" s="1"/>
      <c r="BB172" s="1"/>
      <c r="BC172" s="1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9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9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9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9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9"/>
      <c r="GJ172" s="8"/>
      <c r="GK172" s="8"/>
    </row>
    <row r="173" spans="1:193" s="2" customFormat="1" ht="17.100000000000001" customHeight="1">
      <c r="A173" s="13" t="s">
        <v>157</v>
      </c>
      <c r="B173" s="24">
        <v>2118.6999999999998</v>
      </c>
      <c r="C173" s="24">
        <v>1963.6536199999998</v>
      </c>
      <c r="D173" s="4">
        <f t="shared" si="44"/>
        <v>0.92682004059092837</v>
      </c>
      <c r="E173" s="10">
        <v>15</v>
      </c>
      <c r="F173" s="5">
        <f t="shared" si="60"/>
        <v>1</v>
      </c>
      <c r="G173" s="5">
        <v>10</v>
      </c>
      <c r="H173" s="5"/>
      <c r="I173" s="5"/>
      <c r="J173" s="4">
        <f t="shared" si="61"/>
        <v>1.1625305151072782</v>
      </c>
      <c r="K173" s="5">
        <v>10</v>
      </c>
      <c r="L173" s="5" t="s">
        <v>400</v>
      </c>
      <c r="M173" s="5" t="s">
        <v>400</v>
      </c>
      <c r="N173" s="4" t="s">
        <v>400</v>
      </c>
      <c r="O173" s="5"/>
      <c r="P173" s="5" t="s">
        <v>400</v>
      </c>
      <c r="Q173" s="5" t="s">
        <v>400</v>
      </c>
      <c r="R173" s="5" t="s">
        <v>400</v>
      </c>
      <c r="S173" s="5"/>
      <c r="T173" s="5" t="s">
        <v>400</v>
      </c>
      <c r="U173" s="5" t="s">
        <v>400</v>
      </c>
      <c r="V173" s="5" t="s">
        <v>400</v>
      </c>
      <c r="W173" s="5"/>
      <c r="X173" s="5" t="s">
        <v>400</v>
      </c>
      <c r="Y173" s="5" t="s">
        <v>400</v>
      </c>
      <c r="Z173" s="5" t="s">
        <v>400</v>
      </c>
      <c r="AA173" s="5"/>
      <c r="AB173" s="31">
        <f t="shared" si="45"/>
        <v>1.0150744502839057</v>
      </c>
      <c r="AC173" s="32">
        <v>1865</v>
      </c>
      <c r="AD173" s="24">
        <f t="shared" si="46"/>
        <v>1525.9090909090908</v>
      </c>
      <c r="AE173" s="24">
        <f t="shared" si="47"/>
        <v>1548.9</v>
      </c>
      <c r="AF173" s="24">
        <f t="shared" si="48"/>
        <v>22.990909090909327</v>
      </c>
      <c r="AG173" s="24">
        <v>111.5</v>
      </c>
      <c r="AH173" s="24">
        <v>108.3</v>
      </c>
      <c r="AI173" s="24">
        <v>26.2</v>
      </c>
      <c r="AJ173" s="24">
        <v>176.1</v>
      </c>
      <c r="AK173" s="24">
        <v>200.1</v>
      </c>
      <c r="AL173" s="24">
        <v>321.39999999999998</v>
      </c>
      <c r="AM173" s="24">
        <v>121.9</v>
      </c>
      <c r="AN173" s="24">
        <v>192.4</v>
      </c>
      <c r="AO173" s="24">
        <v>108.8</v>
      </c>
      <c r="AP173" s="24">
        <f t="shared" si="49"/>
        <v>182.2</v>
      </c>
      <c r="AQ173" s="47"/>
      <c r="AR173" s="24">
        <f t="shared" si="50"/>
        <v>182.2</v>
      </c>
      <c r="AS173" s="24"/>
      <c r="AT173" s="24">
        <f t="shared" si="51"/>
        <v>182.2</v>
      </c>
      <c r="AU173" s="42"/>
      <c r="AV173" s="42"/>
      <c r="AW173" s="42"/>
      <c r="AX173" s="42"/>
      <c r="AY173" s="42"/>
      <c r="AZ173" s="1"/>
      <c r="BA173" s="1"/>
      <c r="BB173" s="1"/>
      <c r="BC173" s="1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9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9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9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9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9"/>
      <c r="GJ173" s="8"/>
      <c r="GK173" s="8"/>
    </row>
    <row r="174" spans="1:193" s="2" customFormat="1" ht="17.100000000000001" customHeight="1">
      <c r="A174" s="13" t="s">
        <v>158</v>
      </c>
      <c r="B174" s="24">
        <v>8075.2</v>
      </c>
      <c r="C174" s="24">
        <v>7085.2969100000009</v>
      </c>
      <c r="D174" s="4">
        <f t="shared" si="44"/>
        <v>0.877414418218744</v>
      </c>
      <c r="E174" s="10">
        <v>15</v>
      </c>
      <c r="F174" s="5">
        <f t="shared" si="60"/>
        <v>1</v>
      </c>
      <c r="G174" s="5">
        <v>10</v>
      </c>
      <c r="H174" s="5"/>
      <c r="I174" s="5"/>
      <c r="J174" s="4">
        <f t="shared" si="61"/>
        <v>1.1625305151072782</v>
      </c>
      <c r="K174" s="5">
        <v>10</v>
      </c>
      <c r="L174" s="5" t="s">
        <v>400</v>
      </c>
      <c r="M174" s="5" t="s">
        <v>400</v>
      </c>
      <c r="N174" s="4" t="s">
        <v>400</v>
      </c>
      <c r="O174" s="5"/>
      <c r="P174" s="5" t="s">
        <v>400</v>
      </c>
      <c r="Q174" s="5" t="s">
        <v>400</v>
      </c>
      <c r="R174" s="5" t="s">
        <v>400</v>
      </c>
      <c r="S174" s="5"/>
      <c r="T174" s="5" t="s">
        <v>400</v>
      </c>
      <c r="U174" s="5" t="s">
        <v>400</v>
      </c>
      <c r="V174" s="5" t="s">
        <v>400</v>
      </c>
      <c r="W174" s="5"/>
      <c r="X174" s="5" t="s">
        <v>400</v>
      </c>
      <c r="Y174" s="5" t="s">
        <v>400</v>
      </c>
      <c r="Z174" s="5" t="s">
        <v>400</v>
      </c>
      <c r="AA174" s="5"/>
      <c r="AB174" s="31">
        <f t="shared" si="45"/>
        <v>0.9939006121243984</v>
      </c>
      <c r="AC174" s="32">
        <v>2985</v>
      </c>
      <c r="AD174" s="24">
        <f t="shared" si="46"/>
        <v>2442.2727272727275</v>
      </c>
      <c r="AE174" s="24">
        <f t="shared" si="47"/>
        <v>2427.4</v>
      </c>
      <c r="AF174" s="24">
        <f t="shared" si="48"/>
        <v>-14.872727272727388</v>
      </c>
      <c r="AG174" s="24">
        <v>205.9</v>
      </c>
      <c r="AH174" s="24">
        <v>292.7</v>
      </c>
      <c r="AI174" s="24">
        <v>325</v>
      </c>
      <c r="AJ174" s="24">
        <v>308.7</v>
      </c>
      <c r="AK174" s="24">
        <v>206.8</v>
      </c>
      <c r="AL174" s="24">
        <v>221.4</v>
      </c>
      <c r="AM174" s="24">
        <v>320.3</v>
      </c>
      <c r="AN174" s="24">
        <v>304</v>
      </c>
      <c r="AO174" s="24"/>
      <c r="AP174" s="24">
        <f t="shared" si="49"/>
        <v>242.6</v>
      </c>
      <c r="AQ174" s="47"/>
      <c r="AR174" s="24">
        <f t="shared" si="50"/>
        <v>242.6</v>
      </c>
      <c r="AS174" s="24"/>
      <c r="AT174" s="24">
        <f t="shared" si="51"/>
        <v>242.6</v>
      </c>
      <c r="AU174" s="42"/>
      <c r="AV174" s="42"/>
      <c r="AW174" s="42"/>
      <c r="AX174" s="42"/>
      <c r="AY174" s="42"/>
      <c r="AZ174" s="1"/>
      <c r="BA174" s="1"/>
      <c r="BB174" s="1"/>
      <c r="BC174" s="1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9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9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9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9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9"/>
      <c r="GJ174" s="8"/>
      <c r="GK174" s="8"/>
    </row>
    <row r="175" spans="1:193" s="2" customFormat="1" ht="17.100000000000001" customHeight="1">
      <c r="A175" s="13" t="s">
        <v>159</v>
      </c>
      <c r="B175" s="24">
        <v>1442.4</v>
      </c>
      <c r="C175" s="24">
        <v>1156.6836199999998</v>
      </c>
      <c r="D175" s="4">
        <f t="shared" si="44"/>
        <v>0.8019159872434829</v>
      </c>
      <c r="E175" s="10">
        <v>15</v>
      </c>
      <c r="F175" s="5">
        <f t="shared" si="60"/>
        <v>1</v>
      </c>
      <c r="G175" s="5">
        <v>10</v>
      </c>
      <c r="H175" s="5"/>
      <c r="I175" s="5"/>
      <c r="J175" s="4">
        <f t="shared" si="61"/>
        <v>1.1625305151072782</v>
      </c>
      <c r="K175" s="5">
        <v>10</v>
      </c>
      <c r="L175" s="5" t="s">
        <v>400</v>
      </c>
      <c r="M175" s="5" t="s">
        <v>400</v>
      </c>
      <c r="N175" s="4" t="s">
        <v>400</v>
      </c>
      <c r="O175" s="5"/>
      <c r="P175" s="5" t="s">
        <v>400</v>
      </c>
      <c r="Q175" s="5" t="s">
        <v>400</v>
      </c>
      <c r="R175" s="5" t="s">
        <v>400</v>
      </c>
      <c r="S175" s="5"/>
      <c r="T175" s="5" t="s">
        <v>400</v>
      </c>
      <c r="U175" s="5" t="s">
        <v>400</v>
      </c>
      <c r="V175" s="5" t="s">
        <v>400</v>
      </c>
      <c r="W175" s="5"/>
      <c r="X175" s="5" t="s">
        <v>400</v>
      </c>
      <c r="Y175" s="5" t="s">
        <v>400</v>
      </c>
      <c r="Z175" s="5" t="s">
        <v>400</v>
      </c>
      <c r="AA175" s="5"/>
      <c r="AB175" s="31">
        <f t="shared" si="45"/>
        <v>0.96154414170642932</v>
      </c>
      <c r="AC175" s="32">
        <v>1500</v>
      </c>
      <c r="AD175" s="24">
        <f t="shared" si="46"/>
        <v>1227.2727272727275</v>
      </c>
      <c r="AE175" s="24">
        <f t="shared" si="47"/>
        <v>1180.0999999999999</v>
      </c>
      <c r="AF175" s="24">
        <f t="shared" si="48"/>
        <v>-47.17272727272757</v>
      </c>
      <c r="AG175" s="24">
        <v>132.6</v>
      </c>
      <c r="AH175" s="24">
        <v>43.6</v>
      </c>
      <c r="AI175" s="24">
        <v>80.400000000000006</v>
      </c>
      <c r="AJ175" s="24">
        <v>56.9</v>
      </c>
      <c r="AK175" s="24">
        <v>71.900000000000006</v>
      </c>
      <c r="AL175" s="24">
        <v>197.9</v>
      </c>
      <c r="AM175" s="24">
        <v>147.69999999999999</v>
      </c>
      <c r="AN175" s="24">
        <v>86.4</v>
      </c>
      <c r="AO175" s="24">
        <v>186.4</v>
      </c>
      <c r="AP175" s="24">
        <f t="shared" si="49"/>
        <v>176.3</v>
      </c>
      <c r="AQ175" s="47"/>
      <c r="AR175" s="24">
        <f t="shared" si="50"/>
        <v>176.3</v>
      </c>
      <c r="AS175" s="24"/>
      <c r="AT175" s="24">
        <f t="shared" si="51"/>
        <v>176.3</v>
      </c>
      <c r="AU175" s="42"/>
      <c r="AV175" s="42"/>
      <c r="AW175" s="42"/>
      <c r="AX175" s="42"/>
      <c r="AY175" s="42"/>
      <c r="AZ175" s="1"/>
      <c r="BA175" s="1"/>
      <c r="BB175" s="1"/>
      <c r="BC175" s="1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9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9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9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9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9"/>
      <c r="GJ175" s="8"/>
      <c r="GK175" s="8"/>
    </row>
    <row r="176" spans="1:193" s="2" customFormat="1" ht="17.100000000000001" customHeight="1">
      <c r="A176" s="13" t="s">
        <v>160</v>
      </c>
      <c r="B176" s="24">
        <v>2311.8000000000002</v>
      </c>
      <c r="C176" s="24">
        <v>1220.64734</v>
      </c>
      <c r="D176" s="4">
        <f t="shared" si="44"/>
        <v>0.52800732762349678</v>
      </c>
      <c r="E176" s="10">
        <v>15</v>
      </c>
      <c r="F176" s="5">
        <f t="shared" si="60"/>
        <v>1</v>
      </c>
      <c r="G176" s="5">
        <v>10</v>
      </c>
      <c r="H176" s="5"/>
      <c r="I176" s="5"/>
      <c r="J176" s="4">
        <f t="shared" si="61"/>
        <v>1.1625305151072782</v>
      </c>
      <c r="K176" s="5">
        <v>10</v>
      </c>
      <c r="L176" s="5" t="s">
        <v>400</v>
      </c>
      <c r="M176" s="5" t="s">
        <v>400</v>
      </c>
      <c r="N176" s="4" t="s">
        <v>400</v>
      </c>
      <c r="O176" s="5"/>
      <c r="P176" s="5" t="s">
        <v>400</v>
      </c>
      <c r="Q176" s="5" t="s">
        <v>400</v>
      </c>
      <c r="R176" s="5" t="s">
        <v>400</v>
      </c>
      <c r="S176" s="5"/>
      <c r="T176" s="5" t="s">
        <v>400</v>
      </c>
      <c r="U176" s="5" t="s">
        <v>400</v>
      </c>
      <c r="V176" s="5" t="s">
        <v>400</v>
      </c>
      <c r="W176" s="5"/>
      <c r="X176" s="5" t="s">
        <v>400</v>
      </c>
      <c r="Y176" s="5" t="s">
        <v>400</v>
      </c>
      <c r="Z176" s="5" t="s">
        <v>400</v>
      </c>
      <c r="AA176" s="5"/>
      <c r="AB176" s="31">
        <f t="shared" si="45"/>
        <v>0.84415471615500659</v>
      </c>
      <c r="AC176" s="32">
        <v>1840</v>
      </c>
      <c r="AD176" s="24">
        <f t="shared" si="46"/>
        <v>1505.4545454545455</v>
      </c>
      <c r="AE176" s="24">
        <f t="shared" si="47"/>
        <v>1270.8</v>
      </c>
      <c r="AF176" s="24">
        <f t="shared" si="48"/>
        <v>-234.65454545454554</v>
      </c>
      <c r="AG176" s="24">
        <v>62.9</v>
      </c>
      <c r="AH176" s="24">
        <v>217.5</v>
      </c>
      <c r="AI176" s="24">
        <v>75.599999999999994</v>
      </c>
      <c r="AJ176" s="24">
        <v>110.6</v>
      </c>
      <c r="AK176" s="24">
        <v>189.3</v>
      </c>
      <c r="AL176" s="24">
        <v>203.7</v>
      </c>
      <c r="AM176" s="24">
        <v>189.3</v>
      </c>
      <c r="AN176" s="24">
        <v>131.9</v>
      </c>
      <c r="AO176" s="24">
        <v>25.2</v>
      </c>
      <c r="AP176" s="24">
        <f t="shared" si="49"/>
        <v>64.8</v>
      </c>
      <c r="AQ176" s="47"/>
      <c r="AR176" s="24">
        <f t="shared" si="50"/>
        <v>64.8</v>
      </c>
      <c r="AS176" s="24"/>
      <c r="AT176" s="24">
        <f t="shared" si="51"/>
        <v>64.8</v>
      </c>
      <c r="AU176" s="42"/>
      <c r="AV176" s="42"/>
      <c r="AW176" s="42"/>
      <c r="AX176" s="42"/>
      <c r="AY176" s="42"/>
      <c r="AZ176" s="1"/>
      <c r="BA176" s="1"/>
      <c r="BB176" s="1"/>
      <c r="BC176" s="1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9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9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9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9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9"/>
      <c r="GJ176" s="8"/>
      <c r="GK176" s="8"/>
    </row>
    <row r="177" spans="1:193" s="2" customFormat="1" ht="17.100000000000001" customHeight="1">
      <c r="A177" s="13" t="s">
        <v>95</v>
      </c>
      <c r="B177" s="24">
        <v>1447.7</v>
      </c>
      <c r="C177" s="24">
        <v>2216.9607800000003</v>
      </c>
      <c r="D177" s="4">
        <f t="shared" si="44"/>
        <v>1.2331367534710229</v>
      </c>
      <c r="E177" s="10">
        <v>15</v>
      </c>
      <c r="F177" s="5">
        <f t="shared" si="60"/>
        <v>1</v>
      </c>
      <c r="G177" s="5">
        <v>10</v>
      </c>
      <c r="H177" s="5"/>
      <c r="I177" s="5"/>
      <c r="J177" s="4">
        <f t="shared" si="61"/>
        <v>1.1625305151072782</v>
      </c>
      <c r="K177" s="5">
        <v>10</v>
      </c>
      <c r="L177" s="5" t="s">
        <v>400</v>
      </c>
      <c r="M177" s="5" t="s">
        <v>400</v>
      </c>
      <c r="N177" s="4" t="s">
        <v>400</v>
      </c>
      <c r="O177" s="5"/>
      <c r="P177" s="5" t="s">
        <v>400</v>
      </c>
      <c r="Q177" s="5" t="s">
        <v>400</v>
      </c>
      <c r="R177" s="5" t="s">
        <v>400</v>
      </c>
      <c r="S177" s="5"/>
      <c r="T177" s="5" t="s">
        <v>400</v>
      </c>
      <c r="U177" s="5" t="s">
        <v>400</v>
      </c>
      <c r="V177" s="5" t="s">
        <v>400</v>
      </c>
      <c r="W177" s="5"/>
      <c r="X177" s="5" t="s">
        <v>400</v>
      </c>
      <c r="Y177" s="5" t="s">
        <v>400</v>
      </c>
      <c r="Z177" s="5" t="s">
        <v>400</v>
      </c>
      <c r="AA177" s="5"/>
      <c r="AB177" s="31">
        <f t="shared" si="45"/>
        <v>1.1463530415182321</v>
      </c>
      <c r="AC177" s="32">
        <v>2493</v>
      </c>
      <c r="AD177" s="24">
        <f t="shared" si="46"/>
        <v>2039.7272727272725</v>
      </c>
      <c r="AE177" s="24">
        <f t="shared" si="47"/>
        <v>2338.1999999999998</v>
      </c>
      <c r="AF177" s="24">
        <f t="shared" si="48"/>
        <v>298.4727272727273</v>
      </c>
      <c r="AG177" s="24">
        <v>55.2</v>
      </c>
      <c r="AH177" s="24">
        <v>130.30000000000001</v>
      </c>
      <c r="AI177" s="24">
        <v>153.1</v>
      </c>
      <c r="AJ177" s="24">
        <v>254.1</v>
      </c>
      <c r="AK177" s="24">
        <v>254.4</v>
      </c>
      <c r="AL177" s="24">
        <v>556.9</v>
      </c>
      <c r="AM177" s="24">
        <v>253.2</v>
      </c>
      <c r="AN177" s="24">
        <v>267.39999999999998</v>
      </c>
      <c r="AO177" s="24"/>
      <c r="AP177" s="24">
        <f t="shared" si="49"/>
        <v>413.6</v>
      </c>
      <c r="AQ177" s="47"/>
      <c r="AR177" s="24">
        <f t="shared" si="50"/>
        <v>413.6</v>
      </c>
      <c r="AS177" s="24"/>
      <c r="AT177" s="24">
        <f t="shared" si="51"/>
        <v>413.6</v>
      </c>
      <c r="AU177" s="42"/>
      <c r="AV177" s="42"/>
      <c r="AW177" s="42"/>
      <c r="AX177" s="42"/>
      <c r="AY177" s="42"/>
      <c r="AZ177" s="1"/>
      <c r="BA177" s="1"/>
      <c r="BB177" s="1"/>
      <c r="BC177" s="1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9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9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9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9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9"/>
      <c r="GJ177" s="8"/>
      <c r="GK177" s="8"/>
    </row>
    <row r="178" spans="1:193" s="2" customFormat="1" ht="17.100000000000001" customHeight="1">
      <c r="A178" s="13" t="s">
        <v>161</v>
      </c>
      <c r="B178" s="24">
        <v>4779.1000000000004</v>
      </c>
      <c r="C178" s="24">
        <v>3141.9285399999999</v>
      </c>
      <c r="D178" s="4">
        <f t="shared" si="44"/>
        <v>0.65743101002280757</v>
      </c>
      <c r="E178" s="10">
        <v>15</v>
      </c>
      <c r="F178" s="5">
        <f t="shared" si="60"/>
        <v>1</v>
      </c>
      <c r="G178" s="5">
        <v>10</v>
      </c>
      <c r="H178" s="5"/>
      <c r="I178" s="5"/>
      <c r="J178" s="4">
        <f t="shared" si="61"/>
        <v>1.1625305151072782</v>
      </c>
      <c r="K178" s="5">
        <v>10</v>
      </c>
      <c r="L178" s="5" t="s">
        <v>400</v>
      </c>
      <c r="M178" s="5" t="s">
        <v>400</v>
      </c>
      <c r="N178" s="4" t="s">
        <v>400</v>
      </c>
      <c r="O178" s="5"/>
      <c r="P178" s="5" t="s">
        <v>400</v>
      </c>
      <c r="Q178" s="5" t="s">
        <v>400</v>
      </c>
      <c r="R178" s="5" t="s">
        <v>400</v>
      </c>
      <c r="S178" s="5"/>
      <c r="T178" s="5" t="s">
        <v>400</v>
      </c>
      <c r="U178" s="5" t="s">
        <v>400</v>
      </c>
      <c r="V178" s="5" t="s">
        <v>400</v>
      </c>
      <c r="W178" s="5"/>
      <c r="X178" s="5" t="s">
        <v>400</v>
      </c>
      <c r="Y178" s="5" t="s">
        <v>400</v>
      </c>
      <c r="Z178" s="5" t="s">
        <v>400</v>
      </c>
      <c r="AA178" s="5"/>
      <c r="AB178" s="31">
        <f t="shared" si="45"/>
        <v>0.89962200861185404</v>
      </c>
      <c r="AC178" s="32">
        <v>2241</v>
      </c>
      <c r="AD178" s="24">
        <f t="shared" si="46"/>
        <v>1833.5454545454545</v>
      </c>
      <c r="AE178" s="24">
        <f t="shared" si="47"/>
        <v>1649.5</v>
      </c>
      <c r="AF178" s="24">
        <f t="shared" si="48"/>
        <v>-184.0454545454545</v>
      </c>
      <c r="AG178" s="24">
        <v>131.9</v>
      </c>
      <c r="AH178" s="24">
        <v>111.6</v>
      </c>
      <c r="AI178" s="24">
        <v>206.2</v>
      </c>
      <c r="AJ178" s="24">
        <v>172.3</v>
      </c>
      <c r="AK178" s="24">
        <v>155</v>
      </c>
      <c r="AL178" s="24">
        <v>320.8</v>
      </c>
      <c r="AM178" s="24">
        <v>221.7</v>
      </c>
      <c r="AN178" s="24">
        <v>191.3</v>
      </c>
      <c r="AO178" s="24"/>
      <c r="AP178" s="24">
        <f t="shared" si="49"/>
        <v>138.69999999999999</v>
      </c>
      <c r="AQ178" s="47"/>
      <c r="AR178" s="24">
        <f t="shared" si="50"/>
        <v>138.69999999999999</v>
      </c>
      <c r="AS178" s="24"/>
      <c r="AT178" s="24">
        <f t="shared" si="51"/>
        <v>138.69999999999999</v>
      </c>
      <c r="AU178" s="42"/>
      <c r="AV178" s="42"/>
      <c r="AW178" s="42"/>
      <c r="AX178" s="42"/>
      <c r="AY178" s="42"/>
      <c r="AZ178" s="1"/>
      <c r="BA178" s="1"/>
      <c r="BB178" s="1"/>
      <c r="BC178" s="1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9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9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9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9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9"/>
      <c r="GJ178" s="8"/>
      <c r="GK178" s="8"/>
    </row>
    <row r="179" spans="1:193" s="2" customFormat="1" ht="17.100000000000001" customHeight="1">
      <c r="A179" s="13" t="s">
        <v>162</v>
      </c>
      <c r="B179" s="24">
        <v>5330.2</v>
      </c>
      <c r="C179" s="24">
        <v>4561.6392400000004</v>
      </c>
      <c r="D179" s="4">
        <f t="shared" si="44"/>
        <v>0.855810145960752</v>
      </c>
      <c r="E179" s="10">
        <v>15</v>
      </c>
      <c r="F179" s="5">
        <f t="shared" si="60"/>
        <v>1</v>
      </c>
      <c r="G179" s="5">
        <v>10</v>
      </c>
      <c r="H179" s="5"/>
      <c r="I179" s="5"/>
      <c r="J179" s="4">
        <f t="shared" si="61"/>
        <v>1.1625305151072782</v>
      </c>
      <c r="K179" s="5">
        <v>10</v>
      </c>
      <c r="L179" s="5" t="s">
        <v>400</v>
      </c>
      <c r="M179" s="5" t="s">
        <v>400</v>
      </c>
      <c r="N179" s="4" t="s">
        <v>400</v>
      </c>
      <c r="O179" s="5"/>
      <c r="P179" s="5" t="s">
        <v>400</v>
      </c>
      <c r="Q179" s="5" t="s">
        <v>400</v>
      </c>
      <c r="R179" s="5" t="s">
        <v>400</v>
      </c>
      <c r="S179" s="5"/>
      <c r="T179" s="5" t="s">
        <v>400</v>
      </c>
      <c r="U179" s="5" t="s">
        <v>400</v>
      </c>
      <c r="V179" s="5" t="s">
        <v>400</v>
      </c>
      <c r="W179" s="5"/>
      <c r="X179" s="5" t="s">
        <v>400</v>
      </c>
      <c r="Y179" s="5" t="s">
        <v>400</v>
      </c>
      <c r="Z179" s="5" t="s">
        <v>400</v>
      </c>
      <c r="AA179" s="5"/>
      <c r="AB179" s="31">
        <f t="shared" si="45"/>
        <v>0.98464163829954454</v>
      </c>
      <c r="AC179" s="32">
        <v>3918</v>
      </c>
      <c r="AD179" s="24">
        <f t="shared" si="46"/>
        <v>3205.6363636363635</v>
      </c>
      <c r="AE179" s="24">
        <f t="shared" si="47"/>
        <v>3156.4</v>
      </c>
      <c r="AF179" s="24">
        <f t="shared" si="48"/>
        <v>-49.236363636363421</v>
      </c>
      <c r="AG179" s="24">
        <v>388.9</v>
      </c>
      <c r="AH179" s="24">
        <v>348.7</v>
      </c>
      <c r="AI179" s="24">
        <v>466.2</v>
      </c>
      <c r="AJ179" s="24">
        <v>289.39999999999998</v>
      </c>
      <c r="AK179" s="24">
        <v>271.60000000000002</v>
      </c>
      <c r="AL179" s="24">
        <v>341.6</v>
      </c>
      <c r="AM179" s="24">
        <v>388.6</v>
      </c>
      <c r="AN179" s="24">
        <v>402.7</v>
      </c>
      <c r="AO179" s="24"/>
      <c r="AP179" s="24">
        <f t="shared" si="49"/>
        <v>258.7</v>
      </c>
      <c r="AQ179" s="47"/>
      <c r="AR179" s="24">
        <f t="shared" si="50"/>
        <v>258.7</v>
      </c>
      <c r="AS179" s="24"/>
      <c r="AT179" s="24">
        <f t="shared" si="51"/>
        <v>258.7</v>
      </c>
      <c r="AU179" s="42"/>
      <c r="AV179" s="42"/>
      <c r="AW179" s="42"/>
      <c r="AX179" s="42"/>
      <c r="AY179" s="42"/>
      <c r="AZ179" s="1"/>
      <c r="BA179" s="1"/>
      <c r="BB179" s="1"/>
      <c r="BC179" s="1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9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9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9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9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9"/>
      <c r="GJ179" s="8"/>
      <c r="GK179" s="8"/>
    </row>
    <row r="180" spans="1:193" s="2" customFormat="1" ht="17.100000000000001" customHeight="1">
      <c r="A180" s="13" t="s">
        <v>163</v>
      </c>
      <c r="B180" s="24">
        <v>2092.3000000000002</v>
      </c>
      <c r="C180" s="24">
        <v>1575.3037000000002</v>
      </c>
      <c r="D180" s="4">
        <f t="shared" si="44"/>
        <v>0.75290527171055777</v>
      </c>
      <c r="E180" s="10">
        <v>15</v>
      </c>
      <c r="F180" s="5">
        <f t="shared" si="60"/>
        <v>1</v>
      </c>
      <c r="G180" s="5">
        <v>10</v>
      </c>
      <c r="H180" s="5"/>
      <c r="I180" s="5"/>
      <c r="J180" s="4">
        <f t="shared" si="61"/>
        <v>1.1625305151072782</v>
      </c>
      <c r="K180" s="5">
        <v>10</v>
      </c>
      <c r="L180" s="5" t="s">
        <v>400</v>
      </c>
      <c r="M180" s="5" t="s">
        <v>400</v>
      </c>
      <c r="N180" s="4" t="s">
        <v>400</v>
      </c>
      <c r="O180" s="5"/>
      <c r="P180" s="5" t="s">
        <v>400</v>
      </c>
      <c r="Q180" s="5" t="s">
        <v>400</v>
      </c>
      <c r="R180" s="5" t="s">
        <v>400</v>
      </c>
      <c r="S180" s="5"/>
      <c r="T180" s="5" t="s">
        <v>400</v>
      </c>
      <c r="U180" s="5" t="s">
        <v>400</v>
      </c>
      <c r="V180" s="5" t="s">
        <v>400</v>
      </c>
      <c r="W180" s="5"/>
      <c r="X180" s="5" t="s">
        <v>400</v>
      </c>
      <c r="Y180" s="5" t="s">
        <v>400</v>
      </c>
      <c r="Z180" s="5" t="s">
        <v>400</v>
      </c>
      <c r="AA180" s="5"/>
      <c r="AB180" s="31">
        <f t="shared" si="45"/>
        <v>0.94053954933517558</v>
      </c>
      <c r="AC180" s="32">
        <v>2456</v>
      </c>
      <c r="AD180" s="24">
        <f t="shared" si="46"/>
        <v>2009.4545454545455</v>
      </c>
      <c r="AE180" s="24">
        <f t="shared" si="47"/>
        <v>1890</v>
      </c>
      <c r="AF180" s="24">
        <f t="shared" si="48"/>
        <v>-119.4545454545455</v>
      </c>
      <c r="AG180" s="24">
        <v>140.69999999999999</v>
      </c>
      <c r="AH180" s="24">
        <v>129.1</v>
      </c>
      <c r="AI180" s="24">
        <v>345.6</v>
      </c>
      <c r="AJ180" s="24">
        <v>188</v>
      </c>
      <c r="AK180" s="24">
        <v>220.1</v>
      </c>
      <c r="AL180" s="24">
        <v>226</v>
      </c>
      <c r="AM180" s="24">
        <v>241.3</v>
      </c>
      <c r="AN180" s="24">
        <v>195.3</v>
      </c>
      <c r="AO180" s="24"/>
      <c r="AP180" s="24">
        <f t="shared" si="49"/>
        <v>203.9</v>
      </c>
      <c r="AQ180" s="47"/>
      <c r="AR180" s="24">
        <f t="shared" si="50"/>
        <v>203.9</v>
      </c>
      <c r="AS180" s="24"/>
      <c r="AT180" s="24">
        <f t="shared" si="51"/>
        <v>203.9</v>
      </c>
      <c r="AU180" s="42"/>
      <c r="AV180" s="42"/>
      <c r="AW180" s="42"/>
      <c r="AX180" s="42"/>
      <c r="AY180" s="42"/>
      <c r="AZ180" s="1"/>
      <c r="BA180" s="1"/>
      <c r="BB180" s="1"/>
      <c r="BC180" s="1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9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9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9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9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9"/>
      <c r="GJ180" s="8"/>
      <c r="GK180" s="8"/>
    </row>
    <row r="181" spans="1:193" s="2" customFormat="1" ht="17.100000000000001" customHeight="1">
      <c r="A181" s="17" t="s">
        <v>164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42"/>
      <c r="AV181" s="42"/>
      <c r="AW181" s="42"/>
      <c r="AX181" s="42"/>
      <c r="AY181" s="42"/>
      <c r="AZ181" s="1"/>
      <c r="BA181" s="1"/>
      <c r="BB181" s="1"/>
      <c r="BC181" s="1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9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9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9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9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9"/>
      <c r="GJ181" s="8"/>
      <c r="GK181" s="8"/>
    </row>
    <row r="182" spans="1:193" s="2" customFormat="1" ht="17.100000000000001" customHeight="1">
      <c r="A182" s="13" t="s">
        <v>165</v>
      </c>
      <c r="B182" s="24">
        <v>1382.4</v>
      </c>
      <c r="C182" s="24">
        <v>520.82816000000003</v>
      </c>
      <c r="D182" s="4">
        <f t="shared" si="44"/>
        <v>0.3767564814814815</v>
      </c>
      <c r="E182" s="10">
        <v>15</v>
      </c>
      <c r="F182" s="5">
        <f>F$40</f>
        <v>1</v>
      </c>
      <c r="G182" s="5">
        <v>10</v>
      </c>
      <c r="H182" s="5"/>
      <c r="I182" s="5"/>
      <c r="J182" s="4">
        <f>J$40</f>
        <v>1.1160267111853088</v>
      </c>
      <c r="K182" s="5">
        <v>10</v>
      </c>
      <c r="L182" s="5" t="s">
        <v>400</v>
      </c>
      <c r="M182" s="5" t="s">
        <v>400</v>
      </c>
      <c r="N182" s="4" t="s">
        <v>400</v>
      </c>
      <c r="O182" s="5"/>
      <c r="P182" s="5" t="s">
        <v>400</v>
      </c>
      <c r="Q182" s="5" t="s">
        <v>400</v>
      </c>
      <c r="R182" s="5" t="s">
        <v>400</v>
      </c>
      <c r="S182" s="5"/>
      <c r="T182" s="5" t="s">
        <v>400</v>
      </c>
      <c r="U182" s="5" t="s">
        <v>400</v>
      </c>
      <c r="V182" s="5" t="s">
        <v>400</v>
      </c>
      <c r="W182" s="5"/>
      <c r="X182" s="5" t="s">
        <v>400</v>
      </c>
      <c r="Y182" s="5" t="s">
        <v>400</v>
      </c>
      <c r="Z182" s="5" t="s">
        <v>400</v>
      </c>
      <c r="AA182" s="5"/>
      <c r="AB182" s="31">
        <f t="shared" si="45"/>
        <v>0.76604612383072312</v>
      </c>
      <c r="AC182" s="32">
        <v>1254</v>
      </c>
      <c r="AD182" s="24">
        <f t="shared" si="46"/>
        <v>1026</v>
      </c>
      <c r="AE182" s="24">
        <f t="shared" si="47"/>
        <v>786</v>
      </c>
      <c r="AF182" s="24">
        <f t="shared" si="48"/>
        <v>-240</v>
      </c>
      <c r="AG182" s="24">
        <v>60.1</v>
      </c>
      <c r="AH182" s="24">
        <v>95.1</v>
      </c>
      <c r="AI182" s="24">
        <v>141.5</v>
      </c>
      <c r="AJ182" s="24">
        <v>95.7</v>
      </c>
      <c r="AK182" s="24">
        <v>67.7</v>
      </c>
      <c r="AL182" s="24">
        <v>104.2</v>
      </c>
      <c r="AM182" s="24">
        <v>111</v>
      </c>
      <c r="AN182" s="24">
        <v>68.400000000000006</v>
      </c>
      <c r="AO182" s="24"/>
      <c r="AP182" s="24">
        <f t="shared" si="49"/>
        <v>42.3</v>
      </c>
      <c r="AQ182" s="47"/>
      <c r="AR182" s="24">
        <f t="shared" si="50"/>
        <v>42.3</v>
      </c>
      <c r="AS182" s="24"/>
      <c r="AT182" s="24">
        <f t="shared" si="51"/>
        <v>42.3</v>
      </c>
      <c r="AU182" s="42"/>
      <c r="AV182" s="42"/>
      <c r="AW182" s="42"/>
      <c r="AX182" s="42"/>
      <c r="AY182" s="42"/>
      <c r="BC182" s="1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9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9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9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9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9"/>
      <c r="GJ182" s="8"/>
      <c r="GK182" s="8"/>
    </row>
    <row r="183" spans="1:193" s="2" customFormat="1" ht="17.100000000000001" customHeight="1">
      <c r="A183" s="13" t="s">
        <v>166</v>
      </c>
      <c r="B183" s="24">
        <v>10390.799999999999</v>
      </c>
      <c r="C183" s="24">
        <v>9190.281530000002</v>
      </c>
      <c r="D183" s="4">
        <f t="shared" si="44"/>
        <v>0.88446332621164903</v>
      </c>
      <c r="E183" s="10">
        <v>15</v>
      </c>
      <c r="F183" s="5">
        <f t="shared" ref="F183:F187" si="62">F$40</f>
        <v>1</v>
      </c>
      <c r="G183" s="5">
        <v>10</v>
      </c>
      <c r="H183" s="5"/>
      <c r="I183" s="5"/>
      <c r="J183" s="4">
        <f t="shared" ref="J183:J187" si="63">J$40</f>
        <v>1.1160267111853088</v>
      </c>
      <c r="K183" s="5">
        <v>10</v>
      </c>
      <c r="L183" s="5" t="s">
        <v>400</v>
      </c>
      <c r="M183" s="5" t="s">
        <v>400</v>
      </c>
      <c r="N183" s="4" t="s">
        <v>400</v>
      </c>
      <c r="O183" s="5"/>
      <c r="P183" s="5" t="s">
        <v>400</v>
      </c>
      <c r="Q183" s="5" t="s">
        <v>400</v>
      </c>
      <c r="R183" s="5" t="s">
        <v>400</v>
      </c>
      <c r="S183" s="5"/>
      <c r="T183" s="5" t="s">
        <v>400</v>
      </c>
      <c r="U183" s="5" t="s">
        <v>400</v>
      </c>
      <c r="V183" s="5" t="s">
        <v>400</v>
      </c>
      <c r="W183" s="5"/>
      <c r="X183" s="5" t="s">
        <v>400</v>
      </c>
      <c r="Y183" s="5" t="s">
        <v>400</v>
      </c>
      <c r="Z183" s="5" t="s">
        <v>400</v>
      </c>
      <c r="AA183" s="5"/>
      <c r="AB183" s="31">
        <f t="shared" si="45"/>
        <v>0.98363477157222368</v>
      </c>
      <c r="AC183" s="32">
        <v>2308</v>
      </c>
      <c r="AD183" s="24">
        <f t="shared" si="46"/>
        <v>1888.3636363636363</v>
      </c>
      <c r="AE183" s="24">
        <f t="shared" si="47"/>
        <v>1857.5</v>
      </c>
      <c r="AF183" s="24">
        <f t="shared" si="48"/>
        <v>-30.86363636363626</v>
      </c>
      <c r="AG183" s="24">
        <v>183.6</v>
      </c>
      <c r="AH183" s="24">
        <v>249.4</v>
      </c>
      <c r="AI183" s="24">
        <v>258</v>
      </c>
      <c r="AJ183" s="24">
        <v>170.5</v>
      </c>
      <c r="AK183" s="24">
        <v>192.2</v>
      </c>
      <c r="AL183" s="24">
        <v>197</v>
      </c>
      <c r="AM183" s="24">
        <v>173.8</v>
      </c>
      <c r="AN183" s="24">
        <v>168.9</v>
      </c>
      <c r="AO183" s="24"/>
      <c r="AP183" s="24">
        <f t="shared" si="49"/>
        <v>264.10000000000002</v>
      </c>
      <c r="AQ183" s="47"/>
      <c r="AR183" s="24">
        <f t="shared" si="50"/>
        <v>264.10000000000002</v>
      </c>
      <c r="AS183" s="24"/>
      <c r="AT183" s="24">
        <f t="shared" si="51"/>
        <v>264.10000000000002</v>
      </c>
      <c r="AU183" s="42"/>
      <c r="AV183" s="42"/>
      <c r="AW183" s="42"/>
      <c r="AX183" s="42"/>
      <c r="AY183" s="42"/>
      <c r="BA183" s="1"/>
      <c r="BB183" s="1"/>
      <c r="BC183" s="1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9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9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9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9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9"/>
      <c r="GJ183" s="8"/>
      <c r="GK183" s="8"/>
    </row>
    <row r="184" spans="1:193" s="2" customFormat="1" ht="17.100000000000001" customHeight="1">
      <c r="A184" s="13" t="s">
        <v>167</v>
      </c>
      <c r="B184" s="24">
        <v>1162.3</v>
      </c>
      <c r="C184" s="24">
        <v>381.69501000000002</v>
      </c>
      <c r="D184" s="4">
        <f t="shared" si="44"/>
        <v>0.32839629183515445</v>
      </c>
      <c r="E184" s="10">
        <v>15</v>
      </c>
      <c r="F184" s="5">
        <f t="shared" si="62"/>
        <v>1</v>
      </c>
      <c r="G184" s="5">
        <v>10</v>
      </c>
      <c r="H184" s="5"/>
      <c r="I184" s="5"/>
      <c r="J184" s="4">
        <f t="shared" si="63"/>
        <v>1.1160267111853088</v>
      </c>
      <c r="K184" s="5">
        <v>10</v>
      </c>
      <c r="L184" s="5" t="s">
        <v>400</v>
      </c>
      <c r="M184" s="5" t="s">
        <v>400</v>
      </c>
      <c r="N184" s="4" t="s">
        <v>400</v>
      </c>
      <c r="O184" s="5"/>
      <c r="P184" s="5" t="s">
        <v>400</v>
      </c>
      <c r="Q184" s="5" t="s">
        <v>400</v>
      </c>
      <c r="R184" s="5" t="s">
        <v>400</v>
      </c>
      <c r="S184" s="5"/>
      <c r="T184" s="5" t="s">
        <v>400</v>
      </c>
      <c r="U184" s="5" t="s">
        <v>400</v>
      </c>
      <c r="V184" s="5" t="s">
        <v>400</v>
      </c>
      <c r="W184" s="5"/>
      <c r="X184" s="5" t="s">
        <v>400</v>
      </c>
      <c r="Y184" s="5" t="s">
        <v>400</v>
      </c>
      <c r="Z184" s="5" t="s">
        <v>400</v>
      </c>
      <c r="AA184" s="5"/>
      <c r="AB184" s="31">
        <f t="shared" si="45"/>
        <v>0.74532032826801153</v>
      </c>
      <c r="AC184" s="32">
        <v>1171</v>
      </c>
      <c r="AD184" s="24">
        <f t="shared" si="46"/>
        <v>958.09090909090912</v>
      </c>
      <c r="AE184" s="24">
        <f t="shared" si="47"/>
        <v>714.1</v>
      </c>
      <c r="AF184" s="24">
        <f t="shared" si="48"/>
        <v>-243.9909090909091</v>
      </c>
      <c r="AG184" s="24">
        <v>10</v>
      </c>
      <c r="AH184" s="24">
        <v>92.2</v>
      </c>
      <c r="AI184" s="24">
        <v>96</v>
      </c>
      <c r="AJ184" s="24">
        <v>90.2</v>
      </c>
      <c r="AK184" s="24">
        <v>76.5</v>
      </c>
      <c r="AL184" s="24">
        <v>109.4</v>
      </c>
      <c r="AM184" s="24">
        <v>123.2</v>
      </c>
      <c r="AN184" s="24">
        <v>120.5</v>
      </c>
      <c r="AO184" s="24"/>
      <c r="AP184" s="24">
        <f t="shared" si="49"/>
        <v>-3.9</v>
      </c>
      <c r="AQ184" s="47"/>
      <c r="AR184" s="24">
        <f t="shared" si="50"/>
        <v>0</v>
      </c>
      <c r="AS184" s="24"/>
      <c r="AT184" s="24">
        <f t="shared" si="51"/>
        <v>0</v>
      </c>
      <c r="AU184" s="42"/>
      <c r="AV184" s="42"/>
      <c r="AW184" s="42"/>
      <c r="AX184" s="42"/>
      <c r="BB184" s="1"/>
      <c r="BC184" s="1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9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9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9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9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9"/>
      <c r="GJ184" s="8"/>
      <c r="GK184" s="8"/>
    </row>
    <row r="185" spans="1:193" s="2" customFormat="1" ht="17.100000000000001" customHeight="1">
      <c r="A185" s="13" t="s">
        <v>168</v>
      </c>
      <c r="B185" s="24">
        <v>1039.2</v>
      </c>
      <c r="C185" s="24">
        <v>429.60134000000005</v>
      </c>
      <c r="D185" s="4">
        <f t="shared" ref="D185:D247" si="64">IF(E185=0,0,IF(B185=0,1,IF(C185&lt;0,0,IF(C185/B185&gt;1.2,IF((C185/B185-1.2)*0.1+1.2&gt;1.3,1.3,(C185/B185-1.2)*0.1+1.2),C185/B185))))</f>
        <v>0.41339620862201698</v>
      </c>
      <c r="E185" s="10">
        <v>15</v>
      </c>
      <c r="F185" s="5">
        <f t="shared" si="62"/>
        <v>1</v>
      </c>
      <c r="G185" s="5">
        <v>10</v>
      </c>
      <c r="H185" s="5"/>
      <c r="I185" s="5"/>
      <c r="J185" s="4">
        <f t="shared" si="63"/>
        <v>1.1160267111853088</v>
      </c>
      <c r="K185" s="5">
        <v>10</v>
      </c>
      <c r="L185" s="5" t="s">
        <v>400</v>
      </c>
      <c r="M185" s="5" t="s">
        <v>400</v>
      </c>
      <c r="N185" s="4" t="s">
        <v>400</v>
      </c>
      <c r="O185" s="5"/>
      <c r="P185" s="5" t="s">
        <v>400</v>
      </c>
      <c r="Q185" s="5" t="s">
        <v>400</v>
      </c>
      <c r="R185" s="5" t="s">
        <v>400</v>
      </c>
      <c r="S185" s="5"/>
      <c r="T185" s="5" t="s">
        <v>400</v>
      </c>
      <c r="U185" s="5" t="s">
        <v>400</v>
      </c>
      <c r="V185" s="5" t="s">
        <v>400</v>
      </c>
      <c r="W185" s="5"/>
      <c r="X185" s="5" t="s">
        <v>400</v>
      </c>
      <c r="Y185" s="5" t="s">
        <v>400</v>
      </c>
      <c r="Z185" s="5" t="s">
        <v>400</v>
      </c>
      <c r="AA185" s="5"/>
      <c r="AB185" s="31">
        <f t="shared" ref="AB185:AB247" si="65">(D185*E185+F185*G185+J185*K185)/(E185+G185+K185)</f>
        <v>0.78174886403380983</v>
      </c>
      <c r="AC185" s="32">
        <v>829</v>
      </c>
      <c r="AD185" s="24">
        <f t="shared" ref="AD185:AD247" si="66">AC185/11*9</f>
        <v>678.27272727272725</v>
      </c>
      <c r="AE185" s="24">
        <f t="shared" ref="AE185:AE247" si="67">ROUND(AB185*AD185,1)</f>
        <v>530.20000000000005</v>
      </c>
      <c r="AF185" s="24">
        <f t="shared" ref="AF185:AF247" si="68">AE185-AD185</f>
        <v>-148.07272727272721</v>
      </c>
      <c r="AG185" s="24">
        <v>6.2</v>
      </c>
      <c r="AH185" s="24">
        <v>93.4</v>
      </c>
      <c r="AI185" s="24">
        <v>98.9</v>
      </c>
      <c r="AJ185" s="24">
        <v>44.7</v>
      </c>
      <c r="AK185" s="24">
        <v>35.700000000000003</v>
      </c>
      <c r="AL185" s="24">
        <v>52.2</v>
      </c>
      <c r="AM185" s="24">
        <v>78.5</v>
      </c>
      <c r="AN185" s="24">
        <v>51.2</v>
      </c>
      <c r="AO185" s="24">
        <v>24.6</v>
      </c>
      <c r="AP185" s="24">
        <f t="shared" ref="AP185:AP248" si="69">ROUND(AE185-SUM(AG185:AO185),1)</f>
        <v>44.8</v>
      </c>
      <c r="AQ185" s="47"/>
      <c r="AR185" s="24">
        <f t="shared" ref="AR185:AR247" si="70">IF(OR(AP185&lt;0,AQ185="+"),0,AP185)</f>
        <v>44.8</v>
      </c>
      <c r="AS185" s="24"/>
      <c r="AT185" s="24">
        <f t="shared" ref="AT185:AT247" si="71">ROUND(AR185-AS185,1)</f>
        <v>44.8</v>
      </c>
      <c r="AU185" s="42"/>
      <c r="AV185" s="42"/>
      <c r="AW185" s="42"/>
      <c r="AX185" s="42"/>
      <c r="BC185" s="1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9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9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9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9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9"/>
      <c r="GJ185" s="8"/>
      <c r="GK185" s="8"/>
    </row>
    <row r="186" spans="1:193" s="2" customFormat="1" ht="17.100000000000001" customHeight="1">
      <c r="A186" s="13" t="s">
        <v>169</v>
      </c>
      <c r="B186" s="24">
        <v>2375.1</v>
      </c>
      <c r="C186" s="24">
        <v>807.56913999999995</v>
      </c>
      <c r="D186" s="4">
        <f t="shared" si="64"/>
        <v>0.34001479516651928</v>
      </c>
      <c r="E186" s="10">
        <v>15</v>
      </c>
      <c r="F186" s="5">
        <f t="shared" si="62"/>
        <v>1</v>
      </c>
      <c r="G186" s="5">
        <v>10</v>
      </c>
      <c r="H186" s="5"/>
      <c r="I186" s="5"/>
      <c r="J186" s="4">
        <f t="shared" si="63"/>
        <v>1.1160267111853088</v>
      </c>
      <c r="K186" s="5">
        <v>10</v>
      </c>
      <c r="L186" s="5" t="s">
        <v>400</v>
      </c>
      <c r="M186" s="5" t="s">
        <v>400</v>
      </c>
      <c r="N186" s="4" t="s">
        <v>400</v>
      </c>
      <c r="O186" s="5"/>
      <c r="P186" s="5" t="s">
        <v>400</v>
      </c>
      <c r="Q186" s="5" t="s">
        <v>400</v>
      </c>
      <c r="R186" s="5" t="s">
        <v>400</v>
      </c>
      <c r="S186" s="5"/>
      <c r="T186" s="5" t="s">
        <v>400</v>
      </c>
      <c r="U186" s="5" t="s">
        <v>400</v>
      </c>
      <c r="V186" s="5" t="s">
        <v>400</v>
      </c>
      <c r="W186" s="5"/>
      <c r="X186" s="5" t="s">
        <v>400</v>
      </c>
      <c r="Y186" s="5" t="s">
        <v>400</v>
      </c>
      <c r="Z186" s="5" t="s">
        <v>400</v>
      </c>
      <c r="AA186" s="5"/>
      <c r="AB186" s="31">
        <f t="shared" si="65"/>
        <v>0.75029968683859649</v>
      </c>
      <c r="AC186" s="32">
        <v>861</v>
      </c>
      <c r="AD186" s="24">
        <f t="shared" si="66"/>
        <v>704.45454545454538</v>
      </c>
      <c r="AE186" s="24">
        <f t="shared" si="67"/>
        <v>528.6</v>
      </c>
      <c r="AF186" s="24">
        <f t="shared" si="68"/>
        <v>-175.85454545454536</v>
      </c>
      <c r="AG186" s="24">
        <v>33.4</v>
      </c>
      <c r="AH186" s="24">
        <v>37.200000000000003</v>
      </c>
      <c r="AI186" s="24">
        <v>78.900000000000006</v>
      </c>
      <c r="AJ186" s="24">
        <v>46.7</v>
      </c>
      <c r="AK186" s="24">
        <v>66.900000000000006</v>
      </c>
      <c r="AL186" s="24">
        <v>85.9</v>
      </c>
      <c r="AM186" s="24">
        <v>101.5</v>
      </c>
      <c r="AN186" s="24">
        <v>43</v>
      </c>
      <c r="AO186" s="24"/>
      <c r="AP186" s="24">
        <f t="shared" si="69"/>
        <v>35.1</v>
      </c>
      <c r="AQ186" s="47"/>
      <c r="AR186" s="24">
        <f t="shared" si="70"/>
        <v>35.1</v>
      </c>
      <c r="AS186" s="24"/>
      <c r="AT186" s="24">
        <f t="shared" si="71"/>
        <v>35.1</v>
      </c>
      <c r="AU186" s="42"/>
      <c r="AV186" s="42"/>
      <c r="AW186" s="42"/>
      <c r="AX186" s="42"/>
      <c r="AY186" s="42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9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9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9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9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9"/>
      <c r="GJ186" s="8"/>
      <c r="GK186" s="8"/>
    </row>
    <row r="187" spans="1:193" s="2" customFormat="1" ht="17.100000000000001" customHeight="1">
      <c r="A187" s="13" t="s">
        <v>170</v>
      </c>
      <c r="B187" s="24">
        <v>1882.6</v>
      </c>
      <c r="C187" s="24">
        <v>1021.5165599999999</v>
      </c>
      <c r="D187" s="4">
        <f t="shared" si="64"/>
        <v>0.54260945500903002</v>
      </c>
      <c r="E187" s="10">
        <v>15</v>
      </c>
      <c r="F187" s="5">
        <f t="shared" si="62"/>
        <v>1</v>
      </c>
      <c r="G187" s="5">
        <v>10</v>
      </c>
      <c r="H187" s="5"/>
      <c r="I187" s="5"/>
      <c r="J187" s="4">
        <f t="shared" si="63"/>
        <v>1.1160267111853088</v>
      </c>
      <c r="K187" s="5">
        <v>10</v>
      </c>
      <c r="L187" s="5" t="s">
        <v>400</v>
      </c>
      <c r="M187" s="5" t="s">
        <v>400</v>
      </c>
      <c r="N187" s="4" t="s">
        <v>400</v>
      </c>
      <c r="O187" s="5"/>
      <c r="P187" s="5" t="s">
        <v>400</v>
      </c>
      <c r="Q187" s="5" t="s">
        <v>400</v>
      </c>
      <c r="R187" s="5" t="s">
        <v>400</v>
      </c>
      <c r="S187" s="5"/>
      <c r="T187" s="5" t="s">
        <v>400</v>
      </c>
      <c r="U187" s="5" t="s">
        <v>400</v>
      </c>
      <c r="V187" s="5" t="s">
        <v>400</v>
      </c>
      <c r="W187" s="5"/>
      <c r="X187" s="5" t="s">
        <v>400</v>
      </c>
      <c r="Y187" s="5" t="s">
        <v>400</v>
      </c>
      <c r="Z187" s="5" t="s">
        <v>400</v>
      </c>
      <c r="AA187" s="5"/>
      <c r="AB187" s="31">
        <f t="shared" si="65"/>
        <v>0.83712596962824393</v>
      </c>
      <c r="AC187" s="32">
        <v>1403</v>
      </c>
      <c r="AD187" s="24">
        <f t="shared" si="66"/>
        <v>1147.909090909091</v>
      </c>
      <c r="AE187" s="24">
        <f t="shared" si="67"/>
        <v>960.9</v>
      </c>
      <c r="AF187" s="24">
        <f t="shared" si="68"/>
        <v>-187.00909090909101</v>
      </c>
      <c r="AG187" s="24">
        <v>153.4</v>
      </c>
      <c r="AH187" s="24">
        <v>79.400000000000006</v>
      </c>
      <c r="AI187" s="24">
        <v>118.7</v>
      </c>
      <c r="AJ187" s="24">
        <v>86.7</v>
      </c>
      <c r="AK187" s="24">
        <v>91</v>
      </c>
      <c r="AL187" s="24">
        <v>128</v>
      </c>
      <c r="AM187" s="24">
        <v>121.3</v>
      </c>
      <c r="AN187" s="24">
        <v>125.6</v>
      </c>
      <c r="AO187" s="24"/>
      <c r="AP187" s="24">
        <f t="shared" si="69"/>
        <v>56.8</v>
      </c>
      <c r="AQ187" s="47"/>
      <c r="AR187" s="24">
        <f t="shared" si="70"/>
        <v>56.8</v>
      </c>
      <c r="AS187" s="24"/>
      <c r="AT187" s="24">
        <f t="shared" si="71"/>
        <v>56.8</v>
      </c>
      <c r="AU187" s="42"/>
      <c r="AV187" s="42"/>
      <c r="AW187" s="42"/>
      <c r="AX187" s="42"/>
      <c r="AY187" s="42"/>
      <c r="AZ187" s="1"/>
      <c r="BA187" s="1"/>
      <c r="BB187" s="1"/>
      <c r="BC187" s="1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9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9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9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9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9"/>
      <c r="GJ187" s="8"/>
      <c r="GK187" s="8"/>
    </row>
    <row r="188" spans="1:193" s="2" customFormat="1" ht="17.100000000000001" customHeight="1">
      <c r="A188" s="17" t="s">
        <v>171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42"/>
      <c r="AV188" s="42"/>
      <c r="AW188" s="42"/>
      <c r="AX188" s="42"/>
      <c r="AY188" s="42"/>
      <c r="AZ188" s="1"/>
      <c r="BA188" s="1"/>
      <c r="BB188" s="1"/>
      <c r="BC188" s="1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9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9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9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9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9"/>
      <c r="GJ188" s="8"/>
      <c r="GK188" s="8"/>
    </row>
    <row r="189" spans="1:193" s="2" customFormat="1" ht="17.850000000000001" customHeight="1">
      <c r="A189" s="13" t="s">
        <v>172</v>
      </c>
      <c r="B189" s="24">
        <v>823.6</v>
      </c>
      <c r="C189" s="24">
        <v>163.71644000000006</v>
      </c>
      <c r="D189" s="4">
        <f t="shared" si="64"/>
        <v>0.19878149587178248</v>
      </c>
      <c r="E189" s="10">
        <v>15</v>
      </c>
      <c r="F189" s="5">
        <f>F$41</f>
        <v>1</v>
      </c>
      <c r="G189" s="5">
        <v>10</v>
      </c>
      <c r="H189" s="5"/>
      <c r="I189" s="5"/>
      <c r="J189" s="4">
        <f>J$41</f>
        <v>1.1460503758406964</v>
      </c>
      <c r="K189" s="5">
        <v>10</v>
      </c>
      <c r="L189" s="5" t="s">
        <v>400</v>
      </c>
      <c r="M189" s="5" t="s">
        <v>400</v>
      </c>
      <c r="N189" s="4" t="s">
        <v>400</v>
      </c>
      <c r="O189" s="5"/>
      <c r="P189" s="5" t="s">
        <v>400</v>
      </c>
      <c r="Q189" s="5" t="s">
        <v>400</v>
      </c>
      <c r="R189" s="5" t="s">
        <v>400</v>
      </c>
      <c r="S189" s="5"/>
      <c r="T189" s="5" t="s">
        <v>400</v>
      </c>
      <c r="U189" s="5" t="s">
        <v>400</v>
      </c>
      <c r="V189" s="5" t="s">
        <v>400</v>
      </c>
      <c r="W189" s="5"/>
      <c r="X189" s="5" t="s">
        <v>400</v>
      </c>
      <c r="Y189" s="5" t="s">
        <v>400</v>
      </c>
      <c r="Z189" s="5" t="s">
        <v>400</v>
      </c>
      <c r="AA189" s="5"/>
      <c r="AB189" s="31">
        <f t="shared" si="65"/>
        <v>0.6983493198995343</v>
      </c>
      <c r="AC189" s="32">
        <v>1288</v>
      </c>
      <c r="AD189" s="24">
        <f t="shared" si="66"/>
        <v>1053.8181818181818</v>
      </c>
      <c r="AE189" s="24">
        <f t="shared" si="67"/>
        <v>735.9</v>
      </c>
      <c r="AF189" s="24">
        <f t="shared" si="68"/>
        <v>-317.91818181818178</v>
      </c>
      <c r="AG189" s="24">
        <v>15.6</v>
      </c>
      <c r="AH189" s="24">
        <v>32.9</v>
      </c>
      <c r="AI189" s="24">
        <v>155</v>
      </c>
      <c r="AJ189" s="24">
        <v>56</v>
      </c>
      <c r="AK189" s="24">
        <v>58.9</v>
      </c>
      <c r="AL189" s="24">
        <v>154.1</v>
      </c>
      <c r="AM189" s="24">
        <v>214.1</v>
      </c>
      <c r="AN189" s="24">
        <v>57.9</v>
      </c>
      <c r="AO189" s="24"/>
      <c r="AP189" s="24">
        <f t="shared" si="69"/>
        <v>-8.6</v>
      </c>
      <c r="AQ189" s="47"/>
      <c r="AR189" s="24">
        <f t="shared" si="70"/>
        <v>0</v>
      </c>
      <c r="AS189" s="24"/>
      <c r="AT189" s="24">
        <f t="shared" si="71"/>
        <v>0</v>
      </c>
      <c r="AU189" s="42"/>
      <c r="AV189" s="42"/>
      <c r="AW189" s="42"/>
      <c r="AX189" s="42"/>
      <c r="AY189" s="42"/>
      <c r="AZ189" s="1"/>
      <c r="BA189" s="1"/>
      <c r="BB189" s="1"/>
      <c r="BC189" s="1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9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9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9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9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9"/>
      <c r="GJ189" s="8"/>
      <c r="GK189" s="8"/>
    </row>
    <row r="190" spans="1:193" s="2" customFormat="1" ht="17.100000000000001" customHeight="1">
      <c r="A190" s="13" t="s">
        <v>173</v>
      </c>
      <c r="B190" s="24">
        <v>2883.1</v>
      </c>
      <c r="C190" s="24">
        <v>1799.17338</v>
      </c>
      <c r="D190" s="4">
        <f t="shared" si="64"/>
        <v>0.62404126807949778</v>
      </c>
      <c r="E190" s="10">
        <v>15</v>
      </c>
      <c r="F190" s="5">
        <f t="shared" ref="F190:F201" si="72">F$41</f>
        <v>1</v>
      </c>
      <c r="G190" s="5">
        <v>10</v>
      </c>
      <c r="H190" s="5"/>
      <c r="I190" s="5"/>
      <c r="J190" s="4">
        <f t="shared" ref="J190:J201" si="73">J$41</f>
        <v>1.1460503758406964</v>
      </c>
      <c r="K190" s="5">
        <v>10</v>
      </c>
      <c r="L190" s="5" t="s">
        <v>400</v>
      </c>
      <c r="M190" s="5" t="s">
        <v>400</v>
      </c>
      <c r="N190" s="4" t="s">
        <v>400</v>
      </c>
      <c r="O190" s="5"/>
      <c r="P190" s="5" t="s">
        <v>400</v>
      </c>
      <c r="Q190" s="5" t="s">
        <v>400</v>
      </c>
      <c r="R190" s="5" t="s">
        <v>400</v>
      </c>
      <c r="S190" s="5"/>
      <c r="T190" s="5" t="s">
        <v>400</v>
      </c>
      <c r="U190" s="5" t="s">
        <v>400</v>
      </c>
      <c r="V190" s="5" t="s">
        <v>400</v>
      </c>
      <c r="W190" s="5"/>
      <c r="X190" s="5" t="s">
        <v>400</v>
      </c>
      <c r="Y190" s="5" t="s">
        <v>400</v>
      </c>
      <c r="Z190" s="5" t="s">
        <v>400</v>
      </c>
      <c r="AA190" s="5"/>
      <c r="AB190" s="31">
        <f t="shared" si="65"/>
        <v>0.88060350798855502</v>
      </c>
      <c r="AC190" s="32">
        <v>1006</v>
      </c>
      <c r="AD190" s="24">
        <f t="shared" si="66"/>
        <v>823.09090909090912</v>
      </c>
      <c r="AE190" s="24">
        <f t="shared" si="67"/>
        <v>724.8</v>
      </c>
      <c r="AF190" s="24">
        <f t="shared" si="68"/>
        <v>-98.290909090909167</v>
      </c>
      <c r="AG190" s="24">
        <v>78.900000000000006</v>
      </c>
      <c r="AH190" s="24">
        <v>117.9</v>
      </c>
      <c r="AI190" s="24">
        <v>26.8</v>
      </c>
      <c r="AJ190" s="24">
        <v>55.4</v>
      </c>
      <c r="AK190" s="24">
        <v>107.9</v>
      </c>
      <c r="AL190" s="24">
        <v>150</v>
      </c>
      <c r="AM190" s="24">
        <v>81.599999999999994</v>
      </c>
      <c r="AN190" s="24">
        <v>100.3</v>
      </c>
      <c r="AO190" s="24">
        <v>21.1</v>
      </c>
      <c r="AP190" s="24">
        <f t="shared" si="69"/>
        <v>-15.1</v>
      </c>
      <c r="AQ190" s="47"/>
      <c r="AR190" s="24">
        <f t="shared" si="70"/>
        <v>0</v>
      </c>
      <c r="AS190" s="24"/>
      <c r="AT190" s="24">
        <f t="shared" si="71"/>
        <v>0</v>
      </c>
      <c r="AU190" s="42"/>
      <c r="AV190" s="42"/>
      <c r="AW190" s="42"/>
      <c r="AX190" s="42"/>
      <c r="AY190" s="42"/>
      <c r="AZ190" s="1"/>
      <c r="BA190" s="1"/>
      <c r="BB190" s="1"/>
      <c r="BC190" s="1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9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9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9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9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9"/>
      <c r="GJ190" s="8"/>
      <c r="GK190" s="8"/>
    </row>
    <row r="191" spans="1:193" s="2" customFormat="1" ht="17.100000000000001" customHeight="1">
      <c r="A191" s="13" t="s">
        <v>174</v>
      </c>
      <c r="B191" s="24">
        <v>1571.4</v>
      </c>
      <c r="C191" s="24">
        <v>459.26008000000007</v>
      </c>
      <c r="D191" s="4">
        <f t="shared" si="64"/>
        <v>0.29226172839506176</v>
      </c>
      <c r="E191" s="10">
        <v>15</v>
      </c>
      <c r="F191" s="5">
        <f t="shared" si="72"/>
        <v>1</v>
      </c>
      <c r="G191" s="5">
        <v>10</v>
      </c>
      <c r="H191" s="5"/>
      <c r="I191" s="5"/>
      <c r="J191" s="4">
        <f t="shared" si="73"/>
        <v>1.1460503758406964</v>
      </c>
      <c r="K191" s="5">
        <v>10</v>
      </c>
      <c r="L191" s="5" t="s">
        <v>400</v>
      </c>
      <c r="M191" s="5" t="s">
        <v>400</v>
      </c>
      <c r="N191" s="4" t="s">
        <v>400</v>
      </c>
      <c r="O191" s="5"/>
      <c r="P191" s="5" t="s">
        <v>400</v>
      </c>
      <c r="Q191" s="5" t="s">
        <v>400</v>
      </c>
      <c r="R191" s="5" t="s">
        <v>400</v>
      </c>
      <c r="S191" s="5"/>
      <c r="T191" s="5" t="s">
        <v>400</v>
      </c>
      <c r="U191" s="5" t="s">
        <v>400</v>
      </c>
      <c r="V191" s="5" t="s">
        <v>400</v>
      </c>
      <c r="W191" s="5"/>
      <c r="X191" s="5" t="s">
        <v>400</v>
      </c>
      <c r="Y191" s="5" t="s">
        <v>400</v>
      </c>
      <c r="Z191" s="5" t="s">
        <v>400</v>
      </c>
      <c r="AA191" s="5"/>
      <c r="AB191" s="31">
        <f t="shared" si="65"/>
        <v>0.73841227669522536</v>
      </c>
      <c r="AC191" s="32">
        <v>1688</v>
      </c>
      <c r="AD191" s="24">
        <f t="shared" si="66"/>
        <v>1381.0909090909092</v>
      </c>
      <c r="AE191" s="24">
        <f t="shared" si="67"/>
        <v>1019.8</v>
      </c>
      <c r="AF191" s="24">
        <f t="shared" si="68"/>
        <v>-361.29090909090928</v>
      </c>
      <c r="AG191" s="24">
        <v>16</v>
      </c>
      <c r="AH191" s="24">
        <v>95.6</v>
      </c>
      <c r="AI191" s="24">
        <v>270</v>
      </c>
      <c r="AJ191" s="24">
        <v>118.2</v>
      </c>
      <c r="AK191" s="24">
        <v>75.900000000000006</v>
      </c>
      <c r="AL191" s="24">
        <v>176</v>
      </c>
      <c r="AM191" s="24">
        <v>198.1</v>
      </c>
      <c r="AN191" s="24">
        <v>103.6</v>
      </c>
      <c r="AO191" s="24"/>
      <c r="AP191" s="24">
        <f t="shared" si="69"/>
        <v>-33.6</v>
      </c>
      <c r="AQ191" s="47"/>
      <c r="AR191" s="24">
        <f t="shared" si="70"/>
        <v>0</v>
      </c>
      <c r="AS191" s="24"/>
      <c r="AT191" s="24">
        <f t="shared" si="71"/>
        <v>0</v>
      </c>
      <c r="AU191" s="42"/>
      <c r="AV191" s="42"/>
      <c r="AW191" s="42"/>
      <c r="AX191" s="42"/>
      <c r="BB191" s="42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9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9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9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9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9"/>
      <c r="GJ191" s="8"/>
      <c r="GK191" s="8"/>
    </row>
    <row r="192" spans="1:193" s="2" customFormat="1" ht="17.100000000000001" customHeight="1">
      <c r="A192" s="13" t="s">
        <v>175</v>
      </c>
      <c r="B192" s="24">
        <v>15268.5</v>
      </c>
      <c r="C192" s="24">
        <v>12392.5942</v>
      </c>
      <c r="D192" s="4">
        <f t="shared" si="64"/>
        <v>0.8116445099387628</v>
      </c>
      <c r="E192" s="10">
        <v>15</v>
      </c>
      <c r="F192" s="5">
        <f t="shared" si="72"/>
        <v>1</v>
      </c>
      <c r="G192" s="5">
        <v>10</v>
      </c>
      <c r="H192" s="5"/>
      <c r="I192" s="5"/>
      <c r="J192" s="4">
        <f t="shared" si="73"/>
        <v>1.1460503758406964</v>
      </c>
      <c r="K192" s="5">
        <v>10</v>
      </c>
      <c r="L192" s="5" t="s">
        <v>400</v>
      </c>
      <c r="M192" s="5" t="s">
        <v>400</v>
      </c>
      <c r="N192" s="4" t="s">
        <v>400</v>
      </c>
      <c r="O192" s="5"/>
      <c r="P192" s="5" t="s">
        <v>400</v>
      </c>
      <c r="Q192" s="5" t="s">
        <v>400</v>
      </c>
      <c r="R192" s="5" t="s">
        <v>400</v>
      </c>
      <c r="S192" s="5"/>
      <c r="T192" s="5" t="s">
        <v>400</v>
      </c>
      <c r="U192" s="5" t="s">
        <v>400</v>
      </c>
      <c r="V192" s="5" t="s">
        <v>400</v>
      </c>
      <c r="W192" s="5"/>
      <c r="X192" s="5" t="s">
        <v>400</v>
      </c>
      <c r="Y192" s="5" t="s">
        <v>400</v>
      </c>
      <c r="Z192" s="5" t="s">
        <v>400</v>
      </c>
      <c r="AA192" s="5"/>
      <c r="AB192" s="31">
        <f t="shared" si="65"/>
        <v>0.9610048973568116</v>
      </c>
      <c r="AC192" s="32">
        <v>881</v>
      </c>
      <c r="AD192" s="24">
        <f t="shared" si="66"/>
        <v>720.81818181818187</v>
      </c>
      <c r="AE192" s="24">
        <f t="shared" si="67"/>
        <v>692.7</v>
      </c>
      <c r="AF192" s="24">
        <f t="shared" si="68"/>
        <v>-28.118181818181824</v>
      </c>
      <c r="AG192" s="24">
        <v>97.1</v>
      </c>
      <c r="AH192" s="24">
        <v>79.599999999999994</v>
      </c>
      <c r="AI192" s="24">
        <v>68.599999999999994</v>
      </c>
      <c r="AJ192" s="24">
        <v>64.400000000000006</v>
      </c>
      <c r="AK192" s="24">
        <v>81.3</v>
      </c>
      <c r="AL192" s="24">
        <v>79.400000000000006</v>
      </c>
      <c r="AM192" s="24">
        <v>90.1</v>
      </c>
      <c r="AN192" s="24">
        <v>63.4</v>
      </c>
      <c r="AO192" s="24">
        <v>9.4</v>
      </c>
      <c r="AP192" s="24">
        <f t="shared" si="69"/>
        <v>59.4</v>
      </c>
      <c r="AQ192" s="47"/>
      <c r="AR192" s="24">
        <f t="shared" si="70"/>
        <v>59.4</v>
      </c>
      <c r="AS192" s="24"/>
      <c r="AT192" s="24">
        <f t="shared" si="71"/>
        <v>59.4</v>
      </c>
      <c r="AU192" s="42"/>
      <c r="AV192" s="42"/>
      <c r="AW192" s="42"/>
      <c r="AX192" s="42"/>
      <c r="AY192" s="42"/>
      <c r="AZ192" s="1"/>
      <c r="BA192" s="1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9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9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9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9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9"/>
      <c r="GJ192" s="8"/>
      <c r="GK192" s="8"/>
    </row>
    <row r="193" spans="1:193" s="2" customFormat="1" ht="17.100000000000001" customHeight="1">
      <c r="A193" s="13" t="s">
        <v>176</v>
      </c>
      <c r="B193" s="24">
        <v>2060.1</v>
      </c>
      <c r="C193" s="24">
        <v>1144.2125000000001</v>
      </c>
      <c r="D193" s="4">
        <f t="shared" si="64"/>
        <v>0.55541599922333873</v>
      </c>
      <c r="E193" s="10">
        <v>15</v>
      </c>
      <c r="F193" s="5">
        <f t="shared" si="72"/>
        <v>1</v>
      </c>
      <c r="G193" s="5">
        <v>10</v>
      </c>
      <c r="H193" s="5"/>
      <c r="I193" s="5"/>
      <c r="J193" s="4">
        <f t="shared" si="73"/>
        <v>1.1460503758406964</v>
      </c>
      <c r="K193" s="5">
        <v>10</v>
      </c>
      <c r="L193" s="5" t="s">
        <v>400</v>
      </c>
      <c r="M193" s="5" t="s">
        <v>400</v>
      </c>
      <c r="N193" s="4" t="s">
        <v>400</v>
      </c>
      <c r="O193" s="5"/>
      <c r="P193" s="5" t="s">
        <v>400</v>
      </c>
      <c r="Q193" s="5" t="s">
        <v>400</v>
      </c>
      <c r="R193" s="5" t="s">
        <v>400</v>
      </c>
      <c r="S193" s="5"/>
      <c r="T193" s="5" t="s">
        <v>400</v>
      </c>
      <c r="U193" s="5" t="s">
        <v>400</v>
      </c>
      <c r="V193" s="5" t="s">
        <v>400</v>
      </c>
      <c r="W193" s="5"/>
      <c r="X193" s="5" t="s">
        <v>400</v>
      </c>
      <c r="Y193" s="5" t="s">
        <v>400</v>
      </c>
      <c r="Z193" s="5" t="s">
        <v>400</v>
      </c>
      <c r="AA193" s="5"/>
      <c r="AB193" s="31">
        <f t="shared" si="65"/>
        <v>0.85119267847877267</v>
      </c>
      <c r="AC193" s="32">
        <v>1054</v>
      </c>
      <c r="AD193" s="24">
        <f t="shared" si="66"/>
        <v>862.36363636363626</v>
      </c>
      <c r="AE193" s="24">
        <f t="shared" si="67"/>
        <v>734</v>
      </c>
      <c r="AF193" s="24">
        <f t="shared" si="68"/>
        <v>-128.36363636363626</v>
      </c>
      <c r="AG193" s="24">
        <v>48.5</v>
      </c>
      <c r="AH193" s="24">
        <v>73</v>
      </c>
      <c r="AI193" s="24">
        <v>68.2</v>
      </c>
      <c r="AJ193" s="24">
        <v>79</v>
      </c>
      <c r="AK193" s="24">
        <v>75.099999999999994</v>
      </c>
      <c r="AL193" s="24">
        <v>89.6</v>
      </c>
      <c r="AM193" s="24">
        <v>206.3</v>
      </c>
      <c r="AN193" s="24">
        <v>75.8</v>
      </c>
      <c r="AO193" s="24">
        <v>11.9</v>
      </c>
      <c r="AP193" s="24">
        <f t="shared" si="69"/>
        <v>6.6</v>
      </c>
      <c r="AQ193" s="47"/>
      <c r="AR193" s="24">
        <f t="shared" si="70"/>
        <v>6.6</v>
      </c>
      <c r="AS193" s="24"/>
      <c r="AT193" s="24">
        <f t="shared" si="71"/>
        <v>6.6</v>
      </c>
      <c r="AU193" s="42"/>
      <c r="AV193" s="42"/>
      <c r="AW193" s="42"/>
      <c r="AX193" s="42"/>
      <c r="AY193" s="42"/>
      <c r="BB193" s="1"/>
      <c r="BC193" s="1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9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9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9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9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9"/>
      <c r="GJ193" s="8"/>
      <c r="GK193" s="8"/>
    </row>
    <row r="194" spans="1:193" s="2" customFormat="1" ht="17.100000000000001" customHeight="1">
      <c r="A194" s="13" t="s">
        <v>177</v>
      </c>
      <c r="B194" s="24">
        <v>2585.8000000000002</v>
      </c>
      <c r="C194" s="24">
        <v>1482.7970299999997</v>
      </c>
      <c r="D194" s="4">
        <f t="shared" si="64"/>
        <v>0.57343840590919626</v>
      </c>
      <c r="E194" s="10">
        <v>15</v>
      </c>
      <c r="F194" s="5">
        <f t="shared" si="72"/>
        <v>1</v>
      </c>
      <c r="G194" s="5">
        <v>10</v>
      </c>
      <c r="H194" s="5"/>
      <c r="I194" s="5"/>
      <c r="J194" s="4">
        <f t="shared" si="73"/>
        <v>1.1460503758406964</v>
      </c>
      <c r="K194" s="5">
        <v>10</v>
      </c>
      <c r="L194" s="5" t="s">
        <v>400</v>
      </c>
      <c r="M194" s="5" t="s">
        <v>400</v>
      </c>
      <c r="N194" s="4" t="s">
        <v>400</v>
      </c>
      <c r="O194" s="5"/>
      <c r="P194" s="5" t="s">
        <v>400</v>
      </c>
      <c r="Q194" s="5" t="s">
        <v>400</v>
      </c>
      <c r="R194" s="5" t="s">
        <v>400</v>
      </c>
      <c r="S194" s="5"/>
      <c r="T194" s="5" t="s">
        <v>400</v>
      </c>
      <c r="U194" s="5" t="s">
        <v>400</v>
      </c>
      <c r="V194" s="5" t="s">
        <v>400</v>
      </c>
      <c r="W194" s="5"/>
      <c r="X194" s="5" t="s">
        <v>400</v>
      </c>
      <c r="Y194" s="5" t="s">
        <v>400</v>
      </c>
      <c r="Z194" s="5" t="s">
        <v>400</v>
      </c>
      <c r="AA194" s="5"/>
      <c r="AB194" s="31">
        <f t="shared" si="65"/>
        <v>0.85891656705842589</v>
      </c>
      <c r="AC194" s="32">
        <v>1280</v>
      </c>
      <c r="AD194" s="24">
        <f t="shared" si="66"/>
        <v>1047.2727272727273</v>
      </c>
      <c r="AE194" s="24">
        <f t="shared" si="67"/>
        <v>899.5</v>
      </c>
      <c r="AF194" s="24">
        <f t="shared" si="68"/>
        <v>-147.77272727272725</v>
      </c>
      <c r="AG194" s="24">
        <v>47.4</v>
      </c>
      <c r="AH194" s="24">
        <v>141.30000000000001</v>
      </c>
      <c r="AI194" s="24">
        <v>61.6</v>
      </c>
      <c r="AJ194" s="24">
        <v>115.4</v>
      </c>
      <c r="AK194" s="24">
        <v>130.4</v>
      </c>
      <c r="AL194" s="24">
        <v>113.4</v>
      </c>
      <c r="AM194" s="24">
        <v>140.9</v>
      </c>
      <c r="AN194" s="24">
        <v>120.6</v>
      </c>
      <c r="AO194" s="24"/>
      <c r="AP194" s="24">
        <f t="shared" si="69"/>
        <v>28.5</v>
      </c>
      <c r="AQ194" s="47"/>
      <c r="AR194" s="24">
        <f t="shared" si="70"/>
        <v>28.5</v>
      </c>
      <c r="AS194" s="24"/>
      <c r="AT194" s="24">
        <f t="shared" si="71"/>
        <v>28.5</v>
      </c>
      <c r="AU194" s="42"/>
      <c r="AV194" s="42"/>
      <c r="AW194" s="42"/>
      <c r="AX194" s="42"/>
      <c r="BB194" s="1"/>
      <c r="BC194" s="1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9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9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9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9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9"/>
      <c r="GJ194" s="8"/>
      <c r="GK194" s="8"/>
    </row>
    <row r="195" spans="1:193" s="2" customFormat="1" ht="17.100000000000001" customHeight="1">
      <c r="A195" s="13" t="s">
        <v>178</v>
      </c>
      <c r="B195" s="24">
        <v>3014.5</v>
      </c>
      <c r="C195" s="24">
        <v>1218.0236600000001</v>
      </c>
      <c r="D195" s="4">
        <f t="shared" si="64"/>
        <v>0.40405495438712891</v>
      </c>
      <c r="E195" s="10">
        <v>15</v>
      </c>
      <c r="F195" s="5">
        <f t="shared" si="72"/>
        <v>1</v>
      </c>
      <c r="G195" s="5">
        <v>10</v>
      </c>
      <c r="H195" s="5"/>
      <c r="I195" s="5"/>
      <c r="J195" s="4">
        <f t="shared" si="73"/>
        <v>1.1460503758406964</v>
      </c>
      <c r="K195" s="5">
        <v>10</v>
      </c>
      <c r="L195" s="5" t="s">
        <v>400</v>
      </c>
      <c r="M195" s="5" t="s">
        <v>400</v>
      </c>
      <c r="N195" s="4" t="s">
        <v>400</v>
      </c>
      <c r="O195" s="5"/>
      <c r="P195" s="5" t="s">
        <v>400</v>
      </c>
      <c r="Q195" s="5" t="s">
        <v>400</v>
      </c>
      <c r="R195" s="5" t="s">
        <v>400</v>
      </c>
      <c r="S195" s="5"/>
      <c r="T195" s="5" t="s">
        <v>400</v>
      </c>
      <c r="U195" s="5" t="s">
        <v>400</v>
      </c>
      <c r="V195" s="5" t="s">
        <v>400</v>
      </c>
      <c r="W195" s="5"/>
      <c r="X195" s="5" t="s">
        <v>400</v>
      </c>
      <c r="Y195" s="5" t="s">
        <v>400</v>
      </c>
      <c r="Z195" s="5" t="s">
        <v>400</v>
      </c>
      <c r="AA195" s="5"/>
      <c r="AB195" s="31">
        <f t="shared" si="65"/>
        <v>0.7863236592632542</v>
      </c>
      <c r="AC195" s="32">
        <v>1378</v>
      </c>
      <c r="AD195" s="24">
        <f t="shared" si="66"/>
        <v>1127.4545454545455</v>
      </c>
      <c r="AE195" s="24">
        <f t="shared" si="67"/>
        <v>886.5</v>
      </c>
      <c r="AF195" s="24">
        <f t="shared" si="68"/>
        <v>-240.9545454545455</v>
      </c>
      <c r="AG195" s="24">
        <v>120.3</v>
      </c>
      <c r="AH195" s="24">
        <v>157.5</v>
      </c>
      <c r="AI195" s="24">
        <v>25.3</v>
      </c>
      <c r="AJ195" s="24">
        <v>65.5</v>
      </c>
      <c r="AK195" s="24">
        <v>134.80000000000001</v>
      </c>
      <c r="AL195" s="24">
        <v>118.9</v>
      </c>
      <c r="AM195" s="24">
        <v>138.19999999999999</v>
      </c>
      <c r="AN195" s="24">
        <v>83.8</v>
      </c>
      <c r="AO195" s="24">
        <v>44.4</v>
      </c>
      <c r="AP195" s="24">
        <f t="shared" si="69"/>
        <v>-2.2000000000000002</v>
      </c>
      <c r="AQ195" s="47"/>
      <c r="AR195" s="24">
        <f t="shared" si="70"/>
        <v>0</v>
      </c>
      <c r="AS195" s="24"/>
      <c r="AT195" s="24">
        <f t="shared" si="71"/>
        <v>0</v>
      </c>
      <c r="AU195" s="42"/>
      <c r="AV195" s="42"/>
      <c r="AW195" s="42"/>
      <c r="AX195" s="42"/>
      <c r="AY195" s="42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9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9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9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9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9"/>
      <c r="GJ195" s="8"/>
      <c r="GK195" s="8"/>
    </row>
    <row r="196" spans="1:193" s="2" customFormat="1" ht="17.100000000000001" customHeight="1">
      <c r="A196" s="13" t="s">
        <v>179</v>
      </c>
      <c r="B196" s="24">
        <v>3790.9</v>
      </c>
      <c r="C196" s="24">
        <v>2725.4982599999998</v>
      </c>
      <c r="D196" s="4">
        <f t="shared" si="64"/>
        <v>0.71895809965971136</v>
      </c>
      <c r="E196" s="10">
        <v>15</v>
      </c>
      <c r="F196" s="5">
        <f t="shared" si="72"/>
        <v>1</v>
      </c>
      <c r="G196" s="5">
        <v>10</v>
      </c>
      <c r="H196" s="5"/>
      <c r="I196" s="5"/>
      <c r="J196" s="4">
        <f t="shared" si="73"/>
        <v>1.1460503758406964</v>
      </c>
      <c r="K196" s="5">
        <v>10</v>
      </c>
      <c r="L196" s="5" t="s">
        <v>400</v>
      </c>
      <c r="M196" s="5" t="s">
        <v>400</v>
      </c>
      <c r="N196" s="4" t="s">
        <v>400</v>
      </c>
      <c r="O196" s="5"/>
      <c r="P196" s="5" t="s">
        <v>400</v>
      </c>
      <c r="Q196" s="5" t="s">
        <v>400</v>
      </c>
      <c r="R196" s="5" t="s">
        <v>400</v>
      </c>
      <c r="S196" s="5"/>
      <c r="T196" s="5" t="s">
        <v>400</v>
      </c>
      <c r="U196" s="5" t="s">
        <v>400</v>
      </c>
      <c r="V196" s="5" t="s">
        <v>400</v>
      </c>
      <c r="W196" s="5"/>
      <c r="X196" s="5" t="s">
        <v>400</v>
      </c>
      <c r="Y196" s="5" t="s">
        <v>400</v>
      </c>
      <c r="Z196" s="5" t="s">
        <v>400</v>
      </c>
      <c r="AA196" s="5"/>
      <c r="AB196" s="31">
        <f t="shared" si="65"/>
        <v>0.92128215009436087</v>
      </c>
      <c r="AC196" s="32">
        <v>994</v>
      </c>
      <c r="AD196" s="24">
        <f t="shared" si="66"/>
        <v>813.27272727272725</v>
      </c>
      <c r="AE196" s="24">
        <f t="shared" si="67"/>
        <v>749.3</v>
      </c>
      <c r="AF196" s="24">
        <f t="shared" si="68"/>
        <v>-63.972727272727298</v>
      </c>
      <c r="AG196" s="24">
        <v>56.9</v>
      </c>
      <c r="AH196" s="24">
        <v>75.5</v>
      </c>
      <c r="AI196" s="24">
        <v>72</v>
      </c>
      <c r="AJ196" s="24">
        <v>64.3</v>
      </c>
      <c r="AK196" s="24">
        <v>85.8</v>
      </c>
      <c r="AL196" s="24">
        <v>32.700000000000003</v>
      </c>
      <c r="AM196" s="24">
        <v>210.9</v>
      </c>
      <c r="AN196" s="24">
        <v>36.1</v>
      </c>
      <c r="AO196" s="24"/>
      <c r="AP196" s="24">
        <f t="shared" si="69"/>
        <v>115.1</v>
      </c>
      <c r="AQ196" s="47"/>
      <c r="AR196" s="24">
        <f t="shared" si="70"/>
        <v>115.1</v>
      </c>
      <c r="AS196" s="24"/>
      <c r="AT196" s="24">
        <f t="shared" si="71"/>
        <v>115.1</v>
      </c>
      <c r="AU196" s="42"/>
      <c r="AV196" s="42"/>
      <c r="AW196" s="42"/>
      <c r="AX196" s="42"/>
      <c r="AY196" s="42"/>
      <c r="AZ196" s="1"/>
      <c r="BA196" s="1"/>
      <c r="BB196" s="1"/>
      <c r="BC196" s="1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9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9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9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9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9"/>
      <c r="GJ196" s="8"/>
      <c r="GK196" s="8"/>
    </row>
    <row r="197" spans="1:193" s="2" customFormat="1" ht="17.100000000000001" customHeight="1">
      <c r="A197" s="13" t="s">
        <v>180</v>
      </c>
      <c r="B197" s="24">
        <v>3373.8</v>
      </c>
      <c r="C197" s="24">
        <v>929.50549999999998</v>
      </c>
      <c r="D197" s="4">
        <f t="shared" si="64"/>
        <v>0.27550699507973203</v>
      </c>
      <c r="E197" s="10">
        <v>15</v>
      </c>
      <c r="F197" s="5">
        <f t="shared" si="72"/>
        <v>1</v>
      </c>
      <c r="G197" s="5">
        <v>10</v>
      </c>
      <c r="H197" s="5"/>
      <c r="I197" s="5"/>
      <c r="J197" s="4">
        <f t="shared" si="73"/>
        <v>1.1460503758406964</v>
      </c>
      <c r="K197" s="5">
        <v>10</v>
      </c>
      <c r="L197" s="5" t="s">
        <v>400</v>
      </c>
      <c r="M197" s="5" t="s">
        <v>400</v>
      </c>
      <c r="N197" s="4" t="s">
        <v>400</v>
      </c>
      <c r="O197" s="5"/>
      <c r="P197" s="5" t="s">
        <v>400</v>
      </c>
      <c r="Q197" s="5" t="s">
        <v>400</v>
      </c>
      <c r="R197" s="5" t="s">
        <v>400</v>
      </c>
      <c r="S197" s="5"/>
      <c r="T197" s="5" t="s">
        <v>400</v>
      </c>
      <c r="U197" s="5" t="s">
        <v>400</v>
      </c>
      <c r="V197" s="5" t="s">
        <v>400</v>
      </c>
      <c r="W197" s="5"/>
      <c r="X197" s="5" t="s">
        <v>400</v>
      </c>
      <c r="Y197" s="5" t="s">
        <v>400</v>
      </c>
      <c r="Z197" s="5" t="s">
        <v>400</v>
      </c>
      <c r="AA197" s="5"/>
      <c r="AB197" s="31">
        <f t="shared" si="65"/>
        <v>0.73123167670294131</v>
      </c>
      <c r="AC197" s="32">
        <v>1624</v>
      </c>
      <c r="AD197" s="24">
        <f t="shared" si="66"/>
        <v>1328.7272727272725</v>
      </c>
      <c r="AE197" s="24">
        <f t="shared" si="67"/>
        <v>971.6</v>
      </c>
      <c r="AF197" s="24">
        <f t="shared" si="68"/>
        <v>-357.1272727272725</v>
      </c>
      <c r="AG197" s="24">
        <v>185.4</v>
      </c>
      <c r="AH197" s="24">
        <v>35.799999999999997</v>
      </c>
      <c r="AI197" s="24">
        <v>91.9</v>
      </c>
      <c r="AJ197" s="24">
        <v>100.7</v>
      </c>
      <c r="AK197" s="24">
        <v>83.9</v>
      </c>
      <c r="AL197" s="24">
        <v>173</v>
      </c>
      <c r="AM197" s="24">
        <v>271.10000000000002</v>
      </c>
      <c r="AN197" s="24">
        <v>60.7</v>
      </c>
      <c r="AO197" s="24"/>
      <c r="AP197" s="24">
        <f t="shared" si="69"/>
        <v>-30.9</v>
      </c>
      <c r="AQ197" s="47"/>
      <c r="AR197" s="24">
        <f t="shared" si="70"/>
        <v>0</v>
      </c>
      <c r="AS197" s="24"/>
      <c r="AT197" s="24">
        <f t="shared" si="71"/>
        <v>0</v>
      </c>
      <c r="AU197" s="42"/>
      <c r="AV197" s="42"/>
      <c r="AW197" s="42"/>
      <c r="AX197" s="42"/>
      <c r="AY197" s="42"/>
      <c r="AZ197" s="1"/>
      <c r="BA197" s="1"/>
      <c r="BB197" s="1"/>
      <c r="BC197" s="1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9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9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9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9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9"/>
      <c r="GJ197" s="8"/>
      <c r="GK197" s="8"/>
    </row>
    <row r="198" spans="1:193" s="2" customFormat="1" ht="17.100000000000001" customHeight="1">
      <c r="A198" s="13" t="s">
        <v>181</v>
      </c>
      <c r="B198" s="24">
        <v>1356.9</v>
      </c>
      <c r="C198" s="24">
        <v>743.8993099999999</v>
      </c>
      <c r="D198" s="4">
        <f t="shared" si="64"/>
        <v>0.54823443879431044</v>
      </c>
      <c r="E198" s="10">
        <v>15</v>
      </c>
      <c r="F198" s="5">
        <f t="shared" si="72"/>
        <v>1</v>
      </c>
      <c r="G198" s="5">
        <v>10</v>
      </c>
      <c r="H198" s="5"/>
      <c r="I198" s="5"/>
      <c r="J198" s="4">
        <f t="shared" si="73"/>
        <v>1.1460503758406964</v>
      </c>
      <c r="K198" s="5">
        <v>10</v>
      </c>
      <c r="L198" s="5" t="s">
        <v>400</v>
      </c>
      <c r="M198" s="5" t="s">
        <v>400</v>
      </c>
      <c r="N198" s="4" t="s">
        <v>400</v>
      </c>
      <c r="O198" s="5"/>
      <c r="P198" s="5" t="s">
        <v>400</v>
      </c>
      <c r="Q198" s="5" t="s">
        <v>400</v>
      </c>
      <c r="R198" s="5" t="s">
        <v>400</v>
      </c>
      <c r="S198" s="5"/>
      <c r="T198" s="5" t="s">
        <v>400</v>
      </c>
      <c r="U198" s="5" t="s">
        <v>400</v>
      </c>
      <c r="V198" s="5" t="s">
        <v>400</v>
      </c>
      <c r="W198" s="5"/>
      <c r="X198" s="5" t="s">
        <v>400</v>
      </c>
      <c r="Y198" s="5" t="s">
        <v>400</v>
      </c>
      <c r="Z198" s="5" t="s">
        <v>400</v>
      </c>
      <c r="AA198" s="5"/>
      <c r="AB198" s="31">
        <f t="shared" si="65"/>
        <v>0.84811486686633208</v>
      </c>
      <c r="AC198" s="32">
        <v>1343</v>
      </c>
      <c r="AD198" s="24">
        <f t="shared" si="66"/>
        <v>1098.8181818181818</v>
      </c>
      <c r="AE198" s="24">
        <f t="shared" si="67"/>
        <v>931.9</v>
      </c>
      <c r="AF198" s="24">
        <f t="shared" si="68"/>
        <v>-166.91818181818178</v>
      </c>
      <c r="AG198" s="24">
        <v>87.6</v>
      </c>
      <c r="AH198" s="24">
        <v>89.7</v>
      </c>
      <c r="AI198" s="24">
        <v>82.9</v>
      </c>
      <c r="AJ198" s="24">
        <v>126.9</v>
      </c>
      <c r="AK198" s="24">
        <v>91</v>
      </c>
      <c r="AL198" s="24">
        <v>164.2</v>
      </c>
      <c r="AM198" s="24">
        <v>177.2</v>
      </c>
      <c r="AN198" s="24">
        <v>64.400000000000006</v>
      </c>
      <c r="AO198" s="24">
        <v>15.9</v>
      </c>
      <c r="AP198" s="24">
        <f t="shared" si="69"/>
        <v>32.1</v>
      </c>
      <c r="AQ198" s="47"/>
      <c r="AR198" s="24">
        <f t="shared" si="70"/>
        <v>32.1</v>
      </c>
      <c r="AS198" s="24"/>
      <c r="AT198" s="24">
        <f t="shared" si="71"/>
        <v>32.1</v>
      </c>
      <c r="AU198" s="42"/>
      <c r="AV198" s="42"/>
      <c r="AW198" s="42"/>
      <c r="AX198" s="42"/>
      <c r="AY198" s="42"/>
      <c r="AZ198" s="1"/>
      <c r="BA198" s="1"/>
      <c r="BB198" s="1"/>
      <c r="BC198" s="1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9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9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9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9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9"/>
      <c r="GJ198" s="8"/>
      <c r="GK198" s="8"/>
    </row>
    <row r="199" spans="1:193" s="2" customFormat="1" ht="17.100000000000001" customHeight="1">
      <c r="A199" s="13" t="s">
        <v>182</v>
      </c>
      <c r="B199" s="24">
        <v>1356.4</v>
      </c>
      <c r="C199" s="24">
        <v>547.22818999999993</v>
      </c>
      <c r="D199" s="4">
        <f t="shared" si="64"/>
        <v>0.40344160277204355</v>
      </c>
      <c r="E199" s="10">
        <v>15</v>
      </c>
      <c r="F199" s="5">
        <f t="shared" si="72"/>
        <v>1</v>
      </c>
      <c r="G199" s="5">
        <v>10</v>
      </c>
      <c r="H199" s="5"/>
      <c r="I199" s="5"/>
      <c r="J199" s="4">
        <f t="shared" si="73"/>
        <v>1.1460503758406964</v>
      </c>
      <c r="K199" s="5">
        <v>10</v>
      </c>
      <c r="L199" s="5" t="s">
        <v>400</v>
      </c>
      <c r="M199" s="5" t="s">
        <v>400</v>
      </c>
      <c r="N199" s="4" t="s">
        <v>400</v>
      </c>
      <c r="O199" s="5"/>
      <c r="P199" s="5" t="s">
        <v>400</v>
      </c>
      <c r="Q199" s="5" t="s">
        <v>400</v>
      </c>
      <c r="R199" s="5" t="s">
        <v>400</v>
      </c>
      <c r="S199" s="5"/>
      <c r="T199" s="5" t="s">
        <v>400</v>
      </c>
      <c r="U199" s="5" t="s">
        <v>400</v>
      </c>
      <c r="V199" s="5" t="s">
        <v>400</v>
      </c>
      <c r="W199" s="5"/>
      <c r="X199" s="5" t="s">
        <v>400</v>
      </c>
      <c r="Y199" s="5" t="s">
        <v>400</v>
      </c>
      <c r="Z199" s="5" t="s">
        <v>400</v>
      </c>
      <c r="AA199" s="5"/>
      <c r="AB199" s="31">
        <f t="shared" si="65"/>
        <v>0.78606079428536046</v>
      </c>
      <c r="AC199" s="32">
        <v>1296</v>
      </c>
      <c r="AD199" s="24">
        <f t="shared" si="66"/>
        <v>1060.3636363636363</v>
      </c>
      <c r="AE199" s="24">
        <f t="shared" si="67"/>
        <v>833.5</v>
      </c>
      <c r="AF199" s="24">
        <f t="shared" si="68"/>
        <v>-226.86363636363626</v>
      </c>
      <c r="AG199" s="24">
        <v>37</v>
      </c>
      <c r="AH199" s="24">
        <v>19.399999999999999</v>
      </c>
      <c r="AI199" s="24">
        <v>128.30000000000001</v>
      </c>
      <c r="AJ199" s="24">
        <v>135.9</v>
      </c>
      <c r="AK199" s="24">
        <v>56.5</v>
      </c>
      <c r="AL199" s="24">
        <v>215.6</v>
      </c>
      <c r="AM199" s="24">
        <v>172.9</v>
      </c>
      <c r="AN199" s="24">
        <v>54.8</v>
      </c>
      <c r="AO199" s="24"/>
      <c r="AP199" s="24">
        <f t="shared" si="69"/>
        <v>13.1</v>
      </c>
      <c r="AQ199" s="47"/>
      <c r="AR199" s="24">
        <f t="shared" si="70"/>
        <v>13.1</v>
      </c>
      <c r="AS199" s="24"/>
      <c r="AT199" s="24">
        <f t="shared" si="71"/>
        <v>13.1</v>
      </c>
      <c r="AU199" s="42"/>
      <c r="AV199" s="42"/>
      <c r="AW199" s="42"/>
      <c r="AX199" s="42"/>
      <c r="AY199" s="42"/>
      <c r="AZ199" s="1"/>
      <c r="BA199" s="1"/>
      <c r="BB199" s="1"/>
      <c r="BC199" s="1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9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9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9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9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9"/>
      <c r="GJ199" s="8"/>
      <c r="GK199" s="8"/>
    </row>
    <row r="200" spans="1:193" s="2" customFormat="1" ht="17.100000000000001" customHeight="1">
      <c r="A200" s="13" t="s">
        <v>183</v>
      </c>
      <c r="B200" s="24">
        <v>1828.8</v>
      </c>
      <c r="C200" s="24">
        <v>1031.4478800000002</v>
      </c>
      <c r="D200" s="4">
        <f t="shared" si="64"/>
        <v>0.5640025590551182</v>
      </c>
      <c r="E200" s="10">
        <v>15</v>
      </c>
      <c r="F200" s="5">
        <f t="shared" si="72"/>
        <v>1</v>
      </c>
      <c r="G200" s="5">
        <v>10</v>
      </c>
      <c r="H200" s="5"/>
      <c r="I200" s="5"/>
      <c r="J200" s="4">
        <f t="shared" si="73"/>
        <v>1.1460503758406964</v>
      </c>
      <c r="K200" s="5">
        <v>10</v>
      </c>
      <c r="L200" s="5" t="s">
        <v>400</v>
      </c>
      <c r="M200" s="5" t="s">
        <v>400</v>
      </c>
      <c r="N200" s="4" t="s">
        <v>400</v>
      </c>
      <c r="O200" s="5"/>
      <c r="P200" s="5" t="s">
        <v>400</v>
      </c>
      <c r="Q200" s="5" t="s">
        <v>400</v>
      </c>
      <c r="R200" s="5" t="s">
        <v>400</v>
      </c>
      <c r="S200" s="5"/>
      <c r="T200" s="5" t="s">
        <v>400</v>
      </c>
      <c r="U200" s="5" t="s">
        <v>400</v>
      </c>
      <c r="V200" s="5" t="s">
        <v>400</v>
      </c>
      <c r="W200" s="5"/>
      <c r="X200" s="5" t="s">
        <v>400</v>
      </c>
      <c r="Y200" s="5" t="s">
        <v>400</v>
      </c>
      <c r="Z200" s="5" t="s">
        <v>400</v>
      </c>
      <c r="AA200" s="5"/>
      <c r="AB200" s="31">
        <f t="shared" si="65"/>
        <v>0.85487263269239244</v>
      </c>
      <c r="AC200" s="32">
        <v>1283</v>
      </c>
      <c r="AD200" s="24">
        <f t="shared" si="66"/>
        <v>1049.7272727272727</v>
      </c>
      <c r="AE200" s="24">
        <f t="shared" si="67"/>
        <v>897.4</v>
      </c>
      <c r="AF200" s="24">
        <f t="shared" si="68"/>
        <v>-152.32727272727277</v>
      </c>
      <c r="AG200" s="24">
        <v>105.3</v>
      </c>
      <c r="AH200" s="24">
        <v>143.4</v>
      </c>
      <c r="AI200" s="24">
        <v>55.6</v>
      </c>
      <c r="AJ200" s="24">
        <v>98.2</v>
      </c>
      <c r="AK200" s="24">
        <v>76.400000000000006</v>
      </c>
      <c r="AL200" s="24">
        <v>127.5</v>
      </c>
      <c r="AM200" s="24">
        <v>187.5</v>
      </c>
      <c r="AN200" s="24">
        <v>70.8</v>
      </c>
      <c r="AO200" s="24"/>
      <c r="AP200" s="24">
        <f t="shared" si="69"/>
        <v>32.700000000000003</v>
      </c>
      <c r="AQ200" s="47"/>
      <c r="AR200" s="24">
        <f t="shared" si="70"/>
        <v>32.700000000000003</v>
      </c>
      <c r="AS200" s="24"/>
      <c r="AT200" s="24">
        <f t="shared" si="71"/>
        <v>32.700000000000003</v>
      </c>
      <c r="AU200" s="42"/>
      <c r="AV200" s="42"/>
      <c r="AW200" s="42"/>
      <c r="AX200" s="42"/>
      <c r="AY200" s="42"/>
      <c r="AZ200" s="1"/>
      <c r="BA200" s="1"/>
      <c r="BB200" s="1"/>
      <c r="BC200" s="1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9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9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9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9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9"/>
      <c r="GJ200" s="8"/>
      <c r="GK200" s="8"/>
    </row>
    <row r="201" spans="1:193" s="2" customFormat="1" ht="17.100000000000001" customHeight="1">
      <c r="A201" s="13" t="s">
        <v>184</v>
      </c>
      <c r="B201" s="24">
        <v>1894.1</v>
      </c>
      <c r="C201" s="24">
        <v>1418.0522300000002</v>
      </c>
      <c r="D201" s="4">
        <f t="shared" si="64"/>
        <v>0.7486680903859354</v>
      </c>
      <c r="E201" s="10">
        <v>15</v>
      </c>
      <c r="F201" s="5">
        <f t="shared" si="72"/>
        <v>1</v>
      </c>
      <c r="G201" s="5">
        <v>10</v>
      </c>
      <c r="H201" s="5"/>
      <c r="I201" s="5"/>
      <c r="J201" s="4">
        <f t="shared" si="73"/>
        <v>1.1460503758406964</v>
      </c>
      <c r="K201" s="5">
        <v>10</v>
      </c>
      <c r="L201" s="5" t="s">
        <v>400</v>
      </c>
      <c r="M201" s="5" t="s">
        <v>400</v>
      </c>
      <c r="N201" s="4" t="s">
        <v>400</v>
      </c>
      <c r="O201" s="5"/>
      <c r="P201" s="5" t="s">
        <v>400</v>
      </c>
      <c r="Q201" s="5" t="s">
        <v>400</v>
      </c>
      <c r="R201" s="5" t="s">
        <v>400</v>
      </c>
      <c r="S201" s="5"/>
      <c r="T201" s="5" t="s">
        <v>400</v>
      </c>
      <c r="U201" s="5" t="s">
        <v>400</v>
      </c>
      <c r="V201" s="5" t="s">
        <v>400</v>
      </c>
      <c r="W201" s="5"/>
      <c r="X201" s="5" t="s">
        <v>400</v>
      </c>
      <c r="Y201" s="5" t="s">
        <v>400</v>
      </c>
      <c r="Z201" s="5" t="s">
        <v>400</v>
      </c>
      <c r="AA201" s="5"/>
      <c r="AB201" s="31">
        <f t="shared" si="65"/>
        <v>0.93401500326274267</v>
      </c>
      <c r="AC201" s="32">
        <v>1435</v>
      </c>
      <c r="AD201" s="24">
        <f t="shared" si="66"/>
        <v>1174.0909090909092</v>
      </c>
      <c r="AE201" s="24">
        <f t="shared" si="67"/>
        <v>1096.5999999999999</v>
      </c>
      <c r="AF201" s="24">
        <f t="shared" si="68"/>
        <v>-77.490909090909327</v>
      </c>
      <c r="AG201" s="24">
        <v>20.100000000000001</v>
      </c>
      <c r="AH201" s="24">
        <v>78.599999999999994</v>
      </c>
      <c r="AI201" s="24">
        <v>83.2</v>
      </c>
      <c r="AJ201" s="24">
        <v>10.4</v>
      </c>
      <c r="AK201" s="24">
        <v>23.5</v>
      </c>
      <c r="AL201" s="24">
        <v>198.3</v>
      </c>
      <c r="AM201" s="24">
        <v>269</v>
      </c>
      <c r="AN201" s="24">
        <v>106.5</v>
      </c>
      <c r="AO201" s="24">
        <v>214.50000000000003</v>
      </c>
      <c r="AP201" s="24">
        <f t="shared" si="69"/>
        <v>92.5</v>
      </c>
      <c r="AQ201" s="47"/>
      <c r="AR201" s="24">
        <f t="shared" si="70"/>
        <v>92.5</v>
      </c>
      <c r="AS201" s="24"/>
      <c r="AT201" s="24">
        <f t="shared" si="71"/>
        <v>92.5</v>
      </c>
      <c r="AU201" s="42"/>
      <c r="AV201" s="42"/>
      <c r="AW201" s="42"/>
      <c r="AX201" s="42"/>
      <c r="AY201" s="42"/>
      <c r="AZ201" s="1"/>
      <c r="BA201" s="1"/>
      <c r="BB201" s="1"/>
      <c r="BC201" s="1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9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9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9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9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9"/>
      <c r="GJ201" s="8"/>
      <c r="GK201" s="8"/>
    </row>
    <row r="202" spans="1:193" s="2" customFormat="1" ht="17.100000000000001" customHeight="1">
      <c r="A202" s="17" t="s">
        <v>185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42"/>
      <c r="AV202" s="42"/>
      <c r="AW202" s="42"/>
      <c r="AX202" s="42"/>
      <c r="AY202" s="42"/>
      <c r="AZ202" s="1"/>
      <c r="BA202" s="1"/>
      <c r="BB202" s="1"/>
      <c r="BC202" s="1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9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9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9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9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9"/>
      <c r="GJ202" s="8"/>
      <c r="GK202" s="8"/>
    </row>
    <row r="203" spans="1:193" s="2" customFormat="1" ht="17.100000000000001" customHeight="1">
      <c r="A203" s="13" t="s">
        <v>186</v>
      </c>
      <c r="B203" s="24">
        <v>1537.3</v>
      </c>
      <c r="C203" s="24">
        <v>1863.3992000000001</v>
      </c>
      <c r="D203" s="4">
        <f t="shared" si="64"/>
        <v>1.2012124634098744</v>
      </c>
      <c r="E203" s="10">
        <v>15</v>
      </c>
      <c r="F203" s="5">
        <f>F$42</f>
        <v>1</v>
      </c>
      <c r="G203" s="5">
        <v>10</v>
      </c>
      <c r="H203" s="5"/>
      <c r="I203" s="5"/>
      <c r="J203" s="4">
        <f>J$42</f>
        <v>1.2001623717879017</v>
      </c>
      <c r="K203" s="5">
        <v>10</v>
      </c>
      <c r="L203" s="5" t="s">
        <v>400</v>
      </c>
      <c r="M203" s="5" t="s">
        <v>400</v>
      </c>
      <c r="N203" s="4" t="s">
        <v>400</v>
      </c>
      <c r="O203" s="5"/>
      <c r="P203" s="5" t="s">
        <v>400</v>
      </c>
      <c r="Q203" s="5" t="s">
        <v>400</v>
      </c>
      <c r="R203" s="5" t="s">
        <v>400</v>
      </c>
      <c r="S203" s="5"/>
      <c r="T203" s="5" t="s">
        <v>400</v>
      </c>
      <c r="U203" s="5" t="s">
        <v>400</v>
      </c>
      <c r="V203" s="5" t="s">
        <v>400</v>
      </c>
      <c r="W203" s="5"/>
      <c r="X203" s="5" t="s">
        <v>400</v>
      </c>
      <c r="Y203" s="5" t="s">
        <v>400</v>
      </c>
      <c r="Z203" s="5" t="s">
        <v>400</v>
      </c>
      <c r="AA203" s="5"/>
      <c r="AB203" s="31">
        <f t="shared" si="65"/>
        <v>1.1434231619722039</v>
      </c>
      <c r="AC203" s="32">
        <v>1659</v>
      </c>
      <c r="AD203" s="24">
        <f t="shared" si="66"/>
        <v>1357.3636363636363</v>
      </c>
      <c r="AE203" s="24">
        <f t="shared" si="67"/>
        <v>1552</v>
      </c>
      <c r="AF203" s="24">
        <f t="shared" si="68"/>
        <v>194.63636363636374</v>
      </c>
      <c r="AG203" s="24">
        <v>138.1</v>
      </c>
      <c r="AH203" s="24">
        <v>133</v>
      </c>
      <c r="AI203" s="24">
        <v>142.19999999999999</v>
      </c>
      <c r="AJ203" s="24">
        <v>92.5</v>
      </c>
      <c r="AK203" s="24">
        <v>146</v>
      </c>
      <c r="AL203" s="24">
        <v>264.8</v>
      </c>
      <c r="AM203" s="24">
        <v>0</v>
      </c>
      <c r="AN203" s="24">
        <v>145</v>
      </c>
      <c r="AO203" s="24">
        <v>109.5</v>
      </c>
      <c r="AP203" s="24">
        <f t="shared" si="69"/>
        <v>380.9</v>
      </c>
      <c r="AQ203" s="47"/>
      <c r="AR203" s="24">
        <f t="shared" si="70"/>
        <v>380.9</v>
      </c>
      <c r="AS203" s="24"/>
      <c r="AT203" s="24">
        <f t="shared" si="71"/>
        <v>380.9</v>
      </c>
      <c r="AU203" s="42"/>
      <c r="AV203" s="42"/>
      <c r="AW203" s="42"/>
      <c r="AX203" s="42"/>
      <c r="AY203" s="42"/>
      <c r="AZ203" s="1"/>
      <c r="BA203" s="1"/>
      <c r="BB203" s="1"/>
      <c r="BC203" s="1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9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9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9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9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9"/>
      <c r="GJ203" s="8"/>
      <c r="GK203" s="8"/>
    </row>
    <row r="204" spans="1:193" s="2" customFormat="1" ht="17.100000000000001" customHeight="1">
      <c r="A204" s="13" t="s">
        <v>187</v>
      </c>
      <c r="B204" s="24">
        <v>413.7</v>
      </c>
      <c r="C204" s="24">
        <v>475.08944999999994</v>
      </c>
      <c r="D204" s="4">
        <f t="shared" si="64"/>
        <v>1.1483912255257431</v>
      </c>
      <c r="E204" s="10">
        <v>15</v>
      </c>
      <c r="F204" s="5">
        <f t="shared" ref="F204:F214" si="74">F$42</f>
        <v>1</v>
      </c>
      <c r="G204" s="5">
        <v>10</v>
      </c>
      <c r="H204" s="5"/>
      <c r="I204" s="5"/>
      <c r="J204" s="4">
        <f t="shared" ref="J204:J213" si="75">J$42</f>
        <v>1.2001623717879017</v>
      </c>
      <c r="K204" s="5">
        <v>10</v>
      </c>
      <c r="L204" s="5" t="s">
        <v>400</v>
      </c>
      <c r="M204" s="5" t="s">
        <v>400</v>
      </c>
      <c r="N204" s="4" t="s">
        <v>400</v>
      </c>
      <c r="O204" s="5"/>
      <c r="P204" s="5" t="s">
        <v>400</v>
      </c>
      <c r="Q204" s="5" t="s">
        <v>400</v>
      </c>
      <c r="R204" s="5" t="s">
        <v>400</v>
      </c>
      <c r="S204" s="5"/>
      <c r="T204" s="5" t="s">
        <v>400</v>
      </c>
      <c r="U204" s="5" t="s">
        <v>400</v>
      </c>
      <c r="V204" s="5" t="s">
        <v>400</v>
      </c>
      <c r="W204" s="5"/>
      <c r="X204" s="5" t="s">
        <v>400</v>
      </c>
      <c r="Y204" s="5" t="s">
        <v>400</v>
      </c>
      <c r="Z204" s="5" t="s">
        <v>400</v>
      </c>
      <c r="AA204" s="5"/>
      <c r="AB204" s="31">
        <f t="shared" si="65"/>
        <v>1.1207854885932904</v>
      </c>
      <c r="AC204" s="32">
        <v>1737</v>
      </c>
      <c r="AD204" s="24">
        <f t="shared" si="66"/>
        <v>1421.1818181818182</v>
      </c>
      <c r="AE204" s="24">
        <f t="shared" si="67"/>
        <v>1592.8</v>
      </c>
      <c r="AF204" s="24">
        <f t="shared" si="68"/>
        <v>171.61818181818171</v>
      </c>
      <c r="AG204" s="24">
        <v>149.6</v>
      </c>
      <c r="AH204" s="24">
        <v>191.4</v>
      </c>
      <c r="AI204" s="24">
        <v>46.5</v>
      </c>
      <c r="AJ204" s="24">
        <v>154.30000000000001</v>
      </c>
      <c r="AK204" s="24">
        <v>94.4</v>
      </c>
      <c r="AL204" s="24">
        <v>213.2</v>
      </c>
      <c r="AM204" s="24">
        <v>88.8</v>
      </c>
      <c r="AN204" s="24">
        <v>186.3</v>
      </c>
      <c r="AO204" s="24">
        <v>26.6</v>
      </c>
      <c r="AP204" s="24">
        <f t="shared" si="69"/>
        <v>441.7</v>
      </c>
      <c r="AQ204" s="47"/>
      <c r="AR204" s="24">
        <f t="shared" si="70"/>
        <v>441.7</v>
      </c>
      <c r="AS204" s="24"/>
      <c r="AT204" s="24">
        <f t="shared" si="71"/>
        <v>441.7</v>
      </c>
      <c r="AU204" s="42"/>
      <c r="AV204" s="42"/>
      <c r="AW204" s="42"/>
      <c r="AX204" s="42"/>
      <c r="AY204" s="42"/>
      <c r="AZ204" s="1"/>
      <c r="BA204" s="1"/>
      <c r="BB204" s="1"/>
      <c r="BC204" s="1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9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9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9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9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9"/>
      <c r="GJ204" s="8"/>
      <c r="GK204" s="8"/>
    </row>
    <row r="205" spans="1:193" s="2" customFormat="1" ht="17.100000000000001" customHeight="1">
      <c r="A205" s="13" t="s">
        <v>188</v>
      </c>
      <c r="B205" s="24">
        <v>1248.5999999999999</v>
      </c>
      <c r="C205" s="24">
        <v>1531.2494299999996</v>
      </c>
      <c r="D205" s="4">
        <f t="shared" si="64"/>
        <v>1.2026373081851673</v>
      </c>
      <c r="E205" s="10">
        <v>15</v>
      </c>
      <c r="F205" s="5">
        <f t="shared" si="74"/>
        <v>1</v>
      </c>
      <c r="G205" s="5">
        <v>10</v>
      </c>
      <c r="H205" s="5"/>
      <c r="I205" s="5"/>
      <c r="J205" s="4">
        <f t="shared" si="75"/>
        <v>1.2001623717879017</v>
      </c>
      <c r="K205" s="5">
        <v>10</v>
      </c>
      <c r="L205" s="5" t="s">
        <v>400</v>
      </c>
      <c r="M205" s="5" t="s">
        <v>400</v>
      </c>
      <c r="N205" s="4" t="s">
        <v>400</v>
      </c>
      <c r="O205" s="5"/>
      <c r="P205" s="5" t="s">
        <v>400</v>
      </c>
      <c r="Q205" s="5" t="s">
        <v>400</v>
      </c>
      <c r="R205" s="5" t="s">
        <v>400</v>
      </c>
      <c r="S205" s="5"/>
      <c r="T205" s="5" t="s">
        <v>400</v>
      </c>
      <c r="U205" s="5" t="s">
        <v>400</v>
      </c>
      <c r="V205" s="5" t="s">
        <v>400</v>
      </c>
      <c r="W205" s="5"/>
      <c r="X205" s="5" t="s">
        <v>400</v>
      </c>
      <c r="Y205" s="5" t="s">
        <v>400</v>
      </c>
      <c r="Z205" s="5" t="s">
        <v>400</v>
      </c>
      <c r="AA205" s="5"/>
      <c r="AB205" s="31">
        <f t="shared" si="65"/>
        <v>1.1440338097330438</v>
      </c>
      <c r="AC205" s="32">
        <v>3289</v>
      </c>
      <c r="AD205" s="24">
        <f t="shared" si="66"/>
        <v>2691</v>
      </c>
      <c r="AE205" s="24">
        <f t="shared" si="67"/>
        <v>3078.6</v>
      </c>
      <c r="AF205" s="24">
        <f t="shared" si="68"/>
        <v>387.59999999999991</v>
      </c>
      <c r="AG205" s="24">
        <v>357.4</v>
      </c>
      <c r="AH205" s="24">
        <v>370.3</v>
      </c>
      <c r="AI205" s="24">
        <v>90.8</v>
      </c>
      <c r="AJ205" s="24">
        <v>344.8</v>
      </c>
      <c r="AK205" s="24">
        <v>263.10000000000002</v>
      </c>
      <c r="AL205" s="24">
        <v>442</v>
      </c>
      <c r="AM205" s="24">
        <v>0</v>
      </c>
      <c r="AN205" s="24">
        <v>346.5</v>
      </c>
      <c r="AO205" s="24">
        <v>155.19999999999999</v>
      </c>
      <c r="AP205" s="24">
        <f t="shared" si="69"/>
        <v>708.5</v>
      </c>
      <c r="AQ205" s="47"/>
      <c r="AR205" s="24">
        <f t="shared" si="70"/>
        <v>708.5</v>
      </c>
      <c r="AS205" s="24"/>
      <c r="AT205" s="24">
        <f t="shared" si="71"/>
        <v>708.5</v>
      </c>
      <c r="AU205" s="42"/>
      <c r="AV205" s="42"/>
      <c r="AW205" s="42"/>
      <c r="AX205" s="42"/>
      <c r="AY205" s="42"/>
      <c r="AZ205" s="1"/>
      <c r="BA205" s="1"/>
      <c r="BB205" s="1"/>
      <c r="BC205" s="1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9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9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9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9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9"/>
      <c r="GJ205" s="8"/>
      <c r="GK205" s="8"/>
    </row>
    <row r="206" spans="1:193" s="2" customFormat="1" ht="17.100000000000001" customHeight="1">
      <c r="A206" s="13" t="s">
        <v>189</v>
      </c>
      <c r="B206" s="24">
        <v>777.6</v>
      </c>
      <c r="C206" s="24">
        <v>583.25548999999978</v>
      </c>
      <c r="D206" s="4">
        <f t="shared" si="64"/>
        <v>0.75007136059670754</v>
      </c>
      <c r="E206" s="10">
        <v>15</v>
      </c>
      <c r="F206" s="5">
        <f t="shared" si="74"/>
        <v>1</v>
      </c>
      <c r="G206" s="5">
        <v>10</v>
      </c>
      <c r="H206" s="5"/>
      <c r="I206" s="5"/>
      <c r="J206" s="4">
        <f t="shared" si="75"/>
        <v>1.2001623717879017</v>
      </c>
      <c r="K206" s="5">
        <v>10</v>
      </c>
      <c r="L206" s="5" t="s">
        <v>400</v>
      </c>
      <c r="M206" s="5" t="s">
        <v>400</v>
      </c>
      <c r="N206" s="4" t="s">
        <v>400</v>
      </c>
      <c r="O206" s="5"/>
      <c r="P206" s="5" t="s">
        <v>400</v>
      </c>
      <c r="Q206" s="5" t="s">
        <v>400</v>
      </c>
      <c r="R206" s="5" t="s">
        <v>400</v>
      </c>
      <c r="S206" s="5"/>
      <c r="T206" s="5" t="s">
        <v>400</v>
      </c>
      <c r="U206" s="5" t="s">
        <v>400</v>
      </c>
      <c r="V206" s="5" t="s">
        <v>400</v>
      </c>
      <c r="W206" s="5"/>
      <c r="X206" s="5" t="s">
        <v>400</v>
      </c>
      <c r="Y206" s="5" t="s">
        <v>400</v>
      </c>
      <c r="Z206" s="5" t="s">
        <v>400</v>
      </c>
      <c r="AA206" s="5"/>
      <c r="AB206" s="31">
        <f t="shared" si="65"/>
        <v>0.95007697505227495</v>
      </c>
      <c r="AC206" s="32">
        <v>1648</v>
      </c>
      <c r="AD206" s="24">
        <f t="shared" si="66"/>
        <v>1348.3636363636363</v>
      </c>
      <c r="AE206" s="24">
        <f t="shared" si="67"/>
        <v>1281</v>
      </c>
      <c r="AF206" s="24">
        <f t="shared" si="68"/>
        <v>-67.36363636363626</v>
      </c>
      <c r="AG206" s="24">
        <v>184.2</v>
      </c>
      <c r="AH206" s="24">
        <v>184.1</v>
      </c>
      <c r="AI206" s="24">
        <v>0</v>
      </c>
      <c r="AJ206" s="24">
        <v>95.4</v>
      </c>
      <c r="AK206" s="24">
        <v>87.3</v>
      </c>
      <c r="AL206" s="24">
        <v>151.69999999999999</v>
      </c>
      <c r="AM206" s="24">
        <v>65.900000000000006</v>
      </c>
      <c r="AN206" s="24">
        <v>99.9</v>
      </c>
      <c r="AO206" s="24">
        <v>39.4</v>
      </c>
      <c r="AP206" s="24">
        <f t="shared" si="69"/>
        <v>373.1</v>
      </c>
      <c r="AQ206" s="47"/>
      <c r="AR206" s="24">
        <f t="shared" si="70"/>
        <v>373.1</v>
      </c>
      <c r="AS206" s="24"/>
      <c r="AT206" s="24">
        <f t="shared" si="71"/>
        <v>373.1</v>
      </c>
      <c r="AU206" s="42"/>
      <c r="AV206" s="42"/>
      <c r="AW206" s="42"/>
      <c r="AX206" s="42"/>
      <c r="AY206" s="42"/>
      <c r="AZ206" s="1"/>
      <c r="BA206" s="1"/>
      <c r="BB206" s="1"/>
      <c r="BC206" s="1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9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9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9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9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9"/>
      <c r="GJ206" s="8"/>
      <c r="GK206" s="8"/>
    </row>
    <row r="207" spans="1:193" s="2" customFormat="1" ht="17.100000000000001" customHeight="1">
      <c r="A207" s="13" t="s">
        <v>190</v>
      </c>
      <c r="B207" s="24">
        <v>1452.5</v>
      </c>
      <c r="C207" s="24">
        <v>2455.4338899999998</v>
      </c>
      <c r="D207" s="4">
        <f t="shared" si="64"/>
        <v>1.2490488048192772</v>
      </c>
      <c r="E207" s="10">
        <v>15</v>
      </c>
      <c r="F207" s="5">
        <f t="shared" si="74"/>
        <v>1</v>
      </c>
      <c r="G207" s="5">
        <v>10</v>
      </c>
      <c r="H207" s="5"/>
      <c r="I207" s="5"/>
      <c r="J207" s="4">
        <f t="shared" si="75"/>
        <v>1.2001623717879017</v>
      </c>
      <c r="K207" s="5">
        <v>10</v>
      </c>
      <c r="L207" s="5" t="s">
        <v>400</v>
      </c>
      <c r="M207" s="5" t="s">
        <v>400</v>
      </c>
      <c r="N207" s="4" t="s">
        <v>400</v>
      </c>
      <c r="O207" s="5"/>
      <c r="P207" s="5" t="s">
        <v>400</v>
      </c>
      <c r="Q207" s="5" t="s">
        <v>400</v>
      </c>
      <c r="R207" s="5" t="s">
        <v>400</v>
      </c>
      <c r="S207" s="5"/>
      <c r="T207" s="5" t="s">
        <v>400</v>
      </c>
      <c r="U207" s="5" t="s">
        <v>400</v>
      </c>
      <c r="V207" s="5" t="s">
        <v>400</v>
      </c>
      <c r="W207" s="5"/>
      <c r="X207" s="5" t="s">
        <v>400</v>
      </c>
      <c r="Y207" s="5" t="s">
        <v>400</v>
      </c>
      <c r="Z207" s="5" t="s">
        <v>400</v>
      </c>
      <c r="AA207" s="5"/>
      <c r="AB207" s="31">
        <f t="shared" si="65"/>
        <v>1.1639244511476621</v>
      </c>
      <c r="AC207" s="32">
        <v>1811</v>
      </c>
      <c r="AD207" s="24">
        <f t="shared" si="66"/>
        <v>1481.7272727272725</v>
      </c>
      <c r="AE207" s="24">
        <f t="shared" si="67"/>
        <v>1724.6</v>
      </c>
      <c r="AF207" s="24">
        <f t="shared" si="68"/>
        <v>242.87272727272739</v>
      </c>
      <c r="AG207" s="24">
        <v>202.4</v>
      </c>
      <c r="AH207" s="24">
        <v>204.6</v>
      </c>
      <c r="AI207" s="24">
        <v>111.1</v>
      </c>
      <c r="AJ207" s="24">
        <v>189.1</v>
      </c>
      <c r="AK207" s="24">
        <v>189.3</v>
      </c>
      <c r="AL207" s="24">
        <v>188.7</v>
      </c>
      <c r="AM207" s="24">
        <v>0.7</v>
      </c>
      <c r="AN207" s="24">
        <v>186.1</v>
      </c>
      <c r="AO207" s="24">
        <v>52</v>
      </c>
      <c r="AP207" s="24">
        <f t="shared" si="69"/>
        <v>400.6</v>
      </c>
      <c r="AQ207" s="47"/>
      <c r="AR207" s="24">
        <f t="shared" si="70"/>
        <v>400.6</v>
      </c>
      <c r="AS207" s="24"/>
      <c r="AT207" s="24">
        <f t="shared" si="71"/>
        <v>400.6</v>
      </c>
      <c r="AU207" s="42"/>
      <c r="AV207" s="42"/>
      <c r="AW207" s="42"/>
      <c r="AX207" s="42"/>
      <c r="AY207" s="42"/>
      <c r="AZ207" s="1"/>
      <c r="BA207" s="1"/>
      <c r="BB207" s="1"/>
      <c r="BC207" s="1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9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9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9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9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9"/>
      <c r="GJ207" s="8"/>
      <c r="GK207" s="8"/>
    </row>
    <row r="208" spans="1:193" s="2" customFormat="1" ht="17.100000000000001" customHeight="1">
      <c r="A208" s="13" t="s">
        <v>191</v>
      </c>
      <c r="B208" s="24">
        <v>1315.9</v>
      </c>
      <c r="C208" s="24">
        <v>1535.1677199999997</v>
      </c>
      <c r="D208" s="4">
        <f t="shared" si="64"/>
        <v>1.1666294703244924</v>
      </c>
      <c r="E208" s="10">
        <v>15</v>
      </c>
      <c r="F208" s="5">
        <f t="shared" si="74"/>
        <v>1</v>
      </c>
      <c r="G208" s="5">
        <v>10</v>
      </c>
      <c r="H208" s="5"/>
      <c r="I208" s="5"/>
      <c r="J208" s="4">
        <f t="shared" si="75"/>
        <v>1.2001623717879017</v>
      </c>
      <c r="K208" s="5">
        <v>10</v>
      </c>
      <c r="L208" s="5" t="s">
        <v>400</v>
      </c>
      <c r="M208" s="5" t="s">
        <v>400</v>
      </c>
      <c r="N208" s="4" t="s">
        <v>400</v>
      </c>
      <c r="O208" s="5"/>
      <c r="P208" s="5" t="s">
        <v>400</v>
      </c>
      <c r="Q208" s="5" t="s">
        <v>400</v>
      </c>
      <c r="R208" s="5" t="s">
        <v>400</v>
      </c>
      <c r="S208" s="5"/>
      <c r="T208" s="5" t="s">
        <v>400</v>
      </c>
      <c r="U208" s="5" t="s">
        <v>400</v>
      </c>
      <c r="V208" s="5" t="s">
        <v>400</v>
      </c>
      <c r="W208" s="5"/>
      <c r="X208" s="5" t="s">
        <v>400</v>
      </c>
      <c r="Y208" s="5" t="s">
        <v>400</v>
      </c>
      <c r="Z208" s="5" t="s">
        <v>400</v>
      </c>
      <c r="AA208" s="5"/>
      <c r="AB208" s="31">
        <f t="shared" si="65"/>
        <v>1.1286018792213257</v>
      </c>
      <c r="AC208" s="32">
        <v>4049</v>
      </c>
      <c r="AD208" s="24">
        <f t="shared" si="66"/>
        <v>3312.8181818181815</v>
      </c>
      <c r="AE208" s="24">
        <f t="shared" si="67"/>
        <v>3738.9</v>
      </c>
      <c r="AF208" s="24">
        <f t="shared" si="68"/>
        <v>426.08181818181856</v>
      </c>
      <c r="AG208" s="24">
        <v>302.60000000000002</v>
      </c>
      <c r="AH208" s="24">
        <v>330.7</v>
      </c>
      <c r="AI208" s="24">
        <v>539</v>
      </c>
      <c r="AJ208" s="24">
        <v>305.60000000000002</v>
      </c>
      <c r="AK208" s="24">
        <v>434.3</v>
      </c>
      <c r="AL208" s="24">
        <v>567.20000000000005</v>
      </c>
      <c r="AM208" s="24">
        <v>0</v>
      </c>
      <c r="AN208" s="24">
        <v>349.9</v>
      </c>
      <c r="AO208" s="24"/>
      <c r="AP208" s="24">
        <f t="shared" si="69"/>
        <v>909.6</v>
      </c>
      <c r="AQ208" s="47"/>
      <c r="AR208" s="24">
        <f t="shared" si="70"/>
        <v>909.6</v>
      </c>
      <c r="AS208" s="24"/>
      <c r="AT208" s="24">
        <f t="shared" si="71"/>
        <v>909.6</v>
      </c>
      <c r="AU208" s="42"/>
      <c r="AV208" s="42"/>
      <c r="AW208" s="42"/>
      <c r="AX208" s="42"/>
      <c r="AY208" s="42"/>
      <c r="AZ208" s="1"/>
      <c r="BA208" s="1"/>
      <c r="BB208" s="1"/>
      <c r="BC208" s="1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9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9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9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9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9"/>
      <c r="GJ208" s="8"/>
      <c r="GK208" s="8"/>
    </row>
    <row r="209" spans="1:193" s="2" customFormat="1" ht="17.100000000000001" customHeight="1">
      <c r="A209" s="13" t="s">
        <v>192</v>
      </c>
      <c r="B209" s="24">
        <v>9085.6</v>
      </c>
      <c r="C209" s="24">
        <v>8627.0684299999994</v>
      </c>
      <c r="D209" s="4">
        <f t="shared" si="64"/>
        <v>0.94953205401954732</v>
      </c>
      <c r="E209" s="10">
        <v>15</v>
      </c>
      <c r="F209" s="5">
        <f t="shared" si="74"/>
        <v>1</v>
      </c>
      <c r="G209" s="5">
        <v>10</v>
      </c>
      <c r="H209" s="5"/>
      <c r="I209" s="5"/>
      <c r="J209" s="4">
        <f t="shared" si="75"/>
        <v>1.2001623717879017</v>
      </c>
      <c r="K209" s="5">
        <v>10</v>
      </c>
      <c r="L209" s="5" t="s">
        <v>400</v>
      </c>
      <c r="M209" s="5" t="s">
        <v>400</v>
      </c>
      <c r="N209" s="4" t="s">
        <v>400</v>
      </c>
      <c r="O209" s="5"/>
      <c r="P209" s="5" t="s">
        <v>400</v>
      </c>
      <c r="Q209" s="5" t="s">
        <v>400</v>
      </c>
      <c r="R209" s="5" t="s">
        <v>400</v>
      </c>
      <c r="S209" s="5"/>
      <c r="T209" s="5" t="s">
        <v>400</v>
      </c>
      <c r="U209" s="5" t="s">
        <v>400</v>
      </c>
      <c r="V209" s="5" t="s">
        <v>400</v>
      </c>
      <c r="W209" s="5"/>
      <c r="X209" s="5" t="s">
        <v>400</v>
      </c>
      <c r="Y209" s="5" t="s">
        <v>400</v>
      </c>
      <c r="Z209" s="5" t="s">
        <v>400</v>
      </c>
      <c r="AA209" s="5"/>
      <c r="AB209" s="31">
        <f t="shared" si="65"/>
        <v>1.0355601293763494</v>
      </c>
      <c r="AC209" s="32">
        <v>4498</v>
      </c>
      <c r="AD209" s="24">
        <f t="shared" si="66"/>
        <v>3680.1818181818185</v>
      </c>
      <c r="AE209" s="24">
        <f t="shared" si="67"/>
        <v>3811</v>
      </c>
      <c r="AF209" s="24">
        <f t="shared" si="68"/>
        <v>130.81818181818153</v>
      </c>
      <c r="AG209" s="24">
        <v>430.4</v>
      </c>
      <c r="AH209" s="24">
        <v>459.5</v>
      </c>
      <c r="AI209" s="24">
        <v>296.2</v>
      </c>
      <c r="AJ209" s="24">
        <v>462.6</v>
      </c>
      <c r="AK209" s="24">
        <v>362.8</v>
      </c>
      <c r="AL209" s="24">
        <v>519.20000000000005</v>
      </c>
      <c r="AM209" s="24">
        <v>79.5</v>
      </c>
      <c r="AN209" s="24">
        <v>348.9</v>
      </c>
      <c r="AO209" s="24"/>
      <c r="AP209" s="24">
        <f t="shared" si="69"/>
        <v>851.9</v>
      </c>
      <c r="AQ209" s="47"/>
      <c r="AR209" s="24">
        <f t="shared" si="70"/>
        <v>851.9</v>
      </c>
      <c r="AS209" s="24"/>
      <c r="AT209" s="24">
        <f t="shared" si="71"/>
        <v>851.9</v>
      </c>
      <c r="AU209" s="42"/>
      <c r="AV209" s="42"/>
      <c r="AW209" s="42"/>
      <c r="AX209" s="42"/>
      <c r="AY209" s="42"/>
      <c r="AZ209" s="1"/>
      <c r="BA209" s="1"/>
      <c r="BB209" s="1"/>
      <c r="BC209" s="1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9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9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9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9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9"/>
      <c r="GJ209" s="8"/>
      <c r="GK209" s="8"/>
    </row>
    <row r="210" spans="1:193" s="2" customFormat="1" ht="17.100000000000001" customHeight="1">
      <c r="A210" s="13" t="s">
        <v>193</v>
      </c>
      <c r="B210" s="24">
        <v>1649.4</v>
      </c>
      <c r="C210" s="24">
        <v>360.43200999999999</v>
      </c>
      <c r="D210" s="4">
        <f t="shared" si="64"/>
        <v>0.21852310537165029</v>
      </c>
      <c r="E210" s="10">
        <v>15</v>
      </c>
      <c r="F210" s="5">
        <f t="shared" si="74"/>
        <v>1</v>
      </c>
      <c r="G210" s="5">
        <v>10</v>
      </c>
      <c r="H210" s="5"/>
      <c r="I210" s="5"/>
      <c r="J210" s="4">
        <f t="shared" si="75"/>
        <v>1.2001623717879017</v>
      </c>
      <c r="K210" s="5">
        <v>10</v>
      </c>
      <c r="L210" s="5" t="s">
        <v>400</v>
      </c>
      <c r="M210" s="5" t="s">
        <v>400</v>
      </c>
      <c r="N210" s="4" t="s">
        <v>400</v>
      </c>
      <c r="O210" s="5"/>
      <c r="P210" s="5" t="s">
        <v>400</v>
      </c>
      <c r="Q210" s="5" t="s">
        <v>400</v>
      </c>
      <c r="R210" s="5" t="s">
        <v>400</v>
      </c>
      <c r="S210" s="5"/>
      <c r="T210" s="5" t="s">
        <v>400</v>
      </c>
      <c r="U210" s="5" t="s">
        <v>400</v>
      </c>
      <c r="V210" s="5" t="s">
        <v>400</v>
      </c>
      <c r="W210" s="5"/>
      <c r="X210" s="5" t="s">
        <v>400</v>
      </c>
      <c r="Y210" s="5" t="s">
        <v>400</v>
      </c>
      <c r="Z210" s="5" t="s">
        <v>400</v>
      </c>
      <c r="AA210" s="5"/>
      <c r="AB210" s="31">
        <f t="shared" si="65"/>
        <v>0.72227057995582211</v>
      </c>
      <c r="AC210" s="32">
        <v>1815</v>
      </c>
      <c r="AD210" s="24">
        <f t="shared" si="66"/>
        <v>1485</v>
      </c>
      <c r="AE210" s="24">
        <f t="shared" si="67"/>
        <v>1072.5999999999999</v>
      </c>
      <c r="AF210" s="24">
        <f t="shared" si="68"/>
        <v>-412.40000000000009</v>
      </c>
      <c r="AG210" s="24">
        <v>207</v>
      </c>
      <c r="AH210" s="24">
        <v>80.099999999999994</v>
      </c>
      <c r="AI210" s="24">
        <v>0</v>
      </c>
      <c r="AJ210" s="24">
        <v>93.1</v>
      </c>
      <c r="AK210" s="24">
        <v>83.3</v>
      </c>
      <c r="AL210" s="24">
        <v>218.8</v>
      </c>
      <c r="AM210" s="24">
        <v>107.5</v>
      </c>
      <c r="AN210" s="24">
        <v>81.7</v>
      </c>
      <c r="AO210" s="24"/>
      <c r="AP210" s="24">
        <f t="shared" si="69"/>
        <v>201.1</v>
      </c>
      <c r="AQ210" s="47"/>
      <c r="AR210" s="24">
        <f t="shared" si="70"/>
        <v>201.1</v>
      </c>
      <c r="AS210" s="24"/>
      <c r="AT210" s="24">
        <f t="shared" si="71"/>
        <v>201.1</v>
      </c>
      <c r="AU210" s="42"/>
      <c r="AV210" s="42"/>
      <c r="AW210" s="42"/>
      <c r="AX210" s="42"/>
      <c r="AY210" s="42"/>
      <c r="AZ210" s="1"/>
      <c r="BA210" s="1"/>
      <c r="BB210" s="1"/>
      <c r="BC210" s="1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9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9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9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9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9"/>
      <c r="GJ210" s="8"/>
      <c r="GK210" s="8"/>
    </row>
    <row r="211" spans="1:193" s="2" customFormat="1" ht="17.100000000000001" customHeight="1">
      <c r="A211" s="13" t="s">
        <v>194</v>
      </c>
      <c r="B211" s="24">
        <v>553.4</v>
      </c>
      <c r="C211" s="24">
        <v>1664.44325</v>
      </c>
      <c r="D211" s="4">
        <f t="shared" si="64"/>
        <v>1.3</v>
      </c>
      <c r="E211" s="10">
        <v>15</v>
      </c>
      <c r="F211" s="5">
        <f t="shared" si="74"/>
        <v>1</v>
      </c>
      <c r="G211" s="5">
        <v>10</v>
      </c>
      <c r="H211" s="5"/>
      <c r="I211" s="5"/>
      <c r="J211" s="4">
        <f t="shared" si="75"/>
        <v>1.2001623717879017</v>
      </c>
      <c r="K211" s="5">
        <v>10</v>
      </c>
      <c r="L211" s="5" t="s">
        <v>400</v>
      </c>
      <c r="M211" s="5" t="s">
        <v>400</v>
      </c>
      <c r="N211" s="4" t="s">
        <v>400</v>
      </c>
      <c r="O211" s="5"/>
      <c r="P211" s="5" t="s">
        <v>400</v>
      </c>
      <c r="Q211" s="5" t="s">
        <v>400</v>
      </c>
      <c r="R211" s="5" t="s">
        <v>400</v>
      </c>
      <c r="S211" s="5"/>
      <c r="T211" s="5" t="s">
        <v>400</v>
      </c>
      <c r="U211" s="5" t="s">
        <v>400</v>
      </c>
      <c r="V211" s="5" t="s">
        <v>400</v>
      </c>
      <c r="W211" s="5"/>
      <c r="X211" s="5" t="s">
        <v>400</v>
      </c>
      <c r="Y211" s="5" t="s">
        <v>400</v>
      </c>
      <c r="Z211" s="5" t="s">
        <v>400</v>
      </c>
      <c r="AA211" s="5"/>
      <c r="AB211" s="31">
        <f t="shared" si="65"/>
        <v>1.1857606776536862</v>
      </c>
      <c r="AC211" s="32">
        <v>1728</v>
      </c>
      <c r="AD211" s="24">
        <f t="shared" si="66"/>
        <v>1413.8181818181818</v>
      </c>
      <c r="AE211" s="24">
        <f t="shared" si="67"/>
        <v>1676.5</v>
      </c>
      <c r="AF211" s="24">
        <f t="shared" si="68"/>
        <v>262.68181818181824</v>
      </c>
      <c r="AG211" s="24">
        <v>200.1</v>
      </c>
      <c r="AH211" s="24">
        <v>121.1</v>
      </c>
      <c r="AI211" s="24">
        <v>159.5</v>
      </c>
      <c r="AJ211" s="24">
        <v>174.1</v>
      </c>
      <c r="AK211" s="24">
        <v>145.30000000000001</v>
      </c>
      <c r="AL211" s="24">
        <v>170.7</v>
      </c>
      <c r="AM211" s="24">
        <v>0</v>
      </c>
      <c r="AN211" s="24">
        <v>174.6</v>
      </c>
      <c r="AO211" s="24">
        <v>19.899999999999999</v>
      </c>
      <c r="AP211" s="24">
        <f t="shared" si="69"/>
        <v>511.2</v>
      </c>
      <c r="AQ211" s="47"/>
      <c r="AR211" s="24">
        <f t="shared" si="70"/>
        <v>511.2</v>
      </c>
      <c r="AS211" s="24"/>
      <c r="AT211" s="24">
        <f t="shared" si="71"/>
        <v>511.2</v>
      </c>
      <c r="AU211" s="42"/>
      <c r="AV211" s="42"/>
      <c r="AW211" s="42"/>
      <c r="AX211" s="42"/>
      <c r="AY211" s="42"/>
      <c r="AZ211" s="1"/>
      <c r="BA211" s="1"/>
      <c r="BB211" s="1"/>
      <c r="BC211" s="1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9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9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9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9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9"/>
      <c r="GJ211" s="8"/>
      <c r="GK211" s="8"/>
    </row>
    <row r="212" spans="1:193" s="2" customFormat="1" ht="17.100000000000001" customHeight="1">
      <c r="A212" s="13" t="s">
        <v>195</v>
      </c>
      <c r="B212" s="24">
        <v>2200.5</v>
      </c>
      <c r="C212" s="24">
        <v>2046.5152599999997</v>
      </c>
      <c r="D212" s="4">
        <f t="shared" si="64"/>
        <v>0.93002284026357629</v>
      </c>
      <c r="E212" s="10">
        <v>15</v>
      </c>
      <c r="F212" s="5">
        <f t="shared" si="74"/>
        <v>1</v>
      </c>
      <c r="G212" s="5">
        <v>10</v>
      </c>
      <c r="H212" s="5"/>
      <c r="I212" s="5"/>
      <c r="J212" s="4">
        <f t="shared" si="75"/>
        <v>1.2001623717879017</v>
      </c>
      <c r="K212" s="5">
        <v>10</v>
      </c>
      <c r="L212" s="5" t="s">
        <v>400</v>
      </c>
      <c r="M212" s="5" t="s">
        <v>400</v>
      </c>
      <c r="N212" s="4" t="s">
        <v>400</v>
      </c>
      <c r="O212" s="5"/>
      <c r="P212" s="5" t="s">
        <v>400</v>
      </c>
      <c r="Q212" s="5" t="s">
        <v>400</v>
      </c>
      <c r="R212" s="5" t="s">
        <v>400</v>
      </c>
      <c r="S212" s="5"/>
      <c r="T212" s="5" t="s">
        <v>400</v>
      </c>
      <c r="U212" s="5" t="s">
        <v>400</v>
      </c>
      <c r="V212" s="5" t="s">
        <v>400</v>
      </c>
      <c r="W212" s="5"/>
      <c r="X212" s="5" t="s">
        <v>400</v>
      </c>
      <c r="Y212" s="5" t="s">
        <v>400</v>
      </c>
      <c r="Z212" s="5" t="s">
        <v>400</v>
      </c>
      <c r="AA212" s="5"/>
      <c r="AB212" s="31">
        <f t="shared" si="65"/>
        <v>1.0271990377666473</v>
      </c>
      <c r="AC212" s="32">
        <v>3074</v>
      </c>
      <c r="AD212" s="24">
        <f t="shared" si="66"/>
        <v>2515.090909090909</v>
      </c>
      <c r="AE212" s="24">
        <f t="shared" si="67"/>
        <v>2583.5</v>
      </c>
      <c r="AF212" s="24">
        <f t="shared" si="68"/>
        <v>68.409090909090992</v>
      </c>
      <c r="AG212" s="24">
        <v>347</v>
      </c>
      <c r="AH212" s="24">
        <v>340.8</v>
      </c>
      <c r="AI212" s="24">
        <v>158.1</v>
      </c>
      <c r="AJ212" s="24">
        <v>315.10000000000002</v>
      </c>
      <c r="AK212" s="24">
        <v>253.5</v>
      </c>
      <c r="AL212" s="24">
        <v>275.89999999999998</v>
      </c>
      <c r="AM212" s="24">
        <v>62.4</v>
      </c>
      <c r="AN212" s="24">
        <v>293.2</v>
      </c>
      <c r="AO212" s="24">
        <v>75.7</v>
      </c>
      <c r="AP212" s="24">
        <f t="shared" si="69"/>
        <v>461.8</v>
      </c>
      <c r="AQ212" s="47"/>
      <c r="AR212" s="24">
        <f t="shared" si="70"/>
        <v>461.8</v>
      </c>
      <c r="AS212" s="24"/>
      <c r="AT212" s="24">
        <f t="shared" si="71"/>
        <v>461.8</v>
      </c>
      <c r="AU212" s="42"/>
      <c r="AV212" s="42"/>
      <c r="AW212" s="42"/>
      <c r="AX212" s="42"/>
      <c r="AY212" s="42"/>
      <c r="AZ212" s="1"/>
      <c r="BA212" s="1"/>
      <c r="BB212" s="1"/>
      <c r="BC212" s="1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9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9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9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9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9"/>
      <c r="GJ212" s="8"/>
      <c r="GK212" s="8"/>
    </row>
    <row r="213" spans="1:193" s="2" customFormat="1" ht="17.100000000000001" customHeight="1">
      <c r="A213" s="13" t="s">
        <v>196</v>
      </c>
      <c r="B213" s="24">
        <v>367.1</v>
      </c>
      <c r="C213" s="24">
        <v>118.78269000000017</v>
      </c>
      <c r="D213" s="4">
        <f t="shared" si="64"/>
        <v>0.32357038953963541</v>
      </c>
      <c r="E213" s="10">
        <v>15</v>
      </c>
      <c r="F213" s="5">
        <f t="shared" si="74"/>
        <v>1</v>
      </c>
      <c r="G213" s="5">
        <v>10</v>
      </c>
      <c r="H213" s="5"/>
      <c r="I213" s="5"/>
      <c r="J213" s="4">
        <f t="shared" si="75"/>
        <v>1.2001623717879017</v>
      </c>
      <c r="K213" s="5">
        <v>10</v>
      </c>
      <c r="L213" s="5" t="s">
        <v>400</v>
      </c>
      <c r="M213" s="5" t="s">
        <v>400</v>
      </c>
      <c r="N213" s="4" t="s">
        <v>400</v>
      </c>
      <c r="O213" s="5"/>
      <c r="P213" s="5" t="s">
        <v>400</v>
      </c>
      <c r="Q213" s="5" t="s">
        <v>400</v>
      </c>
      <c r="R213" s="5" t="s">
        <v>400</v>
      </c>
      <c r="S213" s="5"/>
      <c r="T213" s="5" t="s">
        <v>400</v>
      </c>
      <c r="U213" s="5" t="s">
        <v>400</v>
      </c>
      <c r="V213" s="5" t="s">
        <v>400</v>
      </c>
      <c r="W213" s="5"/>
      <c r="X213" s="5" t="s">
        <v>400</v>
      </c>
      <c r="Y213" s="5" t="s">
        <v>400</v>
      </c>
      <c r="Z213" s="5" t="s">
        <v>400</v>
      </c>
      <c r="AA213" s="5"/>
      <c r="AB213" s="31">
        <f t="shared" si="65"/>
        <v>0.76729084459924424</v>
      </c>
      <c r="AC213" s="32">
        <v>1868</v>
      </c>
      <c r="AD213" s="24">
        <f t="shared" si="66"/>
        <v>1528.3636363636363</v>
      </c>
      <c r="AE213" s="24">
        <f t="shared" si="67"/>
        <v>1172.7</v>
      </c>
      <c r="AF213" s="24">
        <f t="shared" si="68"/>
        <v>-355.66363636363621</v>
      </c>
      <c r="AG213" s="24">
        <v>64.8</v>
      </c>
      <c r="AH213" s="24">
        <v>198.6</v>
      </c>
      <c r="AI213" s="24">
        <v>53.4</v>
      </c>
      <c r="AJ213" s="24">
        <v>83.4</v>
      </c>
      <c r="AK213" s="24">
        <v>150.5</v>
      </c>
      <c r="AL213" s="24">
        <v>190.5</v>
      </c>
      <c r="AM213" s="24">
        <v>120.4</v>
      </c>
      <c r="AN213" s="24">
        <v>122.8</v>
      </c>
      <c r="AO213" s="24">
        <v>16.8</v>
      </c>
      <c r="AP213" s="24">
        <f t="shared" si="69"/>
        <v>171.5</v>
      </c>
      <c r="AQ213" s="47"/>
      <c r="AR213" s="24">
        <f t="shared" si="70"/>
        <v>171.5</v>
      </c>
      <c r="AS213" s="24"/>
      <c r="AT213" s="24">
        <f t="shared" si="71"/>
        <v>171.5</v>
      </c>
      <c r="AU213" s="42"/>
      <c r="AV213" s="42"/>
      <c r="AW213" s="42"/>
      <c r="AX213" s="42"/>
      <c r="AY213" s="42"/>
      <c r="AZ213" s="1"/>
      <c r="BA213" s="1"/>
      <c r="BB213" s="1"/>
      <c r="BC213" s="1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9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9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9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9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9"/>
      <c r="GJ213" s="8"/>
      <c r="GK213" s="8"/>
    </row>
    <row r="214" spans="1:193" s="2" customFormat="1" ht="17.100000000000001" customHeight="1">
      <c r="A214" s="13" t="s">
        <v>197</v>
      </c>
      <c r="B214" s="24">
        <v>914.5</v>
      </c>
      <c r="C214" s="24">
        <v>652.22981000000004</v>
      </c>
      <c r="D214" s="4">
        <f t="shared" si="64"/>
        <v>0.71320919628212143</v>
      </c>
      <c r="E214" s="10">
        <v>15</v>
      </c>
      <c r="F214" s="5">
        <f t="shared" si="74"/>
        <v>1</v>
      </c>
      <c r="G214" s="5">
        <v>10</v>
      </c>
      <c r="H214" s="5"/>
      <c r="I214" s="5"/>
      <c r="J214" s="4">
        <f>J$42</f>
        <v>1.2001623717879017</v>
      </c>
      <c r="K214" s="5">
        <v>10</v>
      </c>
      <c r="L214" s="5" t="s">
        <v>400</v>
      </c>
      <c r="M214" s="5" t="s">
        <v>400</v>
      </c>
      <c r="N214" s="4" t="s">
        <v>400</v>
      </c>
      <c r="O214" s="5"/>
      <c r="P214" s="5" t="s">
        <v>400</v>
      </c>
      <c r="Q214" s="5" t="s">
        <v>400</v>
      </c>
      <c r="R214" s="5" t="s">
        <v>400</v>
      </c>
      <c r="S214" s="5"/>
      <c r="T214" s="5" t="s">
        <v>400</v>
      </c>
      <c r="U214" s="5" t="s">
        <v>400</v>
      </c>
      <c r="V214" s="5" t="s">
        <v>400</v>
      </c>
      <c r="W214" s="5"/>
      <c r="X214" s="5" t="s">
        <v>400</v>
      </c>
      <c r="Y214" s="5" t="s">
        <v>400</v>
      </c>
      <c r="Z214" s="5" t="s">
        <v>400</v>
      </c>
      <c r="AA214" s="5"/>
      <c r="AB214" s="31">
        <f t="shared" si="65"/>
        <v>0.93427890463173824</v>
      </c>
      <c r="AC214" s="32">
        <v>1284</v>
      </c>
      <c r="AD214" s="24">
        <f t="shared" si="66"/>
        <v>1050.5454545454545</v>
      </c>
      <c r="AE214" s="24">
        <f t="shared" si="67"/>
        <v>981.5</v>
      </c>
      <c r="AF214" s="24">
        <f t="shared" si="68"/>
        <v>-69.045454545454504</v>
      </c>
      <c r="AG214" s="24">
        <v>143.6</v>
      </c>
      <c r="AH214" s="24">
        <v>39.700000000000003</v>
      </c>
      <c r="AI214" s="24">
        <v>69.400000000000006</v>
      </c>
      <c r="AJ214" s="24">
        <v>134.1</v>
      </c>
      <c r="AK214" s="24">
        <v>87</v>
      </c>
      <c r="AL214" s="24">
        <v>141.9</v>
      </c>
      <c r="AM214" s="24">
        <v>60.1</v>
      </c>
      <c r="AN214" s="24">
        <v>114.8</v>
      </c>
      <c r="AO214" s="24">
        <v>27.2</v>
      </c>
      <c r="AP214" s="24">
        <f t="shared" si="69"/>
        <v>163.69999999999999</v>
      </c>
      <c r="AQ214" s="47"/>
      <c r="AR214" s="24">
        <f t="shared" si="70"/>
        <v>163.69999999999999</v>
      </c>
      <c r="AS214" s="24"/>
      <c r="AT214" s="24">
        <f t="shared" si="71"/>
        <v>163.69999999999999</v>
      </c>
      <c r="AU214" s="42"/>
      <c r="AV214" s="42"/>
      <c r="AW214" s="42"/>
      <c r="AX214" s="42"/>
      <c r="AY214" s="42"/>
      <c r="AZ214" s="1"/>
      <c r="BA214" s="1"/>
      <c r="BB214" s="1"/>
      <c r="BC214" s="1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9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9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9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9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9"/>
      <c r="GJ214" s="8"/>
      <c r="GK214" s="8"/>
    </row>
    <row r="215" spans="1:193" s="2" customFormat="1" ht="17.100000000000001" customHeight="1">
      <c r="A215" s="17" t="s">
        <v>198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42"/>
      <c r="AV215" s="42"/>
      <c r="AW215" s="42"/>
      <c r="AX215" s="42"/>
      <c r="AY215" s="42"/>
      <c r="AZ215" s="1"/>
      <c r="BA215" s="1"/>
      <c r="BB215" s="1"/>
      <c r="BC215" s="1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9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9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9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9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9"/>
      <c r="GJ215" s="8"/>
      <c r="GK215" s="8"/>
    </row>
    <row r="216" spans="1:193" s="2" customFormat="1" ht="16.7" customHeight="1">
      <c r="A216" s="33" t="s">
        <v>199</v>
      </c>
      <c r="B216" s="24">
        <v>2908.8</v>
      </c>
      <c r="C216" s="24">
        <v>1290.8576200000002</v>
      </c>
      <c r="D216" s="4">
        <f t="shared" si="64"/>
        <v>0.44377668454345437</v>
      </c>
      <c r="E216" s="10">
        <v>15</v>
      </c>
      <c r="F216" s="5">
        <f>F$43</f>
        <v>1</v>
      </c>
      <c r="G216" s="5">
        <v>10</v>
      </c>
      <c r="H216" s="5"/>
      <c r="I216" s="5"/>
      <c r="J216" s="4">
        <f>J$43</f>
        <v>1.0508174645230606</v>
      </c>
      <c r="K216" s="5">
        <v>10</v>
      </c>
      <c r="L216" s="5" t="s">
        <v>400</v>
      </c>
      <c r="M216" s="5" t="s">
        <v>400</v>
      </c>
      <c r="N216" s="4" t="s">
        <v>400</v>
      </c>
      <c r="O216" s="5"/>
      <c r="P216" s="5" t="s">
        <v>400</v>
      </c>
      <c r="Q216" s="5" t="s">
        <v>400</v>
      </c>
      <c r="R216" s="5" t="s">
        <v>400</v>
      </c>
      <c r="S216" s="5"/>
      <c r="T216" s="5" t="s">
        <v>400</v>
      </c>
      <c r="U216" s="5" t="s">
        <v>400</v>
      </c>
      <c r="V216" s="5" t="s">
        <v>400</v>
      </c>
      <c r="W216" s="5"/>
      <c r="X216" s="5" t="s">
        <v>400</v>
      </c>
      <c r="Y216" s="5" t="s">
        <v>400</v>
      </c>
      <c r="Z216" s="5" t="s">
        <v>400</v>
      </c>
      <c r="AA216" s="5"/>
      <c r="AB216" s="31">
        <f t="shared" si="65"/>
        <v>0.77613785466806906</v>
      </c>
      <c r="AC216" s="32">
        <v>775</v>
      </c>
      <c r="AD216" s="24">
        <f t="shared" si="66"/>
        <v>634.09090909090912</v>
      </c>
      <c r="AE216" s="24">
        <f t="shared" si="67"/>
        <v>492.1</v>
      </c>
      <c r="AF216" s="24">
        <f t="shared" si="68"/>
        <v>-141.9909090909091</v>
      </c>
      <c r="AG216" s="24">
        <v>52.6</v>
      </c>
      <c r="AH216" s="24">
        <v>31.2</v>
      </c>
      <c r="AI216" s="24">
        <v>103.5</v>
      </c>
      <c r="AJ216" s="24">
        <v>56.1</v>
      </c>
      <c r="AK216" s="24">
        <v>63.2</v>
      </c>
      <c r="AL216" s="24">
        <v>63.9</v>
      </c>
      <c r="AM216" s="24">
        <v>115.5</v>
      </c>
      <c r="AN216" s="24">
        <v>34.200000000000003</v>
      </c>
      <c r="AO216" s="24">
        <v>13.2</v>
      </c>
      <c r="AP216" s="24">
        <f t="shared" si="69"/>
        <v>-41.3</v>
      </c>
      <c r="AQ216" s="47"/>
      <c r="AR216" s="24">
        <f t="shared" si="70"/>
        <v>0</v>
      </c>
      <c r="AS216" s="24"/>
      <c r="AT216" s="24">
        <f t="shared" si="71"/>
        <v>0</v>
      </c>
      <c r="AU216" s="42"/>
      <c r="AV216" s="42"/>
      <c r="AW216" s="42"/>
      <c r="AX216" s="42"/>
      <c r="AY216" s="42"/>
      <c r="BC216" s="1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9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9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9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9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9"/>
      <c r="GJ216" s="8"/>
      <c r="GK216" s="8"/>
    </row>
    <row r="217" spans="1:193" s="2" customFormat="1" ht="17.100000000000001" customHeight="1">
      <c r="A217" s="33" t="s">
        <v>200</v>
      </c>
      <c r="B217" s="24">
        <v>2063.1</v>
      </c>
      <c r="C217" s="24">
        <v>2023.7411899999995</v>
      </c>
      <c r="D217" s="4">
        <f t="shared" si="64"/>
        <v>0.98092249042702706</v>
      </c>
      <c r="E217" s="10">
        <v>15</v>
      </c>
      <c r="F217" s="5">
        <f t="shared" ref="F217:F228" si="76">F$43</f>
        <v>1</v>
      </c>
      <c r="G217" s="5">
        <v>10</v>
      </c>
      <c r="H217" s="5"/>
      <c r="I217" s="5"/>
      <c r="J217" s="4">
        <f t="shared" ref="J217:J228" si="77">J$43</f>
        <v>1.0508174645230606</v>
      </c>
      <c r="K217" s="5">
        <v>10</v>
      </c>
      <c r="L217" s="5" t="s">
        <v>400</v>
      </c>
      <c r="M217" s="5" t="s">
        <v>400</v>
      </c>
      <c r="N217" s="4" t="s">
        <v>400</v>
      </c>
      <c r="O217" s="5"/>
      <c r="P217" s="5" t="s">
        <v>400</v>
      </c>
      <c r="Q217" s="5" t="s">
        <v>400</v>
      </c>
      <c r="R217" s="5" t="s">
        <v>400</v>
      </c>
      <c r="S217" s="5"/>
      <c r="T217" s="5" t="s">
        <v>400</v>
      </c>
      <c r="U217" s="5" t="s">
        <v>400</v>
      </c>
      <c r="V217" s="5" t="s">
        <v>400</v>
      </c>
      <c r="W217" s="5"/>
      <c r="X217" s="5" t="s">
        <v>400</v>
      </c>
      <c r="Y217" s="5" t="s">
        <v>400</v>
      </c>
      <c r="Z217" s="5" t="s">
        <v>400</v>
      </c>
      <c r="AA217" s="5"/>
      <c r="AB217" s="31">
        <f t="shared" si="65"/>
        <v>1.0063432000467432</v>
      </c>
      <c r="AC217" s="32">
        <v>2136</v>
      </c>
      <c r="AD217" s="24">
        <f t="shared" si="66"/>
        <v>1747.6363636363637</v>
      </c>
      <c r="AE217" s="24">
        <f t="shared" si="67"/>
        <v>1758.7</v>
      </c>
      <c r="AF217" s="24">
        <f t="shared" si="68"/>
        <v>11.063636363636306</v>
      </c>
      <c r="AG217" s="24">
        <v>248</v>
      </c>
      <c r="AH217" s="24">
        <v>28</v>
      </c>
      <c r="AI217" s="24">
        <v>175.2</v>
      </c>
      <c r="AJ217" s="24">
        <v>229.1</v>
      </c>
      <c r="AK217" s="24">
        <v>227.7</v>
      </c>
      <c r="AL217" s="24">
        <v>336.8</v>
      </c>
      <c r="AM217" s="24">
        <v>197.5</v>
      </c>
      <c r="AN217" s="24">
        <v>194.8</v>
      </c>
      <c r="AO217" s="24"/>
      <c r="AP217" s="24">
        <f t="shared" si="69"/>
        <v>121.6</v>
      </c>
      <c r="AQ217" s="47"/>
      <c r="AR217" s="24">
        <f t="shared" si="70"/>
        <v>121.6</v>
      </c>
      <c r="AS217" s="24"/>
      <c r="AT217" s="24">
        <f t="shared" si="71"/>
        <v>121.6</v>
      </c>
      <c r="AU217" s="42"/>
      <c r="AV217" s="42"/>
      <c r="AW217" s="42"/>
      <c r="AX217" s="42"/>
      <c r="AY217" s="42"/>
      <c r="BC217" s="1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9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9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9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9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9"/>
      <c r="GJ217" s="8"/>
      <c r="GK217" s="8"/>
    </row>
    <row r="218" spans="1:193" s="2" customFormat="1" ht="17.100000000000001" customHeight="1">
      <c r="A218" s="33" t="s">
        <v>201</v>
      </c>
      <c r="B218" s="24">
        <v>20255.3</v>
      </c>
      <c r="C218" s="24">
        <v>16716.870049999998</v>
      </c>
      <c r="D218" s="4">
        <f t="shared" si="64"/>
        <v>0.82530844026007999</v>
      </c>
      <c r="E218" s="10">
        <v>15</v>
      </c>
      <c r="F218" s="5">
        <f t="shared" si="76"/>
        <v>1</v>
      </c>
      <c r="G218" s="5">
        <v>10</v>
      </c>
      <c r="H218" s="5"/>
      <c r="I218" s="5"/>
      <c r="J218" s="4">
        <f t="shared" si="77"/>
        <v>1.0508174645230606</v>
      </c>
      <c r="K218" s="5">
        <v>10</v>
      </c>
      <c r="L218" s="5" t="s">
        <v>400</v>
      </c>
      <c r="M218" s="5" t="s">
        <v>400</v>
      </c>
      <c r="N218" s="4" t="s">
        <v>400</v>
      </c>
      <c r="O218" s="5"/>
      <c r="P218" s="5" t="s">
        <v>400</v>
      </c>
      <c r="Q218" s="5" t="s">
        <v>400</v>
      </c>
      <c r="R218" s="5" t="s">
        <v>400</v>
      </c>
      <c r="S218" s="5"/>
      <c r="T218" s="5" t="s">
        <v>400</v>
      </c>
      <c r="U218" s="5" t="s">
        <v>400</v>
      </c>
      <c r="V218" s="5" t="s">
        <v>400</v>
      </c>
      <c r="W218" s="5"/>
      <c r="X218" s="5" t="s">
        <v>400</v>
      </c>
      <c r="Y218" s="5" t="s">
        <v>400</v>
      </c>
      <c r="Z218" s="5" t="s">
        <v>400</v>
      </c>
      <c r="AA218" s="5"/>
      <c r="AB218" s="31">
        <f t="shared" si="65"/>
        <v>0.93965146426090873</v>
      </c>
      <c r="AC218" s="32">
        <v>17</v>
      </c>
      <c r="AD218" s="24">
        <f t="shared" si="66"/>
        <v>13.909090909090908</v>
      </c>
      <c r="AE218" s="24">
        <f t="shared" si="67"/>
        <v>13.1</v>
      </c>
      <c r="AF218" s="24">
        <f t="shared" si="68"/>
        <v>-0.80909090909090864</v>
      </c>
      <c r="AG218" s="24">
        <v>0.9</v>
      </c>
      <c r="AH218" s="24">
        <v>1.7</v>
      </c>
      <c r="AI218" s="24">
        <v>2</v>
      </c>
      <c r="AJ218" s="24">
        <v>1.1000000000000001</v>
      </c>
      <c r="AK218" s="24">
        <v>1.6</v>
      </c>
      <c r="AL218" s="24">
        <v>1.4</v>
      </c>
      <c r="AM218" s="24">
        <v>1.9</v>
      </c>
      <c r="AN218" s="24">
        <v>1.8</v>
      </c>
      <c r="AO218" s="24">
        <v>0.4</v>
      </c>
      <c r="AP218" s="24">
        <f t="shared" si="69"/>
        <v>0.3</v>
      </c>
      <c r="AQ218" s="47"/>
      <c r="AR218" s="24">
        <f t="shared" si="70"/>
        <v>0.3</v>
      </c>
      <c r="AS218" s="24"/>
      <c r="AT218" s="24">
        <f t="shared" si="71"/>
        <v>0.3</v>
      </c>
      <c r="AU218" s="42"/>
      <c r="AV218" s="42"/>
      <c r="AW218" s="42"/>
      <c r="AX218" s="42"/>
      <c r="AY218" s="42"/>
      <c r="BC218" s="1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9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9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9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9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9"/>
      <c r="GJ218" s="8"/>
      <c r="GK218" s="8"/>
    </row>
    <row r="219" spans="1:193" s="2" customFormat="1" ht="17.100000000000001" customHeight="1">
      <c r="A219" s="33" t="s">
        <v>202</v>
      </c>
      <c r="B219" s="24">
        <v>2642.8</v>
      </c>
      <c r="C219" s="24">
        <v>1496.4907599999999</v>
      </c>
      <c r="D219" s="4">
        <f t="shared" si="64"/>
        <v>0.56625199031330398</v>
      </c>
      <c r="E219" s="10">
        <v>15</v>
      </c>
      <c r="F219" s="5">
        <f t="shared" si="76"/>
        <v>1</v>
      </c>
      <c r="G219" s="5">
        <v>10</v>
      </c>
      <c r="H219" s="5"/>
      <c r="I219" s="5"/>
      <c r="J219" s="4">
        <f t="shared" si="77"/>
        <v>1.0508174645230606</v>
      </c>
      <c r="K219" s="5">
        <v>10</v>
      </c>
      <c r="L219" s="5" t="s">
        <v>400</v>
      </c>
      <c r="M219" s="5" t="s">
        <v>400</v>
      </c>
      <c r="N219" s="4" t="s">
        <v>400</v>
      </c>
      <c r="O219" s="5"/>
      <c r="P219" s="5" t="s">
        <v>400</v>
      </c>
      <c r="Q219" s="5" t="s">
        <v>400</v>
      </c>
      <c r="R219" s="5" t="s">
        <v>400</v>
      </c>
      <c r="S219" s="5"/>
      <c r="T219" s="5" t="s">
        <v>400</v>
      </c>
      <c r="U219" s="5" t="s">
        <v>400</v>
      </c>
      <c r="V219" s="5" t="s">
        <v>400</v>
      </c>
      <c r="W219" s="5"/>
      <c r="X219" s="5" t="s">
        <v>400</v>
      </c>
      <c r="Y219" s="5" t="s">
        <v>400</v>
      </c>
      <c r="Z219" s="5" t="s">
        <v>400</v>
      </c>
      <c r="AA219" s="5"/>
      <c r="AB219" s="31">
        <f t="shared" si="65"/>
        <v>0.82862727142657611</v>
      </c>
      <c r="AC219" s="32">
        <v>1336</v>
      </c>
      <c r="AD219" s="24">
        <f t="shared" si="66"/>
        <v>1093.090909090909</v>
      </c>
      <c r="AE219" s="24">
        <f t="shared" si="67"/>
        <v>905.8</v>
      </c>
      <c r="AF219" s="24">
        <f t="shared" si="68"/>
        <v>-187.29090909090905</v>
      </c>
      <c r="AG219" s="24">
        <v>74.599999999999994</v>
      </c>
      <c r="AH219" s="24">
        <v>118.8</v>
      </c>
      <c r="AI219" s="24">
        <v>140.30000000000001</v>
      </c>
      <c r="AJ219" s="24">
        <v>97.6</v>
      </c>
      <c r="AK219" s="24">
        <v>67</v>
      </c>
      <c r="AL219" s="24">
        <v>111.7</v>
      </c>
      <c r="AM219" s="24">
        <v>196.2</v>
      </c>
      <c r="AN219" s="24">
        <v>93.3</v>
      </c>
      <c r="AO219" s="24"/>
      <c r="AP219" s="24">
        <f t="shared" si="69"/>
        <v>6.3</v>
      </c>
      <c r="AQ219" s="47"/>
      <c r="AR219" s="24">
        <f t="shared" si="70"/>
        <v>6.3</v>
      </c>
      <c r="AS219" s="24"/>
      <c r="AT219" s="24">
        <f t="shared" si="71"/>
        <v>6.3</v>
      </c>
      <c r="AU219" s="42"/>
      <c r="AV219" s="42"/>
      <c r="AW219" s="42"/>
      <c r="AX219" s="42"/>
      <c r="AY219" s="42"/>
      <c r="BB219" s="1"/>
      <c r="BC219" s="1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9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9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9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9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9"/>
      <c r="GJ219" s="8"/>
      <c r="GK219" s="8"/>
    </row>
    <row r="220" spans="1:193" s="2" customFormat="1" ht="17.100000000000001" customHeight="1">
      <c r="A220" s="33" t="s">
        <v>203</v>
      </c>
      <c r="B220" s="24">
        <v>47331.5</v>
      </c>
      <c r="C220" s="24">
        <v>35443.013749999998</v>
      </c>
      <c r="D220" s="4">
        <f t="shared" si="64"/>
        <v>0.74882506892872602</v>
      </c>
      <c r="E220" s="10">
        <v>15</v>
      </c>
      <c r="F220" s="5">
        <f t="shared" si="76"/>
        <v>1</v>
      </c>
      <c r="G220" s="5">
        <v>10</v>
      </c>
      <c r="H220" s="5"/>
      <c r="I220" s="5"/>
      <c r="J220" s="4">
        <f t="shared" si="77"/>
        <v>1.0508174645230606</v>
      </c>
      <c r="K220" s="5">
        <v>10</v>
      </c>
      <c r="L220" s="5" t="s">
        <v>400</v>
      </c>
      <c r="M220" s="5" t="s">
        <v>400</v>
      </c>
      <c r="N220" s="4" t="s">
        <v>400</v>
      </c>
      <c r="O220" s="5"/>
      <c r="P220" s="5" t="s">
        <v>400</v>
      </c>
      <c r="Q220" s="5" t="s">
        <v>400</v>
      </c>
      <c r="R220" s="5" t="s">
        <v>400</v>
      </c>
      <c r="S220" s="5"/>
      <c r="T220" s="5" t="s">
        <v>400</v>
      </c>
      <c r="U220" s="5" t="s">
        <v>400</v>
      </c>
      <c r="V220" s="5" t="s">
        <v>400</v>
      </c>
      <c r="W220" s="5"/>
      <c r="X220" s="5" t="s">
        <v>400</v>
      </c>
      <c r="Y220" s="5" t="s">
        <v>400</v>
      </c>
      <c r="Z220" s="5" t="s">
        <v>400</v>
      </c>
      <c r="AA220" s="5"/>
      <c r="AB220" s="31">
        <f t="shared" si="65"/>
        <v>0.90687287654747128</v>
      </c>
      <c r="AC220" s="32">
        <v>2911</v>
      </c>
      <c r="AD220" s="24">
        <f t="shared" si="66"/>
        <v>2381.7272727272725</v>
      </c>
      <c r="AE220" s="24">
        <f t="shared" si="67"/>
        <v>2159.9</v>
      </c>
      <c r="AF220" s="24">
        <f t="shared" si="68"/>
        <v>-221.82727272727243</v>
      </c>
      <c r="AG220" s="24">
        <v>139.30000000000001</v>
      </c>
      <c r="AH220" s="24">
        <v>182.2</v>
      </c>
      <c r="AI220" s="24">
        <v>166.1</v>
      </c>
      <c r="AJ220" s="24">
        <v>92.9</v>
      </c>
      <c r="AK220" s="24">
        <v>211.5</v>
      </c>
      <c r="AL220" s="24">
        <v>286.8</v>
      </c>
      <c r="AM220" s="24">
        <v>380.6</v>
      </c>
      <c r="AN220" s="24">
        <v>285.10000000000002</v>
      </c>
      <c r="AO220" s="24">
        <v>336.20000000000005</v>
      </c>
      <c r="AP220" s="24">
        <f t="shared" si="69"/>
        <v>79.2</v>
      </c>
      <c r="AQ220" s="47"/>
      <c r="AR220" s="24">
        <f t="shared" si="70"/>
        <v>79.2</v>
      </c>
      <c r="AS220" s="24"/>
      <c r="AT220" s="24">
        <f t="shared" si="71"/>
        <v>79.2</v>
      </c>
      <c r="AU220" s="42"/>
      <c r="AV220" s="42"/>
      <c r="AW220" s="42"/>
      <c r="AX220" s="42"/>
      <c r="AY220" s="42"/>
      <c r="AZ220" s="1"/>
      <c r="BA220" s="1"/>
      <c r="BB220" s="1"/>
      <c r="BC220" s="1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9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9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9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9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9"/>
      <c r="GJ220" s="8"/>
      <c r="GK220" s="8"/>
    </row>
    <row r="221" spans="1:193" s="2" customFormat="1" ht="17.100000000000001" customHeight="1">
      <c r="A221" s="33" t="s">
        <v>204</v>
      </c>
      <c r="B221" s="24">
        <v>8601.6</v>
      </c>
      <c r="C221" s="24">
        <v>5319.2325699999992</v>
      </c>
      <c r="D221" s="4">
        <f t="shared" si="64"/>
        <v>0.61840036388578856</v>
      </c>
      <c r="E221" s="10">
        <v>15</v>
      </c>
      <c r="F221" s="5">
        <f t="shared" si="76"/>
        <v>1</v>
      </c>
      <c r="G221" s="5">
        <v>10</v>
      </c>
      <c r="H221" s="5"/>
      <c r="I221" s="5"/>
      <c r="J221" s="4">
        <f t="shared" si="77"/>
        <v>1.0508174645230606</v>
      </c>
      <c r="K221" s="5">
        <v>10</v>
      </c>
      <c r="L221" s="5" t="s">
        <v>400</v>
      </c>
      <c r="M221" s="5" t="s">
        <v>400</v>
      </c>
      <c r="N221" s="4" t="s">
        <v>400</v>
      </c>
      <c r="O221" s="5"/>
      <c r="P221" s="5" t="s">
        <v>400</v>
      </c>
      <c r="Q221" s="5" t="s">
        <v>400</v>
      </c>
      <c r="R221" s="5" t="s">
        <v>400</v>
      </c>
      <c r="S221" s="5"/>
      <c r="T221" s="5" t="s">
        <v>400</v>
      </c>
      <c r="U221" s="5" t="s">
        <v>400</v>
      </c>
      <c r="V221" s="5" t="s">
        <v>400</v>
      </c>
      <c r="W221" s="5"/>
      <c r="X221" s="5" t="s">
        <v>400</v>
      </c>
      <c r="Y221" s="5" t="s">
        <v>400</v>
      </c>
      <c r="Z221" s="5" t="s">
        <v>400</v>
      </c>
      <c r="AA221" s="5"/>
      <c r="AB221" s="31">
        <f t="shared" si="65"/>
        <v>0.85097657438621244</v>
      </c>
      <c r="AC221" s="32">
        <v>1397</v>
      </c>
      <c r="AD221" s="24">
        <f t="shared" si="66"/>
        <v>1143</v>
      </c>
      <c r="AE221" s="24">
        <f t="shared" si="67"/>
        <v>972.7</v>
      </c>
      <c r="AF221" s="24">
        <f t="shared" si="68"/>
        <v>-170.29999999999995</v>
      </c>
      <c r="AG221" s="24">
        <v>112.7</v>
      </c>
      <c r="AH221" s="24">
        <v>91.7</v>
      </c>
      <c r="AI221" s="24">
        <v>127.7</v>
      </c>
      <c r="AJ221" s="24">
        <v>105.8</v>
      </c>
      <c r="AK221" s="24">
        <v>95.1</v>
      </c>
      <c r="AL221" s="24">
        <v>126.1</v>
      </c>
      <c r="AM221" s="24">
        <v>190.2</v>
      </c>
      <c r="AN221" s="24">
        <v>113.3</v>
      </c>
      <c r="AO221" s="24">
        <v>1</v>
      </c>
      <c r="AP221" s="24">
        <f t="shared" si="69"/>
        <v>9.1</v>
      </c>
      <c r="AQ221" s="47"/>
      <c r="AR221" s="24">
        <f t="shared" si="70"/>
        <v>9.1</v>
      </c>
      <c r="AS221" s="24"/>
      <c r="AT221" s="24">
        <f t="shared" si="71"/>
        <v>9.1</v>
      </c>
      <c r="AU221" s="42"/>
      <c r="AV221" s="42"/>
      <c r="AW221" s="42"/>
      <c r="AX221" s="42"/>
      <c r="AY221" s="42"/>
      <c r="BC221" s="1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9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9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9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9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9"/>
      <c r="GJ221" s="8"/>
      <c r="GK221" s="8"/>
    </row>
    <row r="222" spans="1:193" s="2" customFormat="1" ht="17.100000000000001" customHeight="1">
      <c r="A222" s="33" t="s">
        <v>205</v>
      </c>
      <c r="B222" s="24">
        <v>30347</v>
      </c>
      <c r="C222" s="24">
        <v>22042.524960000006</v>
      </c>
      <c r="D222" s="4">
        <f t="shared" si="64"/>
        <v>0.72634939071407412</v>
      </c>
      <c r="E222" s="10">
        <v>15</v>
      </c>
      <c r="F222" s="5">
        <f t="shared" si="76"/>
        <v>1</v>
      </c>
      <c r="G222" s="5">
        <v>10</v>
      </c>
      <c r="H222" s="5"/>
      <c r="I222" s="5"/>
      <c r="J222" s="4">
        <f t="shared" si="77"/>
        <v>1.0508174645230606</v>
      </c>
      <c r="K222" s="5">
        <v>10</v>
      </c>
      <c r="L222" s="5" t="s">
        <v>400</v>
      </c>
      <c r="M222" s="5" t="s">
        <v>400</v>
      </c>
      <c r="N222" s="4" t="s">
        <v>400</v>
      </c>
      <c r="O222" s="5"/>
      <c r="P222" s="5" t="s">
        <v>400</v>
      </c>
      <c r="Q222" s="5" t="s">
        <v>400</v>
      </c>
      <c r="R222" s="5" t="s">
        <v>400</v>
      </c>
      <c r="S222" s="5"/>
      <c r="T222" s="5" t="s">
        <v>400</v>
      </c>
      <c r="U222" s="5" t="s">
        <v>400</v>
      </c>
      <c r="V222" s="5" t="s">
        <v>400</v>
      </c>
      <c r="W222" s="5"/>
      <c r="X222" s="5" t="s">
        <v>400</v>
      </c>
      <c r="Y222" s="5" t="s">
        <v>400</v>
      </c>
      <c r="Z222" s="5" t="s">
        <v>400</v>
      </c>
      <c r="AA222" s="5"/>
      <c r="AB222" s="31">
        <f t="shared" si="65"/>
        <v>0.8972404430269062</v>
      </c>
      <c r="AC222" s="32">
        <v>50</v>
      </c>
      <c r="AD222" s="24">
        <f t="shared" si="66"/>
        <v>40.909090909090914</v>
      </c>
      <c r="AE222" s="24">
        <f t="shared" si="67"/>
        <v>36.700000000000003</v>
      </c>
      <c r="AF222" s="24">
        <f t="shared" si="68"/>
        <v>-4.2090909090909108</v>
      </c>
      <c r="AG222" s="24">
        <v>2.6</v>
      </c>
      <c r="AH222" s="24">
        <v>4.7</v>
      </c>
      <c r="AI222" s="24">
        <v>4.7</v>
      </c>
      <c r="AJ222" s="24">
        <v>4.3</v>
      </c>
      <c r="AK222" s="24">
        <v>3.1</v>
      </c>
      <c r="AL222" s="24">
        <v>4.7</v>
      </c>
      <c r="AM222" s="24">
        <v>7.1</v>
      </c>
      <c r="AN222" s="24">
        <v>4.4000000000000004</v>
      </c>
      <c r="AO222" s="24"/>
      <c r="AP222" s="24">
        <f t="shared" si="69"/>
        <v>1.1000000000000001</v>
      </c>
      <c r="AQ222" s="47"/>
      <c r="AR222" s="24">
        <f t="shared" si="70"/>
        <v>1.1000000000000001</v>
      </c>
      <c r="AS222" s="24"/>
      <c r="AT222" s="24">
        <f t="shared" si="71"/>
        <v>1.1000000000000001</v>
      </c>
      <c r="AU222" s="42"/>
      <c r="AV222" s="42"/>
      <c r="AW222" s="42"/>
      <c r="AX222" s="42"/>
      <c r="AY222" s="42"/>
      <c r="BC222" s="1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9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9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9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9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9"/>
      <c r="GJ222" s="8"/>
      <c r="GK222" s="8"/>
    </row>
    <row r="223" spans="1:193" s="2" customFormat="1" ht="17.100000000000001" customHeight="1">
      <c r="A223" s="33" t="s">
        <v>206</v>
      </c>
      <c r="B223" s="24">
        <v>3827.2</v>
      </c>
      <c r="C223" s="24">
        <v>2614.6310099999996</v>
      </c>
      <c r="D223" s="4">
        <f t="shared" si="64"/>
        <v>0.68317072794732436</v>
      </c>
      <c r="E223" s="10">
        <v>15</v>
      </c>
      <c r="F223" s="5">
        <f t="shared" si="76"/>
        <v>1</v>
      </c>
      <c r="G223" s="5">
        <v>10</v>
      </c>
      <c r="H223" s="5"/>
      <c r="I223" s="5"/>
      <c r="J223" s="4">
        <f t="shared" si="77"/>
        <v>1.0508174645230606</v>
      </c>
      <c r="K223" s="5">
        <v>10</v>
      </c>
      <c r="L223" s="5" t="s">
        <v>400</v>
      </c>
      <c r="M223" s="5" t="s">
        <v>400</v>
      </c>
      <c r="N223" s="4" t="s">
        <v>400</v>
      </c>
      <c r="O223" s="5"/>
      <c r="P223" s="5" t="s">
        <v>400</v>
      </c>
      <c r="Q223" s="5" t="s">
        <v>400</v>
      </c>
      <c r="R223" s="5" t="s">
        <v>400</v>
      </c>
      <c r="S223" s="5"/>
      <c r="T223" s="5" t="s">
        <v>400</v>
      </c>
      <c r="U223" s="5" t="s">
        <v>400</v>
      </c>
      <c r="V223" s="5" t="s">
        <v>400</v>
      </c>
      <c r="W223" s="5"/>
      <c r="X223" s="5" t="s">
        <v>400</v>
      </c>
      <c r="Y223" s="5" t="s">
        <v>400</v>
      </c>
      <c r="Z223" s="5" t="s">
        <v>400</v>
      </c>
      <c r="AA223" s="5"/>
      <c r="AB223" s="31">
        <f t="shared" si="65"/>
        <v>0.87873530184115634</v>
      </c>
      <c r="AC223" s="32">
        <v>2291</v>
      </c>
      <c r="AD223" s="24">
        <f t="shared" si="66"/>
        <v>1874.4545454545455</v>
      </c>
      <c r="AE223" s="24">
        <f t="shared" si="67"/>
        <v>1647.1</v>
      </c>
      <c r="AF223" s="24">
        <f t="shared" si="68"/>
        <v>-227.35454545454559</v>
      </c>
      <c r="AG223" s="24">
        <v>192.8</v>
      </c>
      <c r="AH223" s="24">
        <v>193.4</v>
      </c>
      <c r="AI223" s="24">
        <v>204</v>
      </c>
      <c r="AJ223" s="24">
        <v>144.80000000000001</v>
      </c>
      <c r="AK223" s="24">
        <v>155.6</v>
      </c>
      <c r="AL223" s="24">
        <v>208.6</v>
      </c>
      <c r="AM223" s="24">
        <v>316.5</v>
      </c>
      <c r="AN223" s="24">
        <v>212.6</v>
      </c>
      <c r="AO223" s="24"/>
      <c r="AP223" s="24">
        <f t="shared" si="69"/>
        <v>18.8</v>
      </c>
      <c r="AQ223" s="47"/>
      <c r="AR223" s="24">
        <f t="shared" si="70"/>
        <v>18.8</v>
      </c>
      <c r="AS223" s="24"/>
      <c r="AT223" s="24">
        <f t="shared" si="71"/>
        <v>18.8</v>
      </c>
      <c r="AU223" s="42"/>
      <c r="AV223" s="42"/>
      <c r="AW223" s="42"/>
      <c r="AX223" s="42"/>
      <c r="AY223" s="42"/>
      <c r="BC223" s="1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9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9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9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9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9"/>
      <c r="GJ223" s="8"/>
      <c r="GK223" s="8"/>
    </row>
    <row r="224" spans="1:193" s="2" customFormat="1" ht="17.100000000000001" customHeight="1">
      <c r="A224" s="33" t="s">
        <v>207</v>
      </c>
      <c r="B224" s="24">
        <v>20077.900000000001</v>
      </c>
      <c r="C224" s="24">
        <v>18217.491489999997</v>
      </c>
      <c r="D224" s="4">
        <f t="shared" si="64"/>
        <v>0.90734048331747819</v>
      </c>
      <c r="E224" s="10">
        <v>15</v>
      </c>
      <c r="F224" s="5">
        <f t="shared" si="76"/>
        <v>1</v>
      </c>
      <c r="G224" s="5">
        <v>10</v>
      </c>
      <c r="H224" s="5"/>
      <c r="I224" s="5"/>
      <c r="J224" s="4">
        <f t="shared" si="77"/>
        <v>1.0508174645230606</v>
      </c>
      <c r="K224" s="5">
        <v>10</v>
      </c>
      <c r="L224" s="5" t="s">
        <v>400</v>
      </c>
      <c r="M224" s="5" t="s">
        <v>400</v>
      </c>
      <c r="N224" s="4" t="s">
        <v>400</v>
      </c>
      <c r="O224" s="5"/>
      <c r="P224" s="5" t="s">
        <v>400</v>
      </c>
      <c r="Q224" s="5" t="s">
        <v>400</v>
      </c>
      <c r="R224" s="5" t="s">
        <v>400</v>
      </c>
      <c r="S224" s="5"/>
      <c r="T224" s="5" t="s">
        <v>400</v>
      </c>
      <c r="U224" s="5" t="s">
        <v>400</v>
      </c>
      <c r="V224" s="5" t="s">
        <v>400</v>
      </c>
      <c r="W224" s="5"/>
      <c r="X224" s="5" t="s">
        <v>400</v>
      </c>
      <c r="Y224" s="5" t="s">
        <v>400</v>
      </c>
      <c r="Z224" s="5" t="s">
        <v>400</v>
      </c>
      <c r="AA224" s="5"/>
      <c r="AB224" s="31">
        <f t="shared" si="65"/>
        <v>0.9748080541426507</v>
      </c>
      <c r="AC224" s="32">
        <v>228</v>
      </c>
      <c r="AD224" s="24">
        <f t="shared" si="66"/>
        <v>186.54545454545453</v>
      </c>
      <c r="AE224" s="24">
        <f t="shared" si="67"/>
        <v>181.8</v>
      </c>
      <c r="AF224" s="24">
        <f t="shared" si="68"/>
        <v>-4.7454545454545212</v>
      </c>
      <c r="AG224" s="24">
        <v>16.899999999999999</v>
      </c>
      <c r="AH224" s="24">
        <v>25.8</v>
      </c>
      <c r="AI224" s="24">
        <v>6.5</v>
      </c>
      <c r="AJ224" s="24">
        <v>5.4</v>
      </c>
      <c r="AK224" s="24">
        <v>12.6</v>
      </c>
      <c r="AL224" s="24">
        <v>15.6</v>
      </c>
      <c r="AM224" s="24">
        <v>26.1</v>
      </c>
      <c r="AN224" s="24">
        <v>17</v>
      </c>
      <c r="AO224" s="24">
        <v>39.400000000000006</v>
      </c>
      <c r="AP224" s="24">
        <f t="shared" si="69"/>
        <v>16.5</v>
      </c>
      <c r="AQ224" s="47"/>
      <c r="AR224" s="24">
        <f t="shared" si="70"/>
        <v>16.5</v>
      </c>
      <c r="AS224" s="24"/>
      <c r="AT224" s="24">
        <f t="shared" si="71"/>
        <v>16.5</v>
      </c>
      <c r="AU224" s="42"/>
      <c r="AV224" s="42"/>
      <c r="AW224" s="42"/>
      <c r="AX224" s="42"/>
      <c r="AY224" s="42"/>
      <c r="BC224" s="1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9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9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9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9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9"/>
      <c r="GJ224" s="8"/>
      <c r="GK224" s="8"/>
    </row>
    <row r="225" spans="1:193" s="2" customFormat="1" ht="17.100000000000001" customHeight="1">
      <c r="A225" s="33" t="s">
        <v>208</v>
      </c>
      <c r="B225" s="24">
        <v>2055.6</v>
      </c>
      <c r="C225" s="24">
        <v>544.49787000000003</v>
      </c>
      <c r="D225" s="4">
        <f t="shared" si="64"/>
        <v>0.26488512842965561</v>
      </c>
      <c r="E225" s="10">
        <v>15</v>
      </c>
      <c r="F225" s="5">
        <f t="shared" si="76"/>
        <v>1</v>
      </c>
      <c r="G225" s="5">
        <v>10</v>
      </c>
      <c r="H225" s="5"/>
      <c r="I225" s="5"/>
      <c r="J225" s="4">
        <f t="shared" si="77"/>
        <v>1.0508174645230606</v>
      </c>
      <c r="K225" s="5">
        <v>10</v>
      </c>
      <c r="L225" s="5" t="s">
        <v>400</v>
      </c>
      <c r="M225" s="5" t="s">
        <v>400</v>
      </c>
      <c r="N225" s="4" t="s">
        <v>400</v>
      </c>
      <c r="O225" s="5"/>
      <c r="P225" s="5" t="s">
        <v>400</v>
      </c>
      <c r="Q225" s="5" t="s">
        <v>400</v>
      </c>
      <c r="R225" s="5" t="s">
        <v>400</v>
      </c>
      <c r="S225" s="5"/>
      <c r="T225" s="5" t="s">
        <v>400</v>
      </c>
      <c r="U225" s="5" t="s">
        <v>400</v>
      </c>
      <c r="V225" s="5" t="s">
        <v>400</v>
      </c>
      <c r="W225" s="5"/>
      <c r="X225" s="5" t="s">
        <v>400</v>
      </c>
      <c r="Y225" s="5" t="s">
        <v>400</v>
      </c>
      <c r="Z225" s="5" t="s">
        <v>400</v>
      </c>
      <c r="AA225" s="5"/>
      <c r="AB225" s="31">
        <f t="shared" si="65"/>
        <v>0.69947004490501252</v>
      </c>
      <c r="AC225" s="32">
        <v>1018</v>
      </c>
      <c r="AD225" s="24">
        <f t="shared" si="66"/>
        <v>832.90909090909088</v>
      </c>
      <c r="AE225" s="24">
        <f t="shared" si="67"/>
        <v>582.6</v>
      </c>
      <c r="AF225" s="24">
        <f t="shared" si="68"/>
        <v>-250.30909090909086</v>
      </c>
      <c r="AG225" s="24">
        <v>27.8</v>
      </c>
      <c r="AH225" s="24">
        <v>15.8</v>
      </c>
      <c r="AI225" s="24">
        <v>86.1</v>
      </c>
      <c r="AJ225" s="24">
        <v>49.3</v>
      </c>
      <c r="AK225" s="24">
        <v>46</v>
      </c>
      <c r="AL225" s="24">
        <v>101.7</v>
      </c>
      <c r="AM225" s="24">
        <v>171.7</v>
      </c>
      <c r="AN225" s="24">
        <v>47.6</v>
      </c>
      <c r="AO225" s="24">
        <v>51.099999999999994</v>
      </c>
      <c r="AP225" s="24">
        <f t="shared" si="69"/>
        <v>-14.5</v>
      </c>
      <c r="AQ225" s="47"/>
      <c r="AR225" s="24">
        <f t="shared" si="70"/>
        <v>0</v>
      </c>
      <c r="AS225" s="24"/>
      <c r="AT225" s="24">
        <f t="shared" si="71"/>
        <v>0</v>
      </c>
      <c r="AU225" s="42"/>
      <c r="AV225" s="42"/>
      <c r="AW225" s="42"/>
      <c r="AX225" s="42"/>
      <c r="AY225" s="42"/>
      <c r="BC225" s="1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9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9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9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9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9"/>
      <c r="GJ225" s="8"/>
      <c r="GK225" s="8"/>
    </row>
    <row r="226" spans="1:193" s="2" customFormat="1" ht="17.100000000000001" customHeight="1">
      <c r="A226" s="33" t="s">
        <v>209</v>
      </c>
      <c r="B226" s="24">
        <v>3524.3</v>
      </c>
      <c r="C226" s="24">
        <v>908.4199000000001</v>
      </c>
      <c r="D226" s="4">
        <f t="shared" si="64"/>
        <v>0.25775895922594561</v>
      </c>
      <c r="E226" s="10">
        <v>15</v>
      </c>
      <c r="F226" s="5">
        <f t="shared" si="76"/>
        <v>1</v>
      </c>
      <c r="G226" s="5">
        <v>10</v>
      </c>
      <c r="H226" s="5"/>
      <c r="I226" s="5"/>
      <c r="J226" s="4">
        <f t="shared" si="77"/>
        <v>1.0508174645230606</v>
      </c>
      <c r="K226" s="5">
        <v>10</v>
      </c>
      <c r="L226" s="5" t="s">
        <v>400</v>
      </c>
      <c r="M226" s="5" t="s">
        <v>400</v>
      </c>
      <c r="N226" s="4" t="s">
        <v>400</v>
      </c>
      <c r="O226" s="5"/>
      <c r="P226" s="5" t="s">
        <v>400</v>
      </c>
      <c r="Q226" s="5" t="s">
        <v>400</v>
      </c>
      <c r="R226" s="5" t="s">
        <v>400</v>
      </c>
      <c r="S226" s="5"/>
      <c r="T226" s="5" t="s">
        <v>400</v>
      </c>
      <c r="U226" s="5" t="s">
        <v>400</v>
      </c>
      <c r="V226" s="5" t="s">
        <v>400</v>
      </c>
      <c r="W226" s="5"/>
      <c r="X226" s="5" t="s">
        <v>400</v>
      </c>
      <c r="Y226" s="5" t="s">
        <v>400</v>
      </c>
      <c r="Z226" s="5" t="s">
        <v>400</v>
      </c>
      <c r="AA226" s="5"/>
      <c r="AB226" s="31">
        <f t="shared" si="65"/>
        <v>0.69641597238913688</v>
      </c>
      <c r="AC226" s="32">
        <v>2269</v>
      </c>
      <c r="AD226" s="24">
        <f t="shared" si="66"/>
        <v>1856.4545454545455</v>
      </c>
      <c r="AE226" s="24">
        <f t="shared" si="67"/>
        <v>1292.9000000000001</v>
      </c>
      <c r="AF226" s="24">
        <f t="shared" si="68"/>
        <v>-563.5545454545454</v>
      </c>
      <c r="AG226" s="24">
        <v>254.1</v>
      </c>
      <c r="AH226" s="24">
        <v>93</v>
      </c>
      <c r="AI226" s="24">
        <v>139.6</v>
      </c>
      <c r="AJ226" s="24">
        <v>158.69999999999999</v>
      </c>
      <c r="AK226" s="24">
        <v>163.6</v>
      </c>
      <c r="AL226" s="24">
        <v>169.6</v>
      </c>
      <c r="AM226" s="24">
        <v>314.89999999999998</v>
      </c>
      <c r="AN226" s="24">
        <v>90</v>
      </c>
      <c r="AO226" s="24"/>
      <c r="AP226" s="24">
        <f t="shared" si="69"/>
        <v>-90.6</v>
      </c>
      <c r="AQ226" s="47"/>
      <c r="AR226" s="24">
        <f t="shared" si="70"/>
        <v>0</v>
      </c>
      <c r="AS226" s="24"/>
      <c r="AT226" s="24">
        <f t="shared" si="71"/>
        <v>0</v>
      </c>
      <c r="AU226" s="42"/>
      <c r="AV226" s="42"/>
      <c r="AW226" s="42"/>
      <c r="AX226" s="42"/>
      <c r="AY226" s="42"/>
      <c r="BC226" s="1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9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9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9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9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9"/>
      <c r="GJ226" s="8"/>
      <c r="GK226" s="8"/>
    </row>
    <row r="227" spans="1:193" s="2" customFormat="1" ht="17.100000000000001" customHeight="1">
      <c r="A227" s="33" t="s">
        <v>210</v>
      </c>
      <c r="B227" s="24">
        <v>9795.1</v>
      </c>
      <c r="C227" s="24">
        <v>10470.56905</v>
      </c>
      <c r="D227" s="4">
        <f t="shared" si="64"/>
        <v>1.068959893211912</v>
      </c>
      <c r="E227" s="10">
        <v>15</v>
      </c>
      <c r="F227" s="5">
        <f t="shared" si="76"/>
        <v>1</v>
      </c>
      <c r="G227" s="5">
        <v>10</v>
      </c>
      <c r="H227" s="5"/>
      <c r="I227" s="5"/>
      <c r="J227" s="4">
        <f t="shared" si="77"/>
        <v>1.0508174645230606</v>
      </c>
      <c r="K227" s="5">
        <v>10</v>
      </c>
      <c r="L227" s="5" t="s">
        <v>400</v>
      </c>
      <c r="M227" s="5" t="s">
        <v>400</v>
      </c>
      <c r="N227" s="4" t="s">
        <v>400</v>
      </c>
      <c r="O227" s="5"/>
      <c r="P227" s="5" t="s">
        <v>400</v>
      </c>
      <c r="Q227" s="5" t="s">
        <v>400</v>
      </c>
      <c r="R227" s="5" t="s">
        <v>400</v>
      </c>
      <c r="S227" s="5"/>
      <c r="T227" s="5" t="s">
        <v>400</v>
      </c>
      <c r="U227" s="5" t="s">
        <v>400</v>
      </c>
      <c r="V227" s="5" t="s">
        <v>400</v>
      </c>
      <c r="W227" s="5"/>
      <c r="X227" s="5" t="s">
        <v>400</v>
      </c>
      <c r="Y227" s="5" t="s">
        <v>400</v>
      </c>
      <c r="Z227" s="5" t="s">
        <v>400</v>
      </c>
      <c r="AA227" s="5"/>
      <c r="AB227" s="31">
        <f t="shared" si="65"/>
        <v>1.0440735155259795</v>
      </c>
      <c r="AC227" s="32">
        <v>631</v>
      </c>
      <c r="AD227" s="24">
        <f t="shared" si="66"/>
        <v>516.27272727272725</v>
      </c>
      <c r="AE227" s="24">
        <f t="shared" si="67"/>
        <v>539</v>
      </c>
      <c r="AF227" s="24">
        <f t="shared" si="68"/>
        <v>22.727272727272748</v>
      </c>
      <c r="AG227" s="24">
        <v>54.6</v>
      </c>
      <c r="AH227" s="24">
        <v>71.099999999999994</v>
      </c>
      <c r="AI227" s="24">
        <v>67.400000000000006</v>
      </c>
      <c r="AJ227" s="24">
        <v>36.4</v>
      </c>
      <c r="AK227" s="24">
        <v>66.599999999999994</v>
      </c>
      <c r="AL227" s="24">
        <v>80.5</v>
      </c>
      <c r="AM227" s="24">
        <v>57</v>
      </c>
      <c r="AN227" s="24">
        <v>35.700000000000003</v>
      </c>
      <c r="AO227" s="24">
        <v>3.1</v>
      </c>
      <c r="AP227" s="24">
        <f t="shared" si="69"/>
        <v>66.599999999999994</v>
      </c>
      <c r="AQ227" s="47"/>
      <c r="AR227" s="24">
        <f t="shared" si="70"/>
        <v>66.599999999999994</v>
      </c>
      <c r="AS227" s="24"/>
      <c r="AT227" s="24">
        <f t="shared" si="71"/>
        <v>66.599999999999994</v>
      </c>
      <c r="AU227" s="42"/>
      <c r="AV227" s="42"/>
      <c r="AW227" s="42"/>
      <c r="AX227" s="42"/>
      <c r="AY227" s="42"/>
      <c r="BC227" s="1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9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9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9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9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9"/>
      <c r="GJ227" s="8"/>
      <c r="GK227" s="8"/>
    </row>
    <row r="228" spans="1:193" s="2" customFormat="1" ht="17.100000000000001" customHeight="1">
      <c r="A228" s="33" t="s">
        <v>211</v>
      </c>
      <c r="B228" s="24">
        <v>1864</v>
      </c>
      <c r="C228" s="24">
        <v>273.50708000000009</v>
      </c>
      <c r="D228" s="4">
        <f t="shared" si="64"/>
        <v>0.14673126609442064</v>
      </c>
      <c r="E228" s="10">
        <v>15</v>
      </c>
      <c r="F228" s="5">
        <f t="shared" si="76"/>
        <v>1</v>
      </c>
      <c r="G228" s="5">
        <v>10</v>
      </c>
      <c r="H228" s="5"/>
      <c r="I228" s="5"/>
      <c r="J228" s="4">
        <f t="shared" si="77"/>
        <v>1.0508174645230606</v>
      </c>
      <c r="K228" s="5">
        <v>10</v>
      </c>
      <c r="L228" s="5" t="s">
        <v>400</v>
      </c>
      <c r="M228" s="5" t="s">
        <v>400</v>
      </c>
      <c r="N228" s="4" t="s">
        <v>400</v>
      </c>
      <c r="O228" s="5"/>
      <c r="P228" s="5" t="s">
        <v>400</v>
      </c>
      <c r="Q228" s="5" t="s">
        <v>400</v>
      </c>
      <c r="R228" s="5" t="s">
        <v>400</v>
      </c>
      <c r="S228" s="5"/>
      <c r="T228" s="5" t="s">
        <v>400</v>
      </c>
      <c r="U228" s="5" t="s">
        <v>400</v>
      </c>
      <c r="V228" s="5" t="s">
        <v>400</v>
      </c>
      <c r="W228" s="5"/>
      <c r="X228" s="5" t="s">
        <v>400</v>
      </c>
      <c r="Y228" s="5" t="s">
        <v>400</v>
      </c>
      <c r="Z228" s="5" t="s">
        <v>400</v>
      </c>
      <c r="AA228" s="5"/>
      <c r="AB228" s="31">
        <f t="shared" si="65"/>
        <v>0.648832675332769</v>
      </c>
      <c r="AC228" s="32">
        <v>902</v>
      </c>
      <c r="AD228" s="24">
        <f t="shared" si="66"/>
        <v>738</v>
      </c>
      <c r="AE228" s="24">
        <f t="shared" si="67"/>
        <v>478.8</v>
      </c>
      <c r="AF228" s="24">
        <f t="shared" si="68"/>
        <v>-259.2</v>
      </c>
      <c r="AG228" s="24">
        <v>10.6</v>
      </c>
      <c r="AH228" s="24">
        <v>21.3</v>
      </c>
      <c r="AI228" s="24">
        <v>73.5</v>
      </c>
      <c r="AJ228" s="24">
        <v>43.4</v>
      </c>
      <c r="AK228" s="24">
        <v>38.1</v>
      </c>
      <c r="AL228" s="24">
        <v>103.3</v>
      </c>
      <c r="AM228" s="24">
        <v>164</v>
      </c>
      <c r="AN228" s="24">
        <v>33.9</v>
      </c>
      <c r="AO228" s="24">
        <v>36.5</v>
      </c>
      <c r="AP228" s="24">
        <f t="shared" si="69"/>
        <v>-45.8</v>
      </c>
      <c r="AQ228" s="47"/>
      <c r="AR228" s="24">
        <f t="shared" si="70"/>
        <v>0</v>
      </c>
      <c r="AS228" s="24"/>
      <c r="AT228" s="24">
        <f t="shared" si="71"/>
        <v>0</v>
      </c>
      <c r="AU228" s="42"/>
      <c r="AV228" s="42"/>
      <c r="AW228" s="42"/>
      <c r="AX228" s="42"/>
      <c r="AY228" s="42"/>
      <c r="AZ228" s="1"/>
      <c r="BA228" s="1"/>
      <c r="BB228" s="1"/>
      <c r="BC228" s="1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9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9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9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9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9"/>
      <c r="GJ228" s="8"/>
      <c r="GK228" s="8"/>
    </row>
    <row r="229" spans="1:193" s="2" customFormat="1" ht="17.100000000000001" customHeight="1">
      <c r="A229" s="17" t="s">
        <v>212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42"/>
      <c r="AV229" s="42"/>
      <c r="AW229" s="42"/>
      <c r="AX229" s="42"/>
      <c r="AY229" s="42"/>
      <c r="AZ229" s="1"/>
      <c r="BA229" s="1"/>
      <c r="BB229" s="1"/>
      <c r="BC229" s="1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9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9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9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9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9"/>
      <c r="GJ229" s="8"/>
      <c r="GK229" s="8"/>
    </row>
    <row r="230" spans="1:193" s="2" customFormat="1" ht="17.100000000000001" customHeight="1">
      <c r="A230" s="13" t="s">
        <v>213</v>
      </c>
      <c r="B230" s="24">
        <v>1714.9</v>
      </c>
      <c r="C230" s="24">
        <v>1422.78007</v>
      </c>
      <c r="D230" s="4">
        <f t="shared" si="64"/>
        <v>0.82965774680739401</v>
      </c>
      <c r="E230" s="10">
        <v>15</v>
      </c>
      <c r="F230" s="5">
        <f>F$44</f>
        <v>1</v>
      </c>
      <c r="G230" s="5">
        <v>10</v>
      </c>
      <c r="H230" s="5"/>
      <c r="I230" s="5"/>
      <c r="J230" s="4">
        <f>J$44</f>
        <v>1.1528189759742313</v>
      </c>
      <c r="K230" s="5">
        <v>10</v>
      </c>
      <c r="L230" s="5" t="s">
        <v>400</v>
      </c>
      <c r="M230" s="5" t="s">
        <v>400</v>
      </c>
      <c r="N230" s="4" t="s">
        <v>400</v>
      </c>
      <c r="O230" s="5"/>
      <c r="P230" s="5" t="s">
        <v>400</v>
      </c>
      <c r="Q230" s="5" t="s">
        <v>400</v>
      </c>
      <c r="R230" s="5" t="s">
        <v>400</v>
      </c>
      <c r="S230" s="5"/>
      <c r="T230" s="5" t="s">
        <v>400</v>
      </c>
      <c r="U230" s="5" t="s">
        <v>400</v>
      </c>
      <c r="V230" s="5" t="s">
        <v>400</v>
      </c>
      <c r="W230" s="5"/>
      <c r="X230" s="5" t="s">
        <v>400</v>
      </c>
      <c r="Y230" s="5" t="s">
        <v>400</v>
      </c>
      <c r="Z230" s="5" t="s">
        <v>400</v>
      </c>
      <c r="AA230" s="5"/>
      <c r="AB230" s="31">
        <f t="shared" si="65"/>
        <v>0.97065874176723488</v>
      </c>
      <c r="AC230" s="32">
        <v>1323</v>
      </c>
      <c r="AD230" s="24">
        <f t="shared" si="66"/>
        <v>1082.4545454545455</v>
      </c>
      <c r="AE230" s="24">
        <f t="shared" si="67"/>
        <v>1050.7</v>
      </c>
      <c r="AF230" s="24">
        <f t="shared" si="68"/>
        <v>-31.75454545454545</v>
      </c>
      <c r="AG230" s="24">
        <v>132.69999999999999</v>
      </c>
      <c r="AH230" s="24">
        <v>145.9</v>
      </c>
      <c r="AI230" s="24">
        <v>88.2</v>
      </c>
      <c r="AJ230" s="24">
        <v>137.6</v>
      </c>
      <c r="AK230" s="24">
        <v>114.2</v>
      </c>
      <c r="AL230" s="24">
        <v>126.3</v>
      </c>
      <c r="AM230" s="24">
        <v>140.69999999999999</v>
      </c>
      <c r="AN230" s="24">
        <v>113.6</v>
      </c>
      <c r="AO230" s="24"/>
      <c r="AP230" s="24">
        <f t="shared" si="69"/>
        <v>51.5</v>
      </c>
      <c r="AQ230" s="47"/>
      <c r="AR230" s="24">
        <f t="shared" si="70"/>
        <v>51.5</v>
      </c>
      <c r="AS230" s="24"/>
      <c r="AT230" s="24">
        <f t="shared" si="71"/>
        <v>51.5</v>
      </c>
      <c r="AU230" s="42"/>
      <c r="AV230" s="42"/>
      <c r="AW230" s="42"/>
      <c r="AX230" s="42"/>
      <c r="AY230" s="42"/>
      <c r="AZ230" s="1"/>
      <c r="BA230" s="1"/>
      <c r="BB230" s="1"/>
      <c r="BC230" s="1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9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9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9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9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9"/>
      <c r="GJ230" s="8"/>
      <c r="GK230" s="8"/>
    </row>
    <row r="231" spans="1:193" s="2" customFormat="1" ht="17.100000000000001" customHeight="1">
      <c r="A231" s="13" t="s">
        <v>142</v>
      </c>
      <c r="B231" s="24">
        <v>1197.4000000000001</v>
      </c>
      <c r="C231" s="24">
        <v>2045.8814600000003</v>
      </c>
      <c r="D231" s="4">
        <f t="shared" si="64"/>
        <v>1.2508603190245531</v>
      </c>
      <c r="E231" s="10">
        <v>15</v>
      </c>
      <c r="F231" s="5">
        <f t="shared" ref="F231:F238" si="78">F$44</f>
        <v>1</v>
      </c>
      <c r="G231" s="5">
        <v>10</v>
      </c>
      <c r="H231" s="5"/>
      <c r="I231" s="5"/>
      <c r="J231" s="4">
        <f t="shared" ref="J231:J238" si="79">J$44</f>
        <v>1.1528189759742313</v>
      </c>
      <c r="K231" s="5">
        <v>10</v>
      </c>
      <c r="L231" s="5" t="s">
        <v>400</v>
      </c>
      <c r="M231" s="5" t="s">
        <v>400</v>
      </c>
      <c r="N231" s="4" t="s">
        <v>400</v>
      </c>
      <c r="O231" s="5"/>
      <c r="P231" s="5" t="s">
        <v>400</v>
      </c>
      <c r="Q231" s="5" t="s">
        <v>400</v>
      </c>
      <c r="R231" s="5" t="s">
        <v>400</v>
      </c>
      <c r="S231" s="5"/>
      <c r="T231" s="5" t="s">
        <v>400</v>
      </c>
      <c r="U231" s="5" t="s">
        <v>400</v>
      </c>
      <c r="V231" s="5" t="s">
        <v>400</v>
      </c>
      <c r="W231" s="5"/>
      <c r="X231" s="5" t="s">
        <v>400</v>
      </c>
      <c r="Y231" s="5" t="s">
        <v>400</v>
      </c>
      <c r="Z231" s="5" t="s">
        <v>400</v>
      </c>
      <c r="AA231" s="5"/>
      <c r="AB231" s="31">
        <f t="shared" si="65"/>
        <v>1.1511741298603031</v>
      </c>
      <c r="AC231" s="32">
        <v>1188</v>
      </c>
      <c r="AD231" s="24">
        <f t="shared" si="66"/>
        <v>972</v>
      </c>
      <c r="AE231" s="24">
        <f t="shared" si="67"/>
        <v>1118.9000000000001</v>
      </c>
      <c r="AF231" s="24">
        <f t="shared" si="68"/>
        <v>146.90000000000009</v>
      </c>
      <c r="AG231" s="24">
        <v>34</v>
      </c>
      <c r="AH231" s="24">
        <v>64.5</v>
      </c>
      <c r="AI231" s="24">
        <v>138.9</v>
      </c>
      <c r="AJ231" s="24">
        <v>127.4</v>
      </c>
      <c r="AK231" s="24">
        <v>46.7</v>
      </c>
      <c r="AL231" s="24">
        <v>201.2</v>
      </c>
      <c r="AM231" s="24">
        <v>177.1</v>
      </c>
      <c r="AN231" s="24">
        <v>88.7</v>
      </c>
      <c r="AO231" s="24"/>
      <c r="AP231" s="24">
        <f t="shared" si="69"/>
        <v>240.4</v>
      </c>
      <c r="AQ231" s="47"/>
      <c r="AR231" s="24">
        <f t="shared" si="70"/>
        <v>240.4</v>
      </c>
      <c r="AS231" s="24"/>
      <c r="AT231" s="24">
        <f t="shared" si="71"/>
        <v>240.4</v>
      </c>
      <c r="AU231" s="42"/>
      <c r="AV231" s="42"/>
      <c r="AW231" s="42"/>
      <c r="AX231" s="42"/>
      <c r="AY231" s="42"/>
      <c r="BC231" s="1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9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9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9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9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9"/>
      <c r="GJ231" s="8"/>
      <c r="GK231" s="8"/>
    </row>
    <row r="232" spans="1:193" s="2" customFormat="1" ht="17.100000000000001" customHeight="1">
      <c r="A232" s="13" t="s">
        <v>214</v>
      </c>
      <c r="B232" s="24">
        <v>1273.5999999999999</v>
      </c>
      <c r="C232" s="24">
        <v>748.19906999999989</v>
      </c>
      <c r="D232" s="4">
        <f t="shared" si="64"/>
        <v>0.58746786275125629</v>
      </c>
      <c r="E232" s="10">
        <v>15</v>
      </c>
      <c r="F232" s="5">
        <f t="shared" si="78"/>
        <v>1</v>
      </c>
      <c r="G232" s="5">
        <v>10</v>
      </c>
      <c r="H232" s="5"/>
      <c r="I232" s="5"/>
      <c r="J232" s="4">
        <f t="shared" si="79"/>
        <v>1.1528189759742313</v>
      </c>
      <c r="K232" s="5">
        <v>10</v>
      </c>
      <c r="L232" s="5" t="s">
        <v>400</v>
      </c>
      <c r="M232" s="5" t="s">
        <v>400</v>
      </c>
      <c r="N232" s="4" t="s">
        <v>400</v>
      </c>
      <c r="O232" s="5"/>
      <c r="P232" s="5" t="s">
        <v>400</v>
      </c>
      <c r="Q232" s="5" t="s">
        <v>400</v>
      </c>
      <c r="R232" s="5" t="s">
        <v>400</v>
      </c>
      <c r="S232" s="5"/>
      <c r="T232" s="5" t="s">
        <v>400</v>
      </c>
      <c r="U232" s="5" t="s">
        <v>400</v>
      </c>
      <c r="V232" s="5" t="s">
        <v>400</v>
      </c>
      <c r="W232" s="5"/>
      <c r="X232" s="5" t="s">
        <v>400</v>
      </c>
      <c r="Y232" s="5" t="s">
        <v>400</v>
      </c>
      <c r="Z232" s="5" t="s">
        <v>400</v>
      </c>
      <c r="AA232" s="5"/>
      <c r="AB232" s="31">
        <f t="shared" si="65"/>
        <v>0.86686307717174738</v>
      </c>
      <c r="AC232" s="32">
        <v>1187</v>
      </c>
      <c r="AD232" s="24">
        <f t="shared" si="66"/>
        <v>971.18181818181813</v>
      </c>
      <c r="AE232" s="24">
        <f t="shared" si="67"/>
        <v>841.9</v>
      </c>
      <c r="AF232" s="24">
        <f t="shared" si="68"/>
        <v>-129.28181818181815</v>
      </c>
      <c r="AG232" s="24">
        <v>27.7</v>
      </c>
      <c r="AH232" s="24">
        <v>140.30000000000001</v>
      </c>
      <c r="AI232" s="24">
        <v>107.8</v>
      </c>
      <c r="AJ232" s="24">
        <v>92.2</v>
      </c>
      <c r="AK232" s="24">
        <v>101</v>
      </c>
      <c r="AL232" s="24">
        <v>91.2</v>
      </c>
      <c r="AM232" s="24">
        <v>168.3</v>
      </c>
      <c r="AN232" s="24">
        <v>122.4</v>
      </c>
      <c r="AO232" s="24">
        <v>69.3</v>
      </c>
      <c r="AP232" s="24">
        <f t="shared" si="69"/>
        <v>-78.3</v>
      </c>
      <c r="AQ232" s="47"/>
      <c r="AR232" s="24">
        <f t="shared" si="70"/>
        <v>0</v>
      </c>
      <c r="AS232" s="24"/>
      <c r="AT232" s="24">
        <f t="shared" si="71"/>
        <v>0</v>
      </c>
      <c r="AU232" s="42"/>
      <c r="AV232" s="42"/>
      <c r="AW232" s="42"/>
      <c r="AX232" s="42"/>
      <c r="AY232" s="42"/>
      <c r="AZ232" s="1"/>
      <c r="BA232" s="1"/>
      <c r="BB232" s="1"/>
      <c r="BC232" s="1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9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9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9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9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9"/>
      <c r="GJ232" s="8"/>
      <c r="GK232" s="8"/>
    </row>
    <row r="233" spans="1:193" s="2" customFormat="1" ht="17.100000000000001" customHeight="1">
      <c r="A233" s="13" t="s">
        <v>215</v>
      </c>
      <c r="B233" s="24">
        <v>1945.7</v>
      </c>
      <c r="C233" s="24">
        <v>1029.54133</v>
      </c>
      <c r="D233" s="4">
        <f t="shared" si="64"/>
        <v>0.52913672714190263</v>
      </c>
      <c r="E233" s="10">
        <v>15</v>
      </c>
      <c r="F233" s="5">
        <f t="shared" si="78"/>
        <v>1</v>
      </c>
      <c r="G233" s="5">
        <v>10</v>
      </c>
      <c r="H233" s="5"/>
      <c r="I233" s="5"/>
      <c r="J233" s="4">
        <f t="shared" si="79"/>
        <v>1.1528189759742313</v>
      </c>
      <c r="K233" s="5">
        <v>10</v>
      </c>
      <c r="L233" s="5" t="s">
        <v>400</v>
      </c>
      <c r="M233" s="5" t="s">
        <v>400</v>
      </c>
      <c r="N233" s="4" t="s">
        <v>400</v>
      </c>
      <c r="O233" s="5"/>
      <c r="P233" s="5" t="s">
        <v>400</v>
      </c>
      <c r="Q233" s="5" t="s">
        <v>400</v>
      </c>
      <c r="R233" s="5" t="s">
        <v>400</v>
      </c>
      <c r="S233" s="5"/>
      <c r="T233" s="5" t="s">
        <v>400</v>
      </c>
      <c r="U233" s="5" t="s">
        <v>400</v>
      </c>
      <c r="V233" s="5" t="s">
        <v>400</v>
      </c>
      <c r="W233" s="5"/>
      <c r="X233" s="5" t="s">
        <v>400</v>
      </c>
      <c r="Y233" s="5" t="s">
        <v>400</v>
      </c>
      <c r="Z233" s="5" t="s">
        <v>400</v>
      </c>
      <c r="AA233" s="5"/>
      <c r="AB233" s="31">
        <f t="shared" si="65"/>
        <v>0.84186401905345298</v>
      </c>
      <c r="AC233" s="32">
        <v>1161</v>
      </c>
      <c r="AD233" s="24">
        <f t="shared" si="66"/>
        <v>949.90909090909088</v>
      </c>
      <c r="AE233" s="24">
        <f t="shared" si="67"/>
        <v>799.7</v>
      </c>
      <c r="AF233" s="24">
        <f t="shared" si="68"/>
        <v>-150.20909090909083</v>
      </c>
      <c r="AG233" s="24">
        <v>111.5</v>
      </c>
      <c r="AH233" s="24">
        <v>102.4</v>
      </c>
      <c r="AI233" s="24">
        <v>94.1</v>
      </c>
      <c r="AJ233" s="24">
        <v>50.6</v>
      </c>
      <c r="AK233" s="24">
        <v>59.8</v>
      </c>
      <c r="AL233" s="24">
        <v>82.3</v>
      </c>
      <c r="AM233" s="24">
        <v>172.3</v>
      </c>
      <c r="AN233" s="24">
        <v>51.8</v>
      </c>
      <c r="AO233" s="24"/>
      <c r="AP233" s="24">
        <f t="shared" si="69"/>
        <v>74.900000000000006</v>
      </c>
      <c r="AQ233" s="47"/>
      <c r="AR233" s="24">
        <f t="shared" si="70"/>
        <v>74.900000000000006</v>
      </c>
      <c r="AS233" s="24"/>
      <c r="AT233" s="24">
        <f t="shared" si="71"/>
        <v>74.900000000000006</v>
      </c>
      <c r="AU233" s="42"/>
      <c r="AV233" s="42"/>
      <c r="AW233" s="42"/>
      <c r="AX233" s="42"/>
      <c r="AY233" s="42"/>
      <c r="AZ233" s="1"/>
      <c r="BA233" s="1"/>
      <c r="BB233" s="1"/>
      <c r="BC233" s="1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9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9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9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9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9"/>
      <c r="GJ233" s="8"/>
      <c r="GK233" s="8"/>
    </row>
    <row r="234" spans="1:193" s="2" customFormat="1" ht="17.100000000000001" customHeight="1">
      <c r="A234" s="33" t="s">
        <v>216</v>
      </c>
      <c r="B234" s="24">
        <v>3514.5</v>
      </c>
      <c r="C234" s="24">
        <v>1693.74812</v>
      </c>
      <c r="D234" s="4">
        <f t="shared" si="64"/>
        <v>0.48193146108977092</v>
      </c>
      <c r="E234" s="10">
        <v>15</v>
      </c>
      <c r="F234" s="5">
        <f t="shared" si="78"/>
        <v>1</v>
      </c>
      <c r="G234" s="5">
        <v>10</v>
      </c>
      <c r="H234" s="5"/>
      <c r="I234" s="5"/>
      <c r="J234" s="4">
        <f t="shared" si="79"/>
        <v>1.1528189759742313</v>
      </c>
      <c r="K234" s="5">
        <v>10</v>
      </c>
      <c r="L234" s="5" t="s">
        <v>400</v>
      </c>
      <c r="M234" s="5" t="s">
        <v>400</v>
      </c>
      <c r="N234" s="4" t="s">
        <v>400</v>
      </c>
      <c r="O234" s="5"/>
      <c r="P234" s="5" t="s">
        <v>400</v>
      </c>
      <c r="Q234" s="5" t="s">
        <v>400</v>
      </c>
      <c r="R234" s="5" t="s">
        <v>400</v>
      </c>
      <c r="S234" s="5"/>
      <c r="T234" s="5" t="s">
        <v>400</v>
      </c>
      <c r="U234" s="5" t="s">
        <v>400</v>
      </c>
      <c r="V234" s="5" t="s">
        <v>400</v>
      </c>
      <c r="W234" s="5"/>
      <c r="X234" s="5" t="s">
        <v>400</v>
      </c>
      <c r="Y234" s="5" t="s">
        <v>400</v>
      </c>
      <c r="Z234" s="5" t="s">
        <v>400</v>
      </c>
      <c r="AA234" s="5"/>
      <c r="AB234" s="31">
        <f t="shared" si="65"/>
        <v>0.82163319074539654</v>
      </c>
      <c r="AC234" s="32">
        <v>185</v>
      </c>
      <c r="AD234" s="24">
        <f t="shared" si="66"/>
        <v>151.36363636363635</v>
      </c>
      <c r="AE234" s="24">
        <f t="shared" si="67"/>
        <v>124.4</v>
      </c>
      <c r="AF234" s="24">
        <f t="shared" si="68"/>
        <v>-26.96363636363634</v>
      </c>
      <c r="AG234" s="24">
        <v>21.2</v>
      </c>
      <c r="AH234" s="24">
        <v>3.4</v>
      </c>
      <c r="AI234" s="24">
        <v>15.3</v>
      </c>
      <c r="AJ234" s="24">
        <v>5.5</v>
      </c>
      <c r="AK234" s="24">
        <v>14.9</v>
      </c>
      <c r="AL234" s="24">
        <v>13.3</v>
      </c>
      <c r="AM234" s="24">
        <v>23.5</v>
      </c>
      <c r="AN234" s="24">
        <v>10.3</v>
      </c>
      <c r="AO234" s="24">
        <v>15.7</v>
      </c>
      <c r="AP234" s="24">
        <f t="shared" si="69"/>
        <v>1.3</v>
      </c>
      <c r="AQ234" s="47"/>
      <c r="AR234" s="24">
        <f t="shared" si="70"/>
        <v>1.3</v>
      </c>
      <c r="AS234" s="24"/>
      <c r="AT234" s="24">
        <f t="shared" si="71"/>
        <v>1.3</v>
      </c>
      <c r="AU234" s="42"/>
      <c r="AV234" s="42"/>
      <c r="AW234" s="42"/>
      <c r="AX234" s="42"/>
      <c r="AY234" s="42"/>
      <c r="AZ234" s="1"/>
      <c r="BA234" s="1"/>
      <c r="BB234" s="1"/>
      <c r="BC234" s="1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9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9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9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9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9"/>
      <c r="GJ234" s="8"/>
      <c r="GK234" s="8"/>
    </row>
    <row r="235" spans="1:193" s="2" customFormat="1" ht="17.100000000000001" customHeight="1">
      <c r="A235" s="13" t="s">
        <v>217</v>
      </c>
      <c r="B235" s="24">
        <v>36986.699999999997</v>
      </c>
      <c r="C235" s="24">
        <v>32306.205719999998</v>
      </c>
      <c r="D235" s="4">
        <f t="shared" si="64"/>
        <v>0.87345466667748139</v>
      </c>
      <c r="E235" s="10">
        <v>15</v>
      </c>
      <c r="F235" s="5">
        <f t="shared" si="78"/>
        <v>1</v>
      </c>
      <c r="G235" s="5">
        <v>10</v>
      </c>
      <c r="H235" s="5"/>
      <c r="I235" s="5"/>
      <c r="J235" s="4">
        <f t="shared" si="79"/>
        <v>1.1528189759742313</v>
      </c>
      <c r="K235" s="5">
        <v>10</v>
      </c>
      <c r="L235" s="5" t="s">
        <v>400</v>
      </c>
      <c r="M235" s="5" t="s">
        <v>400</v>
      </c>
      <c r="N235" s="4" t="s">
        <v>400</v>
      </c>
      <c r="O235" s="5"/>
      <c r="P235" s="5" t="s">
        <v>400</v>
      </c>
      <c r="Q235" s="5" t="s">
        <v>400</v>
      </c>
      <c r="R235" s="5" t="s">
        <v>400</v>
      </c>
      <c r="S235" s="5"/>
      <c r="T235" s="5" t="s">
        <v>400</v>
      </c>
      <c r="U235" s="5" t="s">
        <v>400</v>
      </c>
      <c r="V235" s="5" t="s">
        <v>400</v>
      </c>
      <c r="W235" s="5"/>
      <c r="X235" s="5" t="s">
        <v>400</v>
      </c>
      <c r="Y235" s="5" t="s">
        <v>400</v>
      </c>
      <c r="Z235" s="5" t="s">
        <v>400</v>
      </c>
      <c r="AA235" s="5"/>
      <c r="AB235" s="31">
        <f t="shared" si="65"/>
        <v>0.98942885028298666</v>
      </c>
      <c r="AC235" s="32">
        <v>429</v>
      </c>
      <c r="AD235" s="24">
        <f t="shared" si="66"/>
        <v>351</v>
      </c>
      <c r="AE235" s="24">
        <f t="shared" si="67"/>
        <v>347.3</v>
      </c>
      <c r="AF235" s="24">
        <f t="shared" si="68"/>
        <v>-3.6999999999999886</v>
      </c>
      <c r="AG235" s="24">
        <v>47.1</v>
      </c>
      <c r="AH235" s="24">
        <v>26.6</v>
      </c>
      <c r="AI235" s="24">
        <v>32.799999999999997</v>
      </c>
      <c r="AJ235" s="24">
        <v>27.1</v>
      </c>
      <c r="AK235" s="24">
        <v>44.2</v>
      </c>
      <c r="AL235" s="24">
        <v>34.5</v>
      </c>
      <c r="AM235" s="24">
        <v>64.8</v>
      </c>
      <c r="AN235" s="24">
        <v>29.9</v>
      </c>
      <c r="AO235" s="24"/>
      <c r="AP235" s="24">
        <f t="shared" si="69"/>
        <v>40.299999999999997</v>
      </c>
      <c r="AQ235" s="47"/>
      <c r="AR235" s="24">
        <f t="shared" si="70"/>
        <v>40.299999999999997</v>
      </c>
      <c r="AS235" s="24"/>
      <c r="AT235" s="24">
        <f t="shared" si="71"/>
        <v>40.299999999999997</v>
      </c>
      <c r="AU235" s="42"/>
      <c r="AV235" s="42"/>
      <c r="AW235" s="42"/>
      <c r="AX235" s="42"/>
      <c r="AY235" s="42"/>
      <c r="AZ235" s="1"/>
      <c r="BA235" s="1"/>
      <c r="BB235" s="1"/>
      <c r="BC235" s="1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9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9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9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9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9"/>
      <c r="GJ235" s="8"/>
      <c r="GK235" s="8"/>
    </row>
    <row r="236" spans="1:193" s="2" customFormat="1" ht="17.100000000000001" customHeight="1">
      <c r="A236" s="13" t="s">
        <v>218</v>
      </c>
      <c r="B236" s="24">
        <v>1028.3</v>
      </c>
      <c r="C236" s="24">
        <v>689.89105999999992</v>
      </c>
      <c r="D236" s="4">
        <f t="shared" si="64"/>
        <v>0.67090446367791501</v>
      </c>
      <c r="E236" s="10">
        <v>15</v>
      </c>
      <c r="F236" s="5">
        <f t="shared" si="78"/>
        <v>1</v>
      </c>
      <c r="G236" s="5">
        <v>10</v>
      </c>
      <c r="H236" s="5"/>
      <c r="I236" s="5"/>
      <c r="J236" s="4">
        <f t="shared" si="79"/>
        <v>1.1528189759742313</v>
      </c>
      <c r="K236" s="5">
        <v>10</v>
      </c>
      <c r="L236" s="5" t="s">
        <v>400</v>
      </c>
      <c r="M236" s="5" t="s">
        <v>400</v>
      </c>
      <c r="N236" s="4" t="s">
        <v>400</v>
      </c>
      <c r="O236" s="5"/>
      <c r="P236" s="5" t="s">
        <v>400</v>
      </c>
      <c r="Q236" s="5" t="s">
        <v>400</v>
      </c>
      <c r="R236" s="5" t="s">
        <v>400</v>
      </c>
      <c r="S236" s="5"/>
      <c r="T236" s="5" t="s">
        <v>400</v>
      </c>
      <c r="U236" s="5" t="s">
        <v>400</v>
      </c>
      <c r="V236" s="5" t="s">
        <v>400</v>
      </c>
      <c r="W236" s="5"/>
      <c r="X236" s="5" t="s">
        <v>400</v>
      </c>
      <c r="Y236" s="5" t="s">
        <v>400</v>
      </c>
      <c r="Z236" s="5" t="s">
        <v>400</v>
      </c>
      <c r="AA236" s="5"/>
      <c r="AB236" s="31">
        <f t="shared" si="65"/>
        <v>0.90262162042602956</v>
      </c>
      <c r="AC236" s="32">
        <v>1697</v>
      </c>
      <c r="AD236" s="24">
        <f t="shared" si="66"/>
        <v>1388.4545454545455</v>
      </c>
      <c r="AE236" s="24">
        <f t="shared" si="67"/>
        <v>1253.2</v>
      </c>
      <c r="AF236" s="24">
        <f t="shared" si="68"/>
        <v>-135.25454545454545</v>
      </c>
      <c r="AG236" s="24">
        <v>133.4</v>
      </c>
      <c r="AH236" s="24">
        <v>126.8</v>
      </c>
      <c r="AI236" s="24">
        <v>124</v>
      </c>
      <c r="AJ236" s="24">
        <v>125.8</v>
      </c>
      <c r="AK236" s="24">
        <v>145.4</v>
      </c>
      <c r="AL236" s="24">
        <v>141.5</v>
      </c>
      <c r="AM236" s="24">
        <v>207.2</v>
      </c>
      <c r="AN236" s="24">
        <v>118.7</v>
      </c>
      <c r="AO236" s="24">
        <v>12.6</v>
      </c>
      <c r="AP236" s="24">
        <f t="shared" si="69"/>
        <v>117.8</v>
      </c>
      <c r="AQ236" s="47"/>
      <c r="AR236" s="24">
        <f t="shared" si="70"/>
        <v>117.8</v>
      </c>
      <c r="AS236" s="24"/>
      <c r="AT236" s="24">
        <f t="shared" si="71"/>
        <v>117.8</v>
      </c>
      <c r="AU236" s="42"/>
      <c r="AV236" s="42"/>
      <c r="AW236" s="42"/>
      <c r="AX236" s="42"/>
      <c r="AY236" s="42"/>
      <c r="AZ236" s="1"/>
      <c r="BA236" s="1"/>
      <c r="BB236" s="1"/>
      <c r="BC236" s="1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9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9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9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9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9"/>
      <c r="GJ236" s="8"/>
      <c r="GK236" s="8"/>
    </row>
    <row r="237" spans="1:193" s="2" customFormat="1" ht="17.100000000000001" customHeight="1">
      <c r="A237" s="13" t="s">
        <v>219</v>
      </c>
      <c r="B237" s="24">
        <v>7071.8</v>
      </c>
      <c r="C237" s="24">
        <v>7132.2362300000004</v>
      </c>
      <c r="D237" s="4">
        <f t="shared" si="64"/>
        <v>1.0085460886902911</v>
      </c>
      <c r="E237" s="10">
        <v>15</v>
      </c>
      <c r="F237" s="5">
        <f t="shared" si="78"/>
        <v>1</v>
      </c>
      <c r="G237" s="5">
        <v>10</v>
      </c>
      <c r="H237" s="5"/>
      <c r="I237" s="5"/>
      <c r="J237" s="4">
        <f t="shared" si="79"/>
        <v>1.1528189759742313</v>
      </c>
      <c r="K237" s="5">
        <v>10</v>
      </c>
      <c r="L237" s="5" t="s">
        <v>400</v>
      </c>
      <c r="M237" s="5" t="s">
        <v>400</v>
      </c>
      <c r="N237" s="4" t="s">
        <v>400</v>
      </c>
      <c r="O237" s="5"/>
      <c r="P237" s="5" t="s">
        <v>400</v>
      </c>
      <c r="Q237" s="5" t="s">
        <v>400</v>
      </c>
      <c r="R237" s="5" t="s">
        <v>400</v>
      </c>
      <c r="S237" s="5"/>
      <c r="T237" s="5" t="s">
        <v>400</v>
      </c>
      <c r="U237" s="5" t="s">
        <v>400</v>
      </c>
      <c r="V237" s="5" t="s">
        <v>400</v>
      </c>
      <c r="W237" s="5"/>
      <c r="X237" s="5" t="s">
        <v>400</v>
      </c>
      <c r="Y237" s="5" t="s">
        <v>400</v>
      </c>
      <c r="Z237" s="5" t="s">
        <v>400</v>
      </c>
      <c r="AA237" s="5"/>
      <c r="AB237" s="31">
        <f t="shared" si="65"/>
        <v>1.0473251740027623</v>
      </c>
      <c r="AC237" s="32">
        <v>1386</v>
      </c>
      <c r="AD237" s="24">
        <f t="shared" si="66"/>
        <v>1134</v>
      </c>
      <c r="AE237" s="24">
        <f t="shared" si="67"/>
        <v>1187.7</v>
      </c>
      <c r="AF237" s="24">
        <f t="shared" si="68"/>
        <v>53.700000000000045</v>
      </c>
      <c r="AG237" s="24">
        <v>96.1</v>
      </c>
      <c r="AH237" s="24">
        <v>152.30000000000001</v>
      </c>
      <c r="AI237" s="24">
        <v>127.8</v>
      </c>
      <c r="AJ237" s="24">
        <v>120.2</v>
      </c>
      <c r="AK237" s="24">
        <v>109.3</v>
      </c>
      <c r="AL237" s="24">
        <v>141.69999999999999</v>
      </c>
      <c r="AM237" s="24">
        <v>155.9</v>
      </c>
      <c r="AN237" s="24">
        <v>141.80000000000001</v>
      </c>
      <c r="AO237" s="24">
        <v>12</v>
      </c>
      <c r="AP237" s="24">
        <f t="shared" si="69"/>
        <v>130.6</v>
      </c>
      <c r="AQ237" s="47"/>
      <c r="AR237" s="24">
        <f t="shared" si="70"/>
        <v>130.6</v>
      </c>
      <c r="AS237" s="24"/>
      <c r="AT237" s="24">
        <f t="shared" si="71"/>
        <v>130.6</v>
      </c>
      <c r="AU237" s="42"/>
      <c r="AV237" s="42"/>
      <c r="AW237" s="42"/>
      <c r="AX237" s="42"/>
      <c r="AY237" s="42"/>
      <c r="AZ237" s="1"/>
      <c r="BA237" s="1"/>
      <c r="BB237" s="1"/>
      <c r="BC237" s="1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9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9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9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9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9"/>
      <c r="GJ237" s="8"/>
      <c r="GK237" s="8"/>
    </row>
    <row r="238" spans="1:193" s="2" customFormat="1" ht="17.100000000000001" customHeight="1">
      <c r="A238" s="13" t="s">
        <v>220</v>
      </c>
      <c r="B238" s="24">
        <v>7176</v>
      </c>
      <c r="C238" s="24">
        <v>5789.8275000000003</v>
      </c>
      <c r="D238" s="4">
        <f t="shared" si="64"/>
        <v>0.80683214882943144</v>
      </c>
      <c r="E238" s="10">
        <v>15</v>
      </c>
      <c r="F238" s="5">
        <f t="shared" si="78"/>
        <v>1</v>
      </c>
      <c r="G238" s="5">
        <v>10</v>
      </c>
      <c r="H238" s="5"/>
      <c r="I238" s="5"/>
      <c r="J238" s="4">
        <f t="shared" si="79"/>
        <v>1.1528189759742313</v>
      </c>
      <c r="K238" s="5">
        <v>10</v>
      </c>
      <c r="L238" s="5" t="s">
        <v>400</v>
      </c>
      <c r="M238" s="5" t="s">
        <v>400</v>
      </c>
      <c r="N238" s="4" t="s">
        <v>400</v>
      </c>
      <c r="O238" s="5"/>
      <c r="P238" s="5" t="s">
        <v>400</v>
      </c>
      <c r="Q238" s="5" t="s">
        <v>400</v>
      </c>
      <c r="R238" s="5" t="s">
        <v>400</v>
      </c>
      <c r="S238" s="5"/>
      <c r="T238" s="5" t="s">
        <v>400</v>
      </c>
      <c r="U238" s="5" t="s">
        <v>400</v>
      </c>
      <c r="V238" s="5" t="s">
        <v>400</v>
      </c>
      <c r="W238" s="5"/>
      <c r="X238" s="5" t="s">
        <v>400</v>
      </c>
      <c r="Y238" s="5" t="s">
        <v>400</v>
      </c>
      <c r="Z238" s="5" t="s">
        <v>400</v>
      </c>
      <c r="AA238" s="5"/>
      <c r="AB238" s="31">
        <f t="shared" si="65"/>
        <v>0.96087634263382249</v>
      </c>
      <c r="AC238" s="32">
        <v>1934</v>
      </c>
      <c r="AD238" s="24">
        <f t="shared" si="66"/>
        <v>1582.3636363636363</v>
      </c>
      <c r="AE238" s="24">
        <f t="shared" si="67"/>
        <v>1520.5</v>
      </c>
      <c r="AF238" s="24">
        <f t="shared" si="68"/>
        <v>-61.86363636363626</v>
      </c>
      <c r="AG238" s="24">
        <v>227.5</v>
      </c>
      <c r="AH238" s="24">
        <v>216.9</v>
      </c>
      <c r="AI238" s="24">
        <v>86.1</v>
      </c>
      <c r="AJ238" s="24">
        <v>163.4</v>
      </c>
      <c r="AK238" s="24">
        <v>113.8</v>
      </c>
      <c r="AL238" s="24">
        <v>174.9</v>
      </c>
      <c r="AM238" s="24">
        <v>287.10000000000002</v>
      </c>
      <c r="AN238" s="24">
        <v>133.80000000000001</v>
      </c>
      <c r="AO238" s="24"/>
      <c r="AP238" s="24">
        <f t="shared" si="69"/>
        <v>117</v>
      </c>
      <c r="AQ238" s="47"/>
      <c r="AR238" s="24">
        <f t="shared" si="70"/>
        <v>117</v>
      </c>
      <c r="AS238" s="24"/>
      <c r="AT238" s="24">
        <f t="shared" si="71"/>
        <v>117</v>
      </c>
      <c r="AU238" s="42"/>
      <c r="AV238" s="42"/>
      <c r="AW238" s="42"/>
      <c r="AX238" s="42"/>
      <c r="AY238" s="42"/>
      <c r="AZ238" s="1"/>
      <c r="BA238" s="1"/>
      <c r="BB238" s="1"/>
      <c r="BC238" s="1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9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9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9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9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9"/>
      <c r="GJ238" s="8"/>
      <c r="GK238" s="8"/>
    </row>
    <row r="239" spans="1:193" s="2" customFormat="1" ht="17.100000000000001" customHeight="1">
      <c r="A239" s="17" t="s">
        <v>221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42"/>
      <c r="AV239" s="42"/>
      <c r="AW239" s="42"/>
      <c r="AX239" s="42"/>
      <c r="AY239" s="42"/>
      <c r="AZ239" s="1"/>
      <c r="BA239" s="1"/>
      <c r="BB239" s="1"/>
      <c r="BC239" s="1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9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9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9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9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9"/>
      <c r="GJ239" s="8"/>
      <c r="GK239" s="8"/>
    </row>
    <row r="240" spans="1:193" s="2" customFormat="1" ht="17.100000000000001" customHeight="1">
      <c r="A240" s="13" t="s">
        <v>222</v>
      </c>
      <c r="B240" s="24">
        <v>752.9</v>
      </c>
      <c r="C240" s="24">
        <v>757.25406000000009</v>
      </c>
      <c r="D240" s="4">
        <f t="shared" si="64"/>
        <v>1.0057830521981672</v>
      </c>
      <c r="E240" s="10">
        <v>15</v>
      </c>
      <c r="F240" s="5">
        <f>F$45</f>
        <v>1</v>
      </c>
      <c r="G240" s="5">
        <v>10</v>
      </c>
      <c r="H240" s="5"/>
      <c r="I240" s="5"/>
      <c r="J240" s="4">
        <f>J$45</f>
        <v>1.2003885241478549</v>
      </c>
      <c r="K240" s="5">
        <v>10</v>
      </c>
      <c r="L240" s="5" t="s">
        <v>400</v>
      </c>
      <c r="M240" s="5" t="s">
        <v>400</v>
      </c>
      <c r="N240" s="4" t="s">
        <v>400</v>
      </c>
      <c r="O240" s="5"/>
      <c r="P240" s="5" t="s">
        <v>400</v>
      </c>
      <c r="Q240" s="5" t="s">
        <v>400</v>
      </c>
      <c r="R240" s="5" t="s">
        <v>400</v>
      </c>
      <c r="S240" s="5"/>
      <c r="T240" s="5" t="s">
        <v>400</v>
      </c>
      <c r="U240" s="5" t="s">
        <v>400</v>
      </c>
      <c r="V240" s="5" t="s">
        <v>400</v>
      </c>
      <c r="W240" s="5"/>
      <c r="X240" s="5" t="s">
        <v>400</v>
      </c>
      <c r="Y240" s="5" t="s">
        <v>400</v>
      </c>
      <c r="Z240" s="5" t="s">
        <v>400</v>
      </c>
      <c r="AA240" s="5"/>
      <c r="AB240" s="31">
        <f t="shared" si="65"/>
        <v>1.0597323149843159</v>
      </c>
      <c r="AC240" s="32">
        <v>1965</v>
      </c>
      <c r="AD240" s="24">
        <f t="shared" si="66"/>
        <v>1607.7272727272725</v>
      </c>
      <c r="AE240" s="24">
        <f t="shared" si="67"/>
        <v>1703.8</v>
      </c>
      <c r="AF240" s="24">
        <f t="shared" si="68"/>
        <v>96.072727272727434</v>
      </c>
      <c r="AG240" s="24">
        <v>199.2</v>
      </c>
      <c r="AH240" s="24">
        <v>225.8</v>
      </c>
      <c r="AI240" s="24">
        <v>62.8</v>
      </c>
      <c r="AJ240" s="24">
        <v>186.7</v>
      </c>
      <c r="AK240" s="24">
        <v>150.5</v>
      </c>
      <c r="AL240" s="24">
        <v>239.3</v>
      </c>
      <c r="AM240" s="24">
        <v>232.7</v>
      </c>
      <c r="AN240" s="24">
        <v>205.3</v>
      </c>
      <c r="AO240" s="24"/>
      <c r="AP240" s="24">
        <f t="shared" si="69"/>
        <v>201.5</v>
      </c>
      <c r="AQ240" s="47"/>
      <c r="AR240" s="24">
        <f t="shared" si="70"/>
        <v>201.5</v>
      </c>
      <c r="AS240" s="24"/>
      <c r="AT240" s="24">
        <f t="shared" si="71"/>
        <v>201.5</v>
      </c>
      <c r="AU240" s="42"/>
      <c r="AV240" s="42"/>
      <c r="AW240" s="42"/>
      <c r="AX240" s="42"/>
      <c r="AY240" s="42"/>
      <c r="BA240" s="1"/>
      <c r="BB240" s="1"/>
      <c r="BC240" s="1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9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9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9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9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9"/>
      <c r="GJ240" s="8"/>
      <c r="GK240" s="8"/>
    </row>
    <row r="241" spans="1:193" s="2" customFormat="1" ht="17.100000000000001" customHeight="1">
      <c r="A241" s="13" t="s">
        <v>223</v>
      </c>
      <c r="B241" s="24">
        <v>700.7</v>
      </c>
      <c r="C241" s="24">
        <v>1765.3995600000001</v>
      </c>
      <c r="D241" s="4">
        <f t="shared" si="64"/>
        <v>1.3</v>
      </c>
      <c r="E241" s="10">
        <v>15</v>
      </c>
      <c r="F241" s="5">
        <f t="shared" ref="F241:F247" si="80">F$45</f>
        <v>1</v>
      </c>
      <c r="G241" s="5">
        <v>10</v>
      </c>
      <c r="H241" s="5"/>
      <c r="I241" s="5"/>
      <c r="J241" s="4">
        <f t="shared" ref="J241:J247" si="81">J$45</f>
        <v>1.2003885241478549</v>
      </c>
      <c r="K241" s="5">
        <v>10</v>
      </c>
      <c r="L241" s="5" t="s">
        <v>400</v>
      </c>
      <c r="M241" s="5" t="s">
        <v>400</v>
      </c>
      <c r="N241" s="4" t="s">
        <v>400</v>
      </c>
      <c r="O241" s="5"/>
      <c r="P241" s="5" t="s">
        <v>400</v>
      </c>
      <c r="Q241" s="5" t="s">
        <v>400</v>
      </c>
      <c r="R241" s="5" t="s">
        <v>400</v>
      </c>
      <c r="S241" s="5"/>
      <c r="T241" s="5" t="s">
        <v>400</v>
      </c>
      <c r="U241" s="5" t="s">
        <v>400</v>
      </c>
      <c r="V241" s="5" t="s">
        <v>400</v>
      </c>
      <c r="W241" s="5"/>
      <c r="X241" s="5" t="s">
        <v>400</v>
      </c>
      <c r="Y241" s="5" t="s">
        <v>400</v>
      </c>
      <c r="Z241" s="5" t="s">
        <v>400</v>
      </c>
      <c r="AA241" s="5"/>
      <c r="AB241" s="31">
        <f t="shared" si="65"/>
        <v>1.1858252926136728</v>
      </c>
      <c r="AC241" s="32">
        <v>1614</v>
      </c>
      <c r="AD241" s="24">
        <f t="shared" si="66"/>
        <v>1320.5454545454545</v>
      </c>
      <c r="AE241" s="24">
        <f t="shared" si="67"/>
        <v>1565.9</v>
      </c>
      <c r="AF241" s="24">
        <f t="shared" si="68"/>
        <v>245.35454545454559</v>
      </c>
      <c r="AG241" s="24">
        <v>190.7</v>
      </c>
      <c r="AH241" s="24">
        <v>166.8</v>
      </c>
      <c r="AI241" s="24">
        <v>123.5</v>
      </c>
      <c r="AJ241" s="24">
        <v>173.1</v>
      </c>
      <c r="AK241" s="24">
        <v>79.3</v>
      </c>
      <c r="AL241" s="24">
        <v>270.39999999999998</v>
      </c>
      <c r="AM241" s="24">
        <v>132.19999999999999</v>
      </c>
      <c r="AN241" s="24">
        <v>173.1</v>
      </c>
      <c r="AO241" s="24"/>
      <c r="AP241" s="24">
        <f t="shared" si="69"/>
        <v>256.8</v>
      </c>
      <c r="AQ241" s="47"/>
      <c r="AR241" s="24">
        <f t="shared" si="70"/>
        <v>256.8</v>
      </c>
      <c r="AS241" s="24"/>
      <c r="AT241" s="24">
        <f t="shared" si="71"/>
        <v>256.8</v>
      </c>
      <c r="AU241" s="42"/>
      <c r="AV241" s="42"/>
      <c r="AW241" s="42"/>
      <c r="AX241" s="42"/>
      <c r="AY241" s="42"/>
      <c r="AZ241" s="1"/>
      <c r="BA241" s="1"/>
      <c r="BB241" s="1"/>
      <c r="BC241" s="1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9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9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9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9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9"/>
      <c r="GJ241" s="8"/>
      <c r="GK241" s="8"/>
    </row>
    <row r="242" spans="1:193" s="2" customFormat="1" ht="17.100000000000001" customHeight="1">
      <c r="A242" s="13" t="s">
        <v>224</v>
      </c>
      <c r="B242" s="24">
        <v>2855.3</v>
      </c>
      <c r="C242" s="24">
        <v>3309.3394800000001</v>
      </c>
      <c r="D242" s="4">
        <f t="shared" si="64"/>
        <v>1.159016383567401</v>
      </c>
      <c r="E242" s="10">
        <v>15</v>
      </c>
      <c r="F242" s="5">
        <f t="shared" si="80"/>
        <v>1</v>
      </c>
      <c r="G242" s="5">
        <v>10</v>
      </c>
      <c r="H242" s="5"/>
      <c r="I242" s="5"/>
      <c r="J242" s="4">
        <f t="shared" si="81"/>
        <v>1.2003885241478549</v>
      </c>
      <c r="K242" s="5">
        <v>10</v>
      </c>
      <c r="L242" s="5" t="s">
        <v>400</v>
      </c>
      <c r="M242" s="5" t="s">
        <v>400</v>
      </c>
      <c r="N242" s="4" t="s">
        <v>400</v>
      </c>
      <c r="O242" s="5"/>
      <c r="P242" s="5" t="s">
        <v>400</v>
      </c>
      <c r="Q242" s="5" t="s">
        <v>400</v>
      </c>
      <c r="R242" s="5" t="s">
        <v>400</v>
      </c>
      <c r="S242" s="5"/>
      <c r="T242" s="5" t="s">
        <v>400</v>
      </c>
      <c r="U242" s="5" t="s">
        <v>400</v>
      </c>
      <c r="V242" s="5" t="s">
        <v>400</v>
      </c>
      <c r="W242" s="5"/>
      <c r="X242" s="5" t="s">
        <v>400</v>
      </c>
      <c r="Y242" s="5" t="s">
        <v>400</v>
      </c>
      <c r="Z242" s="5" t="s">
        <v>400</v>
      </c>
      <c r="AA242" s="5"/>
      <c r="AB242" s="31">
        <f t="shared" si="65"/>
        <v>1.1254037427139876</v>
      </c>
      <c r="AC242" s="32">
        <v>3022</v>
      </c>
      <c r="AD242" s="24">
        <f t="shared" si="66"/>
        <v>2472.545454545455</v>
      </c>
      <c r="AE242" s="24">
        <f t="shared" si="67"/>
        <v>2782.6</v>
      </c>
      <c r="AF242" s="24">
        <f t="shared" si="68"/>
        <v>310.05454545454495</v>
      </c>
      <c r="AG242" s="24">
        <v>357.1</v>
      </c>
      <c r="AH242" s="24">
        <v>336.4</v>
      </c>
      <c r="AI242" s="24">
        <v>55.9</v>
      </c>
      <c r="AJ242" s="24">
        <v>115.7</v>
      </c>
      <c r="AK242" s="24">
        <v>316.2</v>
      </c>
      <c r="AL242" s="24">
        <v>422.8</v>
      </c>
      <c r="AM242" s="24">
        <v>244.7</v>
      </c>
      <c r="AN242" s="24">
        <v>165</v>
      </c>
      <c r="AO242" s="24">
        <v>268.89999999999998</v>
      </c>
      <c r="AP242" s="24">
        <f t="shared" si="69"/>
        <v>499.9</v>
      </c>
      <c r="AQ242" s="47"/>
      <c r="AR242" s="24">
        <f t="shared" si="70"/>
        <v>499.9</v>
      </c>
      <c r="AS242" s="24"/>
      <c r="AT242" s="24">
        <f t="shared" si="71"/>
        <v>499.9</v>
      </c>
      <c r="AU242" s="42"/>
      <c r="AV242" s="42"/>
      <c r="AW242" s="42"/>
      <c r="AX242" s="42"/>
      <c r="AY242" s="42"/>
      <c r="AZ242" s="1"/>
      <c r="BA242" s="1"/>
      <c r="BB242" s="1"/>
      <c r="BC242" s="1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9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9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9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9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9"/>
      <c r="GJ242" s="8"/>
      <c r="GK242" s="8"/>
    </row>
    <row r="243" spans="1:193" s="2" customFormat="1" ht="17.100000000000001" customHeight="1">
      <c r="A243" s="13" t="s">
        <v>225</v>
      </c>
      <c r="B243" s="24">
        <v>5602.9</v>
      </c>
      <c r="C243" s="24">
        <v>2679.7917400000001</v>
      </c>
      <c r="D243" s="4">
        <f t="shared" si="64"/>
        <v>0.47828655517678348</v>
      </c>
      <c r="E243" s="10">
        <v>15</v>
      </c>
      <c r="F243" s="5">
        <f t="shared" si="80"/>
        <v>1</v>
      </c>
      <c r="G243" s="5">
        <v>10</v>
      </c>
      <c r="H243" s="5"/>
      <c r="I243" s="5"/>
      <c r="J243" s="4">
        <f t="shared" si="81"/>
        <v>1.2003885241478549</v>
      </c>
      <c r="K243" s="5">
        <v>10</v>
      </c>
      <c r="L243" s="5" t="s">
        <v>400</v>
      </c>
      <c r="M243" s="5" t="s">
        <v>400</v>
      </c>
      <c r="N243" s="4" t="s">
        <v>400</v>
      </c>
      <c r="O243" s="5"/>
      <c r="P243" s="5" t="s">
        <v>400</v>
      </c>
      <c r="Q243" s="5" t="s">
        <v>400</v>
      </c>
      <c r="R243" s="5" t="s">
        <v>400</v>
      </c>
      <c r="S243" s="5"/>
      <c r="T243" s="5" t="s">
        <v>400</v>
      </c>
      <c r="U243" s="5" t="s">
        <v>400</v>
      </c>
      <c r="V243" s="5" t="s">
        <v>400</v>
      </c>
      <c r="W243" s="5"/>
      <c r="X243" s="5" t="s">
        <v>400</v>
      </c>
      <c r="Y243" s="5" t="s">
        <v>400</v>
      </c>
      <c r="Z243" s="5" t="s">
        <v>400</v>
      </c>
      <c r="AA243" s="5"/>
      <c r="AB243" s="31">
        <f t="shared" si="65"/>
        <v>0.83366238768943712</v>
      </c>
      <c r="AC243" s="32">
        <v>2316</v>
      </c>
      <c r="AD243" s="24">
        <f t="shared" si="66"/>
        <v>1894.9090909090908</v>
      </c>
      <c r="AE243" s="24">
        <f t="shared" si="67"/>
        <v>1579.7</v>
      </c>
      <c r="AF243" s="24">
        <f t="shared" si="68"/>
        <v>-315.20909090909072</v>
      </c>
      <c r="AG243" s="24">
        <v>73.8</v>
      </c>
      <c r="AH243" s="24">
        <v>159.1</v>
      </c>
      <c r="AI243" s="24">
        <v>281.89999999999998</v>
      </c>
      <c r="AJ243" s="24">
        <v>124.5</v>
      </c>
      <c r="AK243" s="24">
        <v>123.1</v>
      </c>
      <c r="AL243" s="24">
        <v>292.60000000000002</v>
      </c>
      <c r="AM243" s="24">
        <v>260.2</v>
      </c>
      <c r="AN243" s="24">
        <v>130.5</v>
      </c>
      <c r="AO243" s="24"/>
      <c r="AP243" s="24">
        <f t="shared" si="69"/>
        <v>134</v>
      </c>
      <c r="AQ243" s="47"/>
      <c r="AR243" s="24">
        <f t="shared" si="70"/>
        <v>134</v>
      </c>
      <c r="AS243" s="24"/>
      <c r="AT243" s="24">
        <f t="shared" si="71"/>
        <v>134</v>
      </c>
      <c r="AU243" s="42"/>
      <c r="AV243" s="42"/>
      <c r="AW243" s="42"/>
      <c r="AX243" s="42"/>
      <c r="BC243" s="1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9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9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9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9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9"/>
      <c r="GJ243" s="8"/>
      <c r="GK243" s="8"/>
    </row>
    <row r="244" spans="1:193" s="2" customFormat="1" ht="17.100000000000001" customHeight="1">
      <c r="A244" s="13" t="s">
        <v>226</v>
      </c>
      <c r="B244" s="24">
        <v>743.4</v>
      </c>
      <c r="C244" s="24">
        <v>604.73046999999997</v>
      </c>
      <c r="D244" s="4">
        <f t="shared" si="64"/>
        <v>0.81346579230562277</v>
      </c>
      <c r="E244" s="10">
        <v>15</v>
      </c>
      <c r="F244" s="5">
        <f t="shared" si="80"/>
        <v>1</v>
      </c>
      <c r="G244" s="5">
        <v>10</v>
      </c>
      <c r="H244" s="5"/>
      <c r="I244" s="5"/>
      <c r="J244" s="4">
        <f t="shared" si="81"/>
        <v>1.2003885241478549</v>
      </c>
      <c r="K244" s="5">
        <v>10</v>
      </c>
      <c r="L244" s="5" t="s">
        <v>400</v>
      </c>
      <c r="M244" s="5" t="s">
        <v>400</v>
      </c>
      <c r="N244" s="4" t="s">
        <v>400</v>
      </c>
      <c r="O244" s="5"/>
      <c r="P244" s="5" t="s">
        <v>400</v>
      </c>
      <c r="Q244" s="5" t="s">
        <v>400</v>
      </c>
      <c r="R244" s="5" t="s">
        <v>400</v>
      </c>
      <c r="S244" s="5"/>
      <c r="T244" s="5" t="s">
        <v>400</v>
      </c>
      <c r="U244" s="5" t="s">
        <v>400</v>
      </c>
      <c r="V244" s="5" t="s">
        <v>400</v>
      </c>
      <c r="W244" s="5"/>
      <c r="X244" s="5" t="s">
        <v>400</v>
      </c>
      <c r="Y244" s="5" t="s">
        <v>400</v>
      </c>
      <c r="Z244" s="5" t="s">
        <v>400</v>
      </c>
      <c r="AA244" s="5"/>
      <c r="AB244" s="31">
        <f t="shared" si="65"/>
        <v>0.97731063217322556</v>
      </c>
      <c r="AC244" s="32">
        <v>1101</v>
      </c>
      <c r="AD244" s="24">
        <f t="shared" si="66"/>
        <v>900.81818181818187</v>
      </c>
      <c r="AE244" s="24">
        <f t="shared" si="67"/>
        <v>880.4</v>
      </c>
      <c r="AF244" s="24">
        <f t="shared" si="68"/>
        <v>-20.418181818181893</v>
      </c>
      <c r="AG244" s="24">
        <v>63.8</v>
      </c>
      <c r="AH244" s="24">
        <v>50.3</v>
      </c>
      <c r="AI244" s="24">
        <v>38.4</v>
      </c>
      <c r="AJ244" s="24">
        <v>68.400000000000006</v>
      </c>
      <c r="AK244" s="24">
        <v>104.2</v>
      </c>
      <c r="AL244" s="24">
        <v>105.9</v>
      </c>
      <c r="AM244" s="24">
        <v>167.2</v>
      </c>
      <c r="AN244" s="24">
        <v>82.5</v>
      </c>
      <c r="AO244" s="24">
        <v>99.7</v>
      </c>
      <c r="AP244" s="24">
        <f t="shared" si="69"/>
        <v>100</v>
      </c>
      <c r="AQ244" s="47"/>
      <c r="AR244" s="24">
        <f t="shared" si="70"/>
        <v>100</v>
      </c>
      <c r="AS244" s="24"/>
      <c r="AT244" s="24">
        <f t="shared" si="71"/>
        <v>100</v>
      </c>
      <c r="AU244" s="42"/>
      <c r="AV244" s="42"/>
      <c r="AW244" s="42"/>
      <c r="AX244" s="42"/>
      <c r="AY244" s="42"/>
      <c r="BC244" s="1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9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9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9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9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9"/>
      <c r="GJ244" s="8"/>
      <c r="GK244" s="8"/>
    </row>
    <row r="245" spans="1:193" s="2" customFormat="1" ht="17.100000000000001" customHeight="1">
      <c r="A245" s="13" t="s">
        <v>227</v>
      </c>
      <c r="B245" s="24">
        <v>1534.1</v>
      </c>
      <c r="C245" s="24">
        <v>997.7563200000003</v>
      </c>
      <c r="D245" s="4">
        <f t="shared" si="64"/>
        <v>0.65038545075288468</v>
      </c>
      <c r="E245" s="10">
        <v>15</v>
      </c>
      <c r="F245" s="5">
        <f t="shared" si="80"/>
        <v>1</v>
      </c>
      <c r="G245" s="5">
        <v>10</v>
      </c>
      <c r="H245" s="5"/>
      <c r="I245" s="5"/>
      <c r="J245" s="4">
        <f t="shared" si="81"/>
        <v>1.2003885241478549</v>
      </c>
      <c r="K245" s="5">
        <v>10</v>
      </c>
      <c r="L245" s="5" t="s">
        <v>400</v>
      </c>
      <c r="M245" s="5" t="s">
        <v>400</v>
      </c>
      <c r="N245" s="4" t="s">
        <v>400</v>
      </c>
      <c r="O245" s="5"/>
      <c r="P245" s="5" t="s">
        <v>400</v>
      </c>
      <c r="Q245" s="5" t="s">
        <v>400</v>
      </c>
      <c r="R245" s="5" t="s">
        <v>400</v>
      </c>
      <c r="S245" s="5"/>
      <c r="T245" s="5" t="s">
        <v>400</v>
      </c>
      <c r="U245" s="5" t="s">
        <v>400</v>
      </c>
      <c r="V245" s="5" t="s">
        <v>400</v>
      </c>
      <c r="W245" s="5"/>
      <c r="X245" s="5" t="s">
        <v>400</v>
      </c>
      <c r="Y245" s="5" t="s">
        <v>400</v>
      </c>
      <c r="Z245" s="5" t="s">
        <v>400</v>
      </c>
      <c r="AA245" s="5"/>
      <c r="AB245" s="31">
        <f t="shared" si="65"/>
        <v>0.90741905722205196</v>
      </c>
      <c r="AC245" s="32">
        <v>2133</v>
      </c>
      <c r="AD245" s="24">
        <f t="shared" si="66"/>
        <v>1745.1818181818182</v>
      </c>
      <c r="AE245" s="24">
        <f t="shared" si="67"/>
        <v>1583.6</v>
      </c>
      <c r="AF245" s="24">
        <f t="shared" si="68"/>
        <v>-161.58181818181833</v>
      </c>
      <c r="AG245" s="24">
        <v>177.2</v>
      </c>
      <c r="AH245" s="24">
        <v>252.1</v>
      </c>
      <c r="AI245" s="24">
        <v>0</v>
      </c>
      <c r="AJ245" s="24">
        <v>325.3</v>
      </c>
      <c r="AK245" s="24">
        <v>189.5</v>
      </c>
      <c r="AL245" s="24">
        <v>259.5</v>
      </c>
      <c r="AM245" s="24">
        <v>174.1</v>
      </c>
      <c r="AN245" s="24">
        <v>124.4</v>
      </c>
      <c r="AO245" s="24"/>
      <c r="AP245" s="24">
        <f t="shared" si="69"/>
        <v>81.5</v>
      </c>
      <c r="AQ245" s="47"/>
      <c r="AR245" s="24">
        <f t="shared" si="70"/>
        <v>81.5</v>
      </c>
      <c r="AS245" s="24"/>
      <c r="AT245" s="24">
        <f t="shared" si="71"/>
        <v>81.5</v>
      </c>
      <c r="AU245" s="42"/>
      <c r="AV245" s="42"/>
      <c r="AW245" s="42"/>
      <c r="AX245" s="42"/>
      <c r="AY245" s="42"/>
      <c r="BC245" s="1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9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9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9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9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9"/>
      <c r="GJ245" s="8"/>
      <c r="GK245" s="8"/>
    </row>
    <row r="246" spans="1:193" s="2" customFormat="1" ht="17.100000000000001" customHeight="1">
      <c r="A246" s="13" t="s">
        <v>228</v>
      </c>
      <c r="B246" s="24">
        <v>1220.5</v>
      </c>
      <c r="C246" s="24">
        <v>1107.9399000000003</v>
      </c>
      <c r="D246" s="4">
        <f t="shared" si="64"/>
        <v>0.9077754199098732</v>
      </c>
      <c r="E246" s="10">
        <v>15</v>
      </c>
      <c r="F246" s="5">
        <f t="shared" si="80"/>
        <v>1</v>
      </c>
      <c r="G246" s="5">
        <v>10</v>
      </c>
      <c r="H246" s="5"/>
      <c r="I246" s="5"/>
      <c r="J246" s="4">
        <f t="shared" si="81"/>
        <v>1.2003885241478549</v>
      </c>
      <c r="K246" s="5">
        <v>10</v>
      </c>
      <c r="L246" s="5" t="s">
        <v>400</v>
      </c>
      <c r="M246" s="5" t="s">
        <v>400</v>
      </c>
      <c r="N246" s="4" t="s">
        <v>400</v>
      </c>
      <c r="O246" s="5"/>
      <c r="P246" s="5" t="s">
        <v>400</v>
      </c>
      <c r="Q246" s="5" t="s">
        <v>400</v>
      </c>
      <c r="R246" s="5" t="s">
        <v>400</v>
      </c>
      <c r="S246" s="5"/>
      <c r="T246" s="5" t="s">
        <v>400</v>
      </c>
      <c r="U246" s="5" t="s">
        <v>400</v>
      </c>
      <c r="V246" s="5" t="s">
        <v>400</v>
      </c>
      <c r="W246" s="5"/>
      <c r="X246" s="5" t="s">
        <v>400</v>
      </c>
      <c r="Y246" s="5" t="s">
        <v>400</v>
      </c>
      <c r="Z246" s="5" t="s">
        <v>400</v>
      </c>
      <c r="AA246" s="5"/>
      <c r="AB246" s="31">
        <f t="shared" si="65"/>
        <v>1.0177290440036184</v>
      </c>
      <c r="AC246" s="32">
        <v>4695</v>
      </c>
      <c r="AD246" s="24">
        <f t="shared" si="66"/>
        <v>3841.3636363636365</v>
      </c>
      <c r="AE246" s="24">
        <f t="shared" si="67"/>
        <v>3909.5</v>
      </c>
      <c r="AF246" s="24">
        <f t="shared" si="68"/>
        <v>68.136363636363512</v>
      </c>
      <c r="AG246" s="24">
        <v>338.4</v>
      </c>
      <c r="AH246" s="24">
        <v>179.2</v>
      </c>
      <c r="AI246" s="24">
        <v>189.8</v>
      </c>
      <c r="AJ246" s="24">
        <v>224.9</v>
      </c>
      <c r="AK246" s="24">
        <v>263.3</v>
      </c>
      <c r="AL246" s="24">
        <v>665.1</v>
      </c>
      <c r="AM246" s="24">
        <v>618</v>
      </c>
      <c r="AN246" s="24">
        <v>440.6</v>
      </c>
      <c r="AO246" s="24">
        <v>545.20000000000005</v>
      </c>
      <c r="AP246" s="24">
        <f t="shared" si="69"/>
        <v>445</v>
      </c>
      <c r="AQ246" s="47"/>
      <c r="AR246" s="24">
        <f t="shared" si="70"/>
        <v>445</v>
      </c>
      <c r="AS246" s="24"/>
      <c r="AT246" s="24">
        <f t="shared" si="71"/>
        <v>445</v>
      </c>
      <c r="AU246" s="42"/>
      <c r="AV246" s="42"/>
      <c r="AW246" s="42"/>
      <c r="AX246" s="42"/>
      <c r="AY246" s="42"/>
      <c r="BC246" s="1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9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9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9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9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9"/>
      <c r="GJ246" s="8"/>
      <c r="GK246" s="8"/>
    </row>
    <row r="247" spans="1:193" s="2" customFormat="1" ht="17.100000000000001" customHeight="1">
      <c r="A247" s="13" t="s">
        <v>229</v>
      </c>
      <c r="B247" s="24">
        <v>12400.3</v>
      </c>
      <c r="C247" s="24">
        <v>10081.30293</v>
      </c>
      <c r="D247" s="4">
        <f t="shared" si="64"/>
        <v>0.81298863172665181</v>
      </c>
      <c r="E247" s="10">
        <v>15</v>
      </c>
      <c r="F247" s="5">
        <f t="shared" si="80"/>
        <v>1</v>
      </c>
      <c r="G247" s="5">
        <v>10</v>
      </c>
      <c r="H247" s="5"/>
      <c r="I247" s="5"/>
      <c r="J247" s="4">
        <f t="shared" si="81"/>
        <v>1.2003885241478549</v>
      </c>
      <c r="K247" s="5">
        <v>10</v>
      </c>
      <c r="L247" s="5" t="s">
        <v>400</v>
      </c>
      <c r="M247" s="5" t="s">
        <v>400</v>
      </c>
      <c r="N247" s="4" t="s">
        <v>400</v>
      </c>
      <c r="O247" s="5"/>
      <c r="P247" s="5" t="s">
        <v>400</v>
      </c>
      <c r="Q247" s="5" t="s">
        <v>400</v>
      </c>
      <c r="R247" s="5" t="s">
        <v>400</v>
      </c>
      <c r="S247" s="5"/>
      <c r="T247" s="5" t="s">
        <v>400</v>
      </c>
      <c r="U247" s="5" t="s">
        <v>400</v>
      </c>
      <c r="V247" s="5" t="s">
        <v>400</v>
      </c>
      <c r="W247" s="5"/>
      <c r="X247" s="5" t="s">
        <v>400</v>
      </c>
      <c r="Y247" s="5" t="s">
        <v>400</v>
      </c>
      <c r="Z247" s="5" t="s">
        <v>400</v>
      </c>
      <c r="AA247" s="5"/>
      <c r="AB247" s="31">
        <f t="shared" si="65"/>
        <v>0.97710613478223785</v>
      </c>
      <c r="AC247" s="32">
        <v>1370</v>
      </c>
      <c r="AD247" s="24">
        <f t="shared" si="66"/>
        <v>1120.909090909091</v>
      </c>
      <c r="AE247" s="24">
        <f t="shared" si="67"/>
        <v>1095.2</v>
      </c>
      <c r="AF247" s="24">
        <f t="shared" si="68"/>
        <v>-25.709090909090946</v>
      </c>
      <c r="AG247" s="24">
        <v>107.4</v>
      </c>
      <c r="AH247" s="24">
        <v>125.9</v>
      </c>
      <c r="AI247" s="24">
        <v>95.9</v>
      </c>
      <c r="AJ247" s="24">
        <v>141.6</v>
      </c>
      <c r="AK247" s="24">
        <v>125.2</v>
      </c>
      <c r="AL247" s="24">
        <v>131</v>
      </c>
      <c r="AM247" s="24">
        <v>139.6</v>
      </c>
      <c r="AN247" s="24">
        <v>116.3</v>
      </c>
      <c r="AO247" s="24"/>
      <c r="AP247" s="24">
        <f t="shared" si="69"/>
        <v>112.3</v>
      </c>
      <c r="AQ247" s="47"/>
      <c r="AR247" s="24">
        <f t="shared" si="70"/>
        <v>112.3</v>
      </c>
      <c r="AS247" s="24"/>
      <c r="AT247" s="24">
        <f t="shared" si="71"/>
        <v>112.3</v>
      </c>
      <c r="AU247" s="42"/>
      <c r="AV247" s="42"/>
      <c r="AW247" s="42"/>
      <c r="AX247" s="42"/>
      <c r="AY247" s="42"/>
      <c r="BC247" s="1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9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9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9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9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9"/>
      <c r="GJ247" s="8"/>
      <c r="GK247" s="8"/>
    </row>
    <row r="248" spans="1:193" s="2" customFormat="1" ht="17.100000000000001" customHeight="1">
      <c r="A248" s="17" t="s">
        <v>230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42"/>
      <c r="AV248" s="42"/>
      <c r="AW248" s="42"/>
      <c r="AX248" s="42"/>
      <c r="AY248" s="42"/>
      <c r="AZ248" s="1"/>
      <c r="BA248" s="1"/>
      <c r="BB248" s="1"/>
      <c r="BC248" s="1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9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9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9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9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9"/>
      <c r="GJ248" s="8"/>
      <c r="GK248" s="8"/>
    </row>
    <row r="249" spans="1:193" s="2" customFormat="1" ht="17.100000000000001" customHeight="1">
      <c r="A249" s="13" t="s">
        <v>231</v>
      </c>
      <c r="B249" s="24">
        <v>621.20000000000005</v>
      </c>
      <c r="C249" s="24">
        <v>771.29167999999993</v>
      </c>
      <c r="D249" s="4">
        <f t="shared" ref="D249:D312" si="82">IF(E249=0,0,IF(B249=0,1,IF(C249&lt;0,0,IF(C249/B249&gt;1.2,IF((C249/B249-1.2)*0.1+1.2&gt;1.3,1.3,(C249/B249-1.2)*0.1+1.2),C249/B249))))</f>
        <v>1.2041615711526079</v>
      </c>
      <c r="E249" s="10">
        <v>15</v>
      </c>
      <c r="F249" s="5">
        <f>F$46</f>
        <v>1</v>
      </c>
      <c r="G249" s="5">
        <v>10</v>
      </c>
      <c r="H249" s="5"/>
      <c r="I249" s="5"/>
      <c r="J249" s="4">
        <f>J$46</f>
        <v>1.2053276584245372</v>
      </c>
      <c r="K249" s="5">
        <v>10</v>
      </c>
      <c r="L249" s="5" t="s">
        <v>400</v>
      </c>
      <c r="M249" s="5" t="s">
        <v>400</v>
      </c>
      <c r="N249" s="4" t="s">
        <v>400</v>
      </c>
      <c r="O249" s="5"/>
      <c r="P249" s="5" t="s">
        <v>400</v>
      </c>
      <c r="Q249" s="5" t="s">
        <v>400</v>
      </c>
      <c r="R249" s="5" t="s">
        <v>400</v>
      </c>
      <c r="S249" s="5"/>
      <c r="T249" s="5" t="s">
        <v>400</v>
      </c>
      <c r="U249" s="5" t="s">
        <v>400</v>
      </c>
      <c r="V249" s="5" t="s">
        <v>400</v>
      </c>
      <c r="W249" s="5"/>
      <c r="X249" s="5" t="s">
        <v>400</v>
      </c>
      <c r="Y249" s="5" t="s">
        <v>400</v>
      </c>
      <c r="Z249" s="5" t="s">
        <v>400</v>
      </c>
      <c r="AA249" s="5"/>
      <c r="AB249" s="31">
        <f t="shared" ref="AB249:AB312" si="83">(D249*E249+F249*G249+J249*K249)/(E249+G249+K249)</f>
        <v>1.146162861472414</v>
      </c>
      <c r="AC249" s="32">
        <v>2031</v>
      </c>
      <c r="AD249" s="24">
        <f t="shared" ref="AD249:AD312" si="84">AC249/11*9</f>
        <v>1661.7272727272725</v>
      </c>
      <c r="AE249" s="24">
        <f t="shared" ref="AE249:AE312" si="85">ROUND(AB249*AD249,1)</f>
        <v>1904.6</v>
      </c>
      <c r="AF249" s="24">
        <f t="shared" ref="AF249:AF312" si="86">AE249-AD249</f>
        <v>242.87272727272739</v>
      </c>
      <c r="AG249" s="24">
        <v>219.1</v>
      </c>
      <c r="AH249" s="24">
        <v>150.1</v>
      </c>
      <c r="AI249" s="24">
        <v>102.9</v>
      </c>
      <c r="AJ249" s="24">
        <v>198.5</v>
      </c>
      <c r="AK249" s="24">
        <v>153.69999999999999</v>
      </c>
      <c r="AL249" s="24">
        <v>178.6</v>
      </c>
      <c r="AM249" s="24">
        <v>246.3</v>
      </c>
      <c r="AN249" s="24">
        <v>190.9</v>
      </c>
      <c r="AO249" s="24">
        <v>102.39999999999999</v>
      </c>
      <c r="AP249" s="24">
        <f t="shared" ref="AP249:AP312" si="87">ROUND(AE249-SUM(AG249:AO249),1)</f>
        <v>362.1</v>
      </c>
      <c r="AQ249" s="47"/>
      <c r="AR249" s="24">
        <f t="shared" ref="AR249:AR312" si="88">IF(OR(AP249&lt;0,AQ249="+"),0,AP249)</f>
        <v>362.1</v>
      </c>
      <c r="AS249" s="24"/>
      <c r="AT249" s="24">
        <f t="shared" ref="AT249:AT312" si="89">ROUND(AR249-AS249,1)</f>
        <v>362.1</v>
      </c>
      <c r="AU249" s="42"/>
      <c r="AV249" s="42"/>
      <c r="AW249" s="42"/>
      <c r="AX249" s="42"/>
      <c r="AY249" s="42"/>
      <c r="AZ249" s="1"/>
      <c r="BA249" s="1"/>
      <c r="BB249" s="1"/>
      <c r="BC249" s="1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9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9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9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9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9"/>
      <c r="GJ249" s="8"/>
      <c r="GK249" s="8"/>
    </row>
    <row r="250" spans="1:193" s="2" customFormat="1" ht="17.100000000000001" customHeight="1">
      <c r="A250" s="13" t="s">
        <v>232</v>
      </c>
      <c r="B250" s="24">
        <v>1144.5</v>
      </c>
      <c r="C250" s="24">
        <v>1486.6651200000001</v>
      </c>
      <c r="D250" s="4">
        <f t="shared" si="82"/>
        <v>1.2098964718217562</v>
      </c>
      <c r="E250" s="10">
        <v>15</v>
      </c>
      <c r="F250" s="5">
        <f t="shared" ref="F250:F263" si="90">F$46</f>
        <v>1</v>
      </c>
      <c r="G250" s="5">
        <v>10</v>
      </c>
      <c r="H250" s="5"/>
      <c r="I250" s="5"/>
      <c r="J250" s="4">
        <f t="shared" ref="J250:J263" si="91">J$46</f>
        <v>1.2053276584245372</v>
      </c>
      <c r="K250" s="5">
        <v>10</v>
      </c>
      <c r="L250" s="5" t="s">
        <v>400</v>
      </c>
      <c r="M250" s="5" t="s">
        <v>400</v>
      </c>
      <c r="N250" s="4" t="s">
        <v>400</v>
      </c>
      <c r="O250" s="5"/>
      <c r="P250" s="5" t="s">
        <v>400</v>
      </c>
      <c r="Q250" s="5" t="s">
        <v>400</v>
      </c>
      <c r="R250" s="5" t="s">
        <v>400</v>
      </c>
      <c r="S250" s="5"/>
      <c r="T250" s="5" t="s">
        <v>400</v>
      </c>
      <c r="U250" s="5" t="s">
        <v>400</v>
      </c>
      <c r="V250" s="5" t="s">
        <v>400</v>
      </c>
      <c r="W250" s="5"/>
      <c r="X250" s="5" t="s">
        <v>400</v>
      </c>
      <c r="Y250" s="5" t="s">
        <v>400</v>
      </c>
      <c r="Z250" s="5" t="s">
        <v>400</v>
      </c>
      <c r="AA250" s="5"/>
      <c r="AB250" s="31">
        <f t="shared" si="83"/>
        <v>1.148620676044906</v>
      </c>
      <c r="AC250" s="32">
        <v>2413</v>
      </c>
      <c r="AD250" s="24">
        <f t="shared" si="84"/>
        <v>1974.2727272727275</v>
      </c>
      <c r="AE250" s="24">
        <f t="shared" si="85"/>
        <v>2267.6999999999998</v>
      </c>
      <c r="AF250" s="24">
        <f t="shared" si="86"/>
        <v>293.42727272727234</v>
      </c>
      <c r="AG250" s="24">
        <v>276.89999999999998</v>
      </c>
      <c r="AH250" s="24">
        <v>273.39999999999998</v>
      </c>
      <c r="AI250" s="24">
        <v>68.8</v>
      </c>
      <c r="AJ250" s="24">
        <v>183</v>
      </c>
      <c r="AK250" s="24">
        <v>178</v>
      </c>
      <c r="AL250" s="24">
        <v>331.1</v>
      </c>
      <c r="AM250" s="24">
        <v>203.9</v>
      </c>
      <c r="AN250" s="24">
        <v>215.3</v>
      </c>
      <c r="AO250" s="24">
        <v>172.9</v>
      </c>
      <c r="AP250" s="24">
        <f t="shared" si="87"/>
        <v>364.4</v>
      </c>
      <c r="AQ250" s="47"/>
      <c r="AR250" s="24">
        <f t="shared" si="88"/>
        <v>364.4</v>
      </c>
      <c r="AS250" s="24"/>
      <c r="AT250" s="24">
        <f t="shared" si="89"/>
        <v>364.4</v>
      </c>
      <c r="AU250" s="42"/>
      <c r="AV250" s="42"/>
      <c r="AW250" s="42"/>
      <c r="AX250" s="42"/>
      <c r="AY250" s="42"/>
      <c r="AZ250" s="1"/>
      <c r="BA250" s="1"/>
      <c r="BB250" s="1"/>
      <c r="BC250" s="1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9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9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9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9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9"/>
      <c r="GJ250" s="8"/>
      <c r="GK250" s="8"/>
    </row>
    <row r="251" spans="1:193" s="2" customFormat="1" ht="17.100000000000001" customHeight="1">
      <c r="A251" s="13" t="s">
        <v>233</v>
      </c>
      <c r="B251" s="24">
        <v>981.2</v>
      </c>
      <c r="C251" s="24">
        <v>901.58918999999992</v>
      </c>
      <c r="D251" s="4">
        <f t="shared" si="82"/>
        <v>0.91886383000407656</v>
      </c>
      <c r="E251" s="10">
        <v>15</v>
      </c>
      <c r="F251" s="5">
        <f t="shared" si="90"/>
        <v>1</v>
      </c>
      <c r="G251" s="5">
        <v>10</v>
      </c>
      <c r="H251" s="5"/>
      <c r="I251" s="5"/>
      <c r="J251" s="4">
        <f t="shared" si="91"/>
        <v>1.2053276584245372</v>
      </c>
      <c r="K251" s="5">
        <v>10</v>
      </c>
      <c r="L251" s="5" t="s">
        <v>400</v>
      </c>
      <c r="M251" s="5" t="s">
        <v>400</v>
      </c>
      <c r="N251" s="4" t="s">
        <v>400</v>
      </c>
      <c r="O251" s="5"/>
      <c r="P251" s="5" t="s">
        <v>400</v>
      </c>
      <c r="Q251" s="5" t="s">
        <v>400</v>
      </c>
      <c r="R251" s="5" t="s">
        <v>400</v>
      </c>
      <c r="S251" s="5"/>
      <c r="T251" s="5" t="s">
        <v>400</v>
      </c>
      <c r="U251" s="5" t="s">
        <v>400</v>
      </c>
      <c r="V251" s="5" t="s">
        <v>400</v>
      </c>
      <c r="W251" s="5"/>
      <c r="X251" s="5" t="s">
        <v>400</v>
      </c>
      <c r="Y251" s="5" t="s">
        <v>400</v>
      </c>
      <c r="Z251" s="5" t="s">
        <v>400</v>
      </c>
      <c r="AA251" s="5"/>
      <c r="AB251" s="31">
        <f t="shared" si="83"/>
        <v>1.0238924009801862</v>
      </c>
      <c r="AC251" s="32">
        <v>1853</v>
      </c>
      <c r="AD251" s="24">
        <f t="shared" si="84"/>
        <v>1516.0909090909092</v>
      </c>
      <c r="AE251" s="24">
        <f t="shared" si="85"/>
        <v>1552.3</v>
      </c>
      <c r="AF251" s="24">
        <f t="shared" si="86"/>
        <v>36.209090909090719</v>
      </c>
      <c r="AG251" s="24">
        <v>170.9</v>
      </c>
      <c r="AH251" s="24">
        <v>142.80000000000001</v>
      </c>
      <c r="AI251" s="24">
        <v>108.4</v>
      </c>
      <c r="AJ251" s="24">
        <v>126.4</v>
      </c>
      <c r="AK251" s="24">
        <v>106.1</v>
      </c>
      <c r="AL251" s="24">
        <v>263.3</v>
      </c>
      <c r="AM251" s="24">
        <v>263.60000000000002</v>
      </c>
      <c r="AN251" s="24">
        <v>184.5</v>
      </c>
      <c r="AO251" s="24"/>
      <c r="AP251" s="24">
        <f t="shared" si="87"/>
        <v>186.3</v>
      </c>
      <c r="AQ251" s="47"/>
      <c r="AR251" s="24">
        <f t="shared" si="88"/>
        <v>186.3</v>
      </c>
      <c r="AS251" s="24"/>
      <c r="AT251" s="24">
        <f t="shared" si="89"/>
        <v>186.3</v>
      </c>
      <c r="AU251" s="42"/>
      <c r="AV251" s="42"/>
      <c r="AW251" s="42"/>
      <c r="AX251" s="42"/>
      <c r="AY251" s="42"/>
      <c r="AZ251" s="1"/>
      <c r="BA251" s="1"/>
      <c r="BB251" s="1"/>
      <c r="BC251" s="1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9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9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9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9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9"/>
      <c r="GJ251" s="8"/>
      <c r="GK251" s="8"/>
    </row>
    <row r="252" spans="1:193" s="2" customFormat="1" ht="17.100000000000001" customHeight="1">
      <c r="A252" s="13" t="s">
        <v>234</v>
      </c>
      <c r="B252" s="24">
        <v>959.8</v>
      </c>
      <c r="C252" s="24">
        <v>775.24278999999956</v>
      </c>
      <c r="D252" s="4">
        <f t="shared" si="82"/>
        <v>0.80771284642633845</v>
      </c>
      <c r="E252" s="10">
        <v>15</v>
      </c>
      <c r="F252" s="5">
        <f t="shared" si="90"/>
        <v>1</v>
      </c>
      <c r="G252" s="5">
        <v>10</v>
      </c>
      <c r="H252" s="5"/>
      <c r="I252" s="5"/>
      <c r="J252" s="4">
        <f t="shared" si="91"/>
        <v>1.2053276584245372</v>
      </c>
      <c r="K252" s="5">
        <v>10</v>
      </c>
      <c r="L252" s="5" t="s">
        <v>400</v>
      </c>
      <c r="M252" s="5" t="s">
        <v>400</v>
      </c>
      <c r="N252" s="4" t="s">
        <v>400</v>
      </c>
      <c r="O252" s="5"/>
      <c r="P252" s="5" t="s">
        <v>400</v>
      </c>
      <c r="Q252" s="5" t="s">
        <v>400</v>
      </c>
      <c r="R252" s="5" t="s">
        <v>400</v>
      </c>
      <c r="S252" s="5"/>
      <c r="T252" s="5" t="s">
        <v>400</v>
      </c>
      <c r="U252" s="5" t="s">
        <v>400</v>
      </c>
      <c r="V252" s="5" t="s">
        <v>400</v>
      </c>
      <c r="W252" s="5"/>
      <c r="X252" s="5" t="s">
        <v>400</v>
      </c>
      <c r="Y252" s="5" t="s">
        <v>400</v>
      </c>
      <c r="Z252" s="5" t="s">
        <v>400</v>
      </c>
      <c r="AA252" s="5"/>
      <c r="AB252" s="31">
        <f t="shared" si="83"/>
        <v>0.9762562651611556</v>
      </c>
      <c r="AC252" s="32">
        <v>2364</v>
      </c>
      <c r="AD252" s="24">
        <f t="shared" si="84"/>
        <v>1934.1818181818182</v>
      </c>
      <c r="AE252" s="24">
        <f t="shared" si="85"/>
        <v>1888.3</v>
      </c>
      <c r="AF252" s="24">
        <f t="shared" si="86"/>
        <v>-45.881818181818289</v>
      </c>
      <c r="AG252" s="24">
        <v>266.39999999999998</v>
      </c>
      <c r="AH252" s="24">
        <v>201.4</v>
      </c>
      <c r="AI252" s="24">
        <v>67.3</v>
      </c>
      <c r="AJ252" s="24">
        <v>126.7</v>
      </c>
      <c r="AK252" s="24">
        <v>137.9</v>
      </c>
      <c r="AL252" s="24">
        <v>326.39999999999998</v>
      </c>
      <c r="AM252" s="24">
        <v>331.6</v>
      </c>
      <c r="AN252" s="24">
        <v>241.5</v>
      </c>
      <c r="AO252" s="24">
        <v>47.3</v>
      </c>
      <c r="AP252" s="24">
        <f t="shared" si="87"/>
        <v>141.80000000000001</v>
      </c>
      <c r="AQ252" s="47"/>
      <c r="AR252" s="24">
        <f t="shared" si="88"/>
        <v>141.80000000000001</v>
      </c>
      <c r="AS252" s="24"/>
      <c r="AT252" s="24">
        <f t="shared" si="89"/>
        <v>141.80000000000001</v>
      </c>
      <c r="AU252" s="42"/>
      <c r="AV252" s="42"/>
      <c r="AW252" s="42"/>
      <c r="AX252" s="42"/>
      <c r="AY252" s="42"/>
      <c r="AZ252" s="1"/>
      <c r="BA252" s="1"/>
      <c r="BB252" s="1"/>
      <c r="BC252" s="1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9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9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9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9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9"/>
      <c r="GJ252" s="8"/>
      <c r="GK252" s="8"/>
    </row>
    <row r="253" spans="1:193" s="2" customFormat="1" ht="17.100000000000001" customHeight="1">
      <c r="A253" s="13" t="s">
        <v>235</v>
      </c>
      <c r="B253" s="24">
        <v>540.70000000000005</v>
      </c>
      <c r="C253" s="24">
        <v>460.00223</v>
      </c>
      <c r="D253" s="4">
        <f t="shared" si="82"/>
        <v>0.85075315331977064</v>
      </c>
      <c r="E253" s="10">
        <v>15</v>
      </c>
      <c r="F253" s="5">
        <f t="shared" si="90"/>
        <v>1</v>
      </c>
      <c r="G253" s="5">
        <v>10</v>
      </c>
      <c r="H253" s="5"/>
      <c r="I253" s="5"/>
      <c r="J253" s="4">
        <f t="shared" si="91"/>
        <v>1.2053276584245372</v>
      </c>
      <c r="K253" s="5">
        <v>10</v>
      </c>
      <c r="L253" s="5" t="s">
        <v>400</v>
      </c>
      <c r="M253" s="5" t="s">
        <v>400</v>
      </c>
      <c r="N253" s="4" t="s">
        <v>400</v>
      </c>
      <c r="O253" s="5"/>
      <c r="P253" s="5" t="s">
        <v>400</v>
      </c>
      <c r="Q253" s="5" t="s">
        <v>400</v>
      </c>
      <c r="R253" s="5" t="s">
        <v>400</v>
      </c>
      <c r="S253" s="5"/>
      <c r="T253" s="5" t="s">
        <v>400</v>
      </c>
      <c r="U253" s="5" t="s">
        <v>400</v>
      </c>
      <c r="V253" s="5" t="s">
        <v>400</v>
      </c>
      <c r="W253" s="5"/>
      <c r="X253" s="5" t="s">
        <v>400</v>
      </c>
      <c r="Y253" s="5" t="s">
        <v>400</v>
      </c>
      <c r="Z253" s="5" t="s">
        <v>400</v>
      </c>
      <c r="AA253" s="5"/>
      <c r="AB253" s="31">
        <f t="shared" si="83"/>
        <v>0.99470211097262673</v>
      </c>
      <c r="AC253" s="32">
        <v>1751</v>
      </c>
      <c r="AD253" s="24">
        <f t="shared" si="84"/>
        <v>1432.6363636363637</v>
      </c>
      <c r="AE253" s="24">
        <f t="shared" si="85"/>
        <v>1425</v>
      </c>
      <c r="AF253" s="24">
        <f t="shared" si="86"/>
        <v>-7.6363636363637397</v>
      </c>
      <c r="AG253" s="24">
        <v>191.4</v>
      </c>
      <c r="AH253" s="24">
        <v>84.8</v>
      </c>
      <c r="AI253" s="24">
        <v>76.599999999999994</v>
      </c>
      <c r="AJ253" s="24">
        <v>187.5</v>
      </c>
      <c r="AK253" s="24">
        <v>180.7</v>
      </c>
      <c r="AL253" s="24">
        <v>206.1</v>
      </c>
      <c r="AM253" s="24">
        <v>225.1</v>
      </c>
      <c r="AN253" s="24">
        <v>101.8</v>
      </c>
      <c r="AO253" s="24"/>
      <c r="AP253" s="24">
        <f t="shared" si="87"/>
        <v>171</v>
      </c>
      <c r="AQ253" s="47"/>
      <c r="AR253" s="24">
        <f t="shared" si="88"/>
        <v>171</v>
      </c>
      <c r="AS253" s="24"/>
      <c r="AT253" s="24">
        <f t="shared" si="89"/>
        <v>171</v>
      </c>
      <c r="AU253" s="42"/>
      <c r="AV253" s="42"/>
      <c r="AW253" s="42"/>
      <c r="AX253" s="42"/>
      <c r="AY253" s="42"/>
      <c r="BA253" s="1"/>
      <c r="BB253" s="1"/>
      <c r="BC253" s="1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9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9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9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9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9"/>
      <c r="GJ253" s="8"/>
      <c r="GK253" s="8"/>
    </row>
    <row r="254" spans="1:193" s="2" customFormat="1" ht="17.100000000000001" customHeight="1">
      <c r="A254" s="13" t="s">
        <v>236</v>
      </c>
      <c r="B254" s="24">
        <v>1131.5</v>
      </c>
      <c r="C254" s="24">
        <v>1129.6504900000002</v>
      </c>
      <c r="D254" s="4">
        <f t="shared" si="82"/>
        <v>0.99836543526292554</v>
      </c>
      <c r="E254" s="10">
        <v>15</v>
      </c>
      <c r="F254" s="5">
        <f t="shared" si="90"/>
        <v>1</v>
      </c>
      <c r="G254" s="5">
        <v>10</v>
      </c>
      <c r="H254" s="5"/>
      <c r="I254" s="5"/>
      <c r="J254" s="4">
        <f t="shared" si="91"/>
        <v>1.2053276584245372</v>
      </c>
      <c r="K254" s="5">
        <v>10</v>
      </c>
      <c r="L254" s="5" t="s">
        <v>400</v>
      </c>
      <c r="M254" s="5" t="s">
        <v>400</v>
      </c>
      <c r="N254" s="4" t="s">
        <v>400</v>
      </c>
      <c r="O254" s="5"/>
      <c r="P254" s="5" t="s">
        <v>400</v>
      </c>
      <c r="Q254" s="5" t="s">
        <v>400</v>
      </c>
      <c r="R254" s="5" t="s">
        <v>400</v>
      </c>
      <c r="S254" s="5"/>
      <c r="T254" s="5" t="s">
        <v>400</v>
      </c>
      <c r="U254" s="5" t="s">
        <v>400</v>
      </c>
      <c r="V254" s="5" t="s">
        <v>400</v>
      </c>
      <c r="W254" s="5"/>
      <c r="X254" s="5" t="s">
        <v>400</v>
      </c>
      <c r="Y254" s="5" t="s">
        <v>400</v>
      </c>
      <c r="Z254" s="5" t="s">
        <v>400</v>
      </c>
      <c r="AA254" s="5"/>
      <c r="AB254" s="31">
        <f t="shared" si="83"/>
        <v>1.057964517519693</v>
      </c>
      <c r="AC254" s="32">
        <v>2335</v>
      </c>
      <c r="AD254" s="24">
        <f t="shared" si="84"/>
        <v>1910.4545454545455</v>
      </c>
      <c r="AE254" s="24">
        <f t="shared" si="85"/>
        <v>2021.2</v>
      </c>
      <c r="AF254" s="24">
        <f t="shared" si="86"/>
        <v>110.74545454545455</v>
      </c>
      <c r="AG254" s="24">
        <v>149.19999999999999</v>
      </c>
      <c r="AH254" s="24">
        <v>143.1</v>
      </c>
      <c r="AI254" s="24">
        <v>85.6</v>
      </c>
      <c r="AJ254" s="24">
        <v>180.4</v>
      </c>
      <c r="AK254" s="24">
        <v>134.4</v>
      </c>
      <c r="AL254" s="24">
        <v>331.7</v>
      </c>
      <c r="AM254" s="24">
        <v>389.9</v>
      </c>
      <c r="AN254" s="24">
        <v>250.5</v>
      </c>
      <c r="AO254" s="24">
        <v>32.700000000000003</v>
      </c>
      <c r="AP254" s="24">
        <f t="shared" si="87"/>
        <v>323.7</v>
      </c>
      <c r="AQ254" s="47"/>
      <c r="AR254" s="24">
        <f t="shared" si="88"/>
        <v>323.7</v>
      </c>
      <c r="AS254" s="24"/>
      <c r="AT254" s="24">
        <f t="shared" si="89"/>
        <v>323.7</v>
      </c>
      <c r="AU254" s="42"/>
      <c r="AV254" s="42"/>
      <c r="AW254" s="42"/>
      <c r="AX254" s="42"/>
      <c r="AY254" s="42"/>
      <c r="AZ254" s="1"/>
      <c r="BA254" s="1"/>
      <c r="BB254" s="1"/>
      <c r="BC254" s="1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9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9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9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9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9"/>
      <c r="GJ254" s="8"/>
      <c r="GK254" s="8"/>
    </row>
    <row r="255" spans="1:193" s="2" customFormat="1" ht="17.100000000000001" customHeight="1">
      <c r="A255" s="13" t="s">
        <v>237</v>
      </c>
      <c r="B255" s="24">
        <v>1713.8</v>
      </c>
      <c r="C255" s="24">
        <v>1376.2336299999999</v>
      </c>
      <c r="D255" s="4">
        <f t="shared" si="82"/>
        <v>0.80303047613490486</v>
      </c>
      <c r="E255" s="10">
        <v>15</v>
      </c>
      <c r="F255" s="5">
        <f t="shared" si="90"/>
        <v>1</v>
      </c>
      <c r="G255" s="5">
        <v>10</v>
      </c>
      <c r="H255" s="5"/>
      <c r="I255" s="5"/>
      <c r="J255" s="4">
        <f t="shared" si="91"/>
        <v>1.2053276584245372</v>
      </c>
      <c r="K255" s="5">
        <v>10</v>
      </c>
      <c r="L255" s="5" t="s">
        <v>400</v>
      </c>
      <c r="M255" s="5" t="s">
        <v>400</v>
      </c>
      <c r="N255" s="4" t="s">
        <v>400</v>
      </c>
      <c r="O255" s="5"/>
      <c r="P255" s="5" t="s">
        <v>400</v>
      </c>
      <c r="Q255" s="5" t="s">
        <v>400</v>
      </c>
      <c r="R255" s="5" t="s">
        <v>400</v>
      </c>
      <c r="S255" s="5"/>
      <c r="T255" s="5" t="s">
        <v>400</v>
      </c>
      <c r="U255" s="5" t="s">
        <v>400</v>
      </c>
      <c r="V255" s="5" t="s">
        <v>400</v>
      </c>
      <c r="W255" s="5"/>
      <c r="X255" s="5" t="s">
        <v>400</v>
      </c>
      <c r="Y255" s="5" t="s">
        <v>400</v>
      </c>
      <c r="Z255" s="5" t="s">
        <v>400</v>
      </c>
      <c r="AA255" s="5"/>
      <c r="AB255" s="31">
        <f t="shared" si="83"/>
        <v>0.97424953503625566</v>
      </c>
      <c r="AC255" s="32">
        <v>2329</v>
      </c>
      <c r="AD255" s="24">
        <f t="shared" si="84"/>
        <v>1905.5454545454545</v>
      </c>
      <c r="AE255" s="24">
        <f t="shared" si="85"/>
        <v>1856.5</v>
      </c>
      <c r="AF255" s="24">
        <f t="shared" si="86"/>
        <v>-49.045454545454504</v>
      </c>
      <c r="AG255" s="24">
        <v>275.2</v>
      </c>
      <c r="AH255" s="24">
        <v>275.2</v>
      </c>
      <c r="AI255" s="24">
        <v>107.9</v>
      </c>
      <c r="AJ255" s="24">
        <v>151.1</v>
      </c>
      <c r="AK255" s="24">
        <v>249.8</v>
      </c>
      <c r="AL255" s="24">
        <v>237.9</v>
      </c>
      <c r="AM255" s="24">
        <v>152.6</v>
      </c>
      <c r="AN255" s="24">
        <v>218.9</v>
      </c>
      <c r="AO255" s="24">
        <v>56.2</v>
      </c>
      <c r="AP255" s="24">
        <f t="shared" si="87"/>
        <v>131.69999999999999</v>
      </c>
      <c r="AQ255" s="47"/>
      <c r="AR255" s="24">
        <f t="shared" si="88"/>
        <v>131.69999999999999</v>
      </c>
      <c r="AS255" s="24"/>
      <c r="AT255" s="24">
        <f t="shared" si="89"/>
        <v>131.69999999999999</v>
      </c>
      <c r="AU255" s="42"/>
      <c r="AV255" s="42"/>
      <c r="AW255" s="42"/>
      <c r="AX255" s="42"/>
      <c r="AY255" s="42"/>
      <c r="AZ255" s="1"/>
      <c r="BA255" s="1"/>
      <c r="BB255" s="1"/>
      <c r="BC255" s="1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9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9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9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9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9"/>
      <c r="GJ255" s="8"/>
      <c r="GK255" s="8"/>
    </row>
    <row r="256" spans="1:193" s="2" customFormat="1" ht="17.100000000000001" customHeight="1">
      <c r="A256" s="13" t="s">
        <v>238</v>
      </c>
      <c r="B256" s="24">
        <v>1709</v>
      </c>
      <c r="C256" s="24">
        <v>1448.34274</v>
      </c>
      <c r="D256" s="4">
        <f t="shared" si="82"/>
        <v>0.84747966062024582</v>
      </c>
      <c r="E256" s="10">
        <v>15</v>
      </c>
      <c r="F256" s="5">
        <f t="shared" si="90"/>
        <v>1</v>
      </c>
      <c r="G256" s="5">
        <v>10</v>
      </c>
      <c r="H256" s="5"/>
      <c r="I256" s="5"/>
      <c r="J256" s="4">
        <f t="shared" si="91"/>
        <v>1.2053276584245372</v>
      </c>
      <c r="K256" s="5">
        <v>10</v>
      </c>
      <c r="L256" s="5" t="s">
        <v>400</v>
      </c>
      <c r="M256" s="5" t="s">
        <v>400</v>
      </c>
      <c r="N256" s="4" t="s">
        <v>400</v>
      </c>
      <c r="O256" s="5"/>
      <c r="P256" s="5" t="s">
        <v>400</v>
      </c>
      <c r="Q256" s="5" t="s">
        <v>400</v>
      </c>
      <c r="R256" s="5" t="s">
        <v>400</v>
      </c>
      <c r="S256" s="5"/>
      <c r="T256" s="5" t="s">
        <v>400</v>
      </c>
      <c r="U256" s="5" t="s">
        <v>400</v>
      </c>
      <c r="V256" s="5" t="s">
        <v>400</v>
      </c>
      <c r="W256" s="5"/>
      <c r="X256" s="5" t="s">
        <v>400</v>
      </c>
      <c r="Y256" s="5" t="s">
        <v>400</v>
      </c>
      <c r="Z256" s="5" t="s">
        <v>400</v>
      </c>
      <c r="AA256" s="5"/>
      <c r="AB256" s="31">
        <f t="shared" si="83"/>
        <v>0.99329918552997309</v>
      </c>
      <c r="AC256" s="32">
        <v>1799</v>
      </c>
      <c r="AD256" s="24">
        <f t="shared" si="84"/>
        <v>1471.9090909090908</v>
      </c>
      <c r="AE256" s="24">
        <f t="shared" si="85"/>
        <v>1462</v>
      </c>
      <c r="AF256" s="24">
        <f t="shared" si="86"/>
        <v>-9.9090909090907644</v>
      </c>
      <c r="AG256" s="24">
        <v>194</v>
      </c>
      <c r="AH256" s="24">
        <v>183.9</v>
      </c>
      <c r="AI256" s="24">
        <v>0</v>
      </c>
      <c r="AJ256" s="24">
        <v>113</v>
      </c>
      <c r="AK256" s="24">
        <v>143.69999999999999</v>
      </c>
      <c r="AL256" s="24">
        <v>267.10000000000002</v>
      </c>
      <c r="AM256" s="24">
        <v>200.3</v>
      </c>
      <c r="AN256" s="24">
        <v>168.2</v>
      </c>
      <c r="AO256" s="24">
        <v>41.5</v>
      </c>
      <c r="AP256" s="24">
        <f t="shared" si="87"/>
        <v>150.30000000000001</v>
      </c>
      <c r="AQ256" s="47"/>
      <c r="AR256" s="24">
        <f t="shared" si="88"/>
        <v>150.30000000000001</v>
      </c>
      <c r="AS256" s="24"/>
      <c r="AT256" s="24">
        <f t="shared" si="89"/>
        <v>150.30000000000001</v>
      </c>
      <c r="AU256" s="42"/>
      <c r="AV256" s="42"/>
      <c r="AW256" s="42"/>
      <c r="AX256" s="42"/>
      <c r="AY256" s="42"/>
      <c r="AZ256" s="1"/>
      <c r="BA256" s="1"/>
      <c r="BB256" s="1"/>
      <c r="BC256" s="1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9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9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9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9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9"/>
      <c r="GJ256" s="8"/>
      <c r="GK256" s="8"/>
    </row>
    <row r="257" spans="1:193" s="2" customFormat="1" ht="17.100000000000001" customHeight="1">
      <c r="A257" s="13" t="s">
        <v>239</v>
      </c>
      <c r="B257" s="24">
        <v>2621.6</v>
      </c>
      <c r="C257" s="24">
        <v>3119.92274</v>
      </c>
      <c r="D257" s="4">
        <f t="shared" si="82"/>
        <v>1.1900834375953617</v>
      </c>
      <c r="E257" s="10">
        <v>15</v>
      </c>
      <c r="F257" s="5">
        <f t="shared" si="90"/>
        <v>1</v>
      </c>
      <c r="G257" s="5">
        <v>10</v>
      </c>
      <c r="H257" s="5"/>
      <c r="I257" s="5"/>
      <c r="J257" s="4">
        <f t="shared" si="91"/>
        <v>1.2053276584245372</v>
      </c>
      <c r="K257" s="5">
        <v>10</v>
      </c>
      <c r="L257" s="5" t="s">
        <v>400</v>
      </c>
      <c r="M257" s="5" t="s">
        <v>400</v>
      </c>
      <c r="N257" s="4" t="s">
        <v>400</v>
      </c>
      <c r="O257" s="5"/>
      <c r="P257" s="5" t="s">
        <v>400</v>
      </c>
      <c r="Q257" s="5" t="s">
        <v>400</v>
      </c>
      <c r="R257" s="5" t="s">
        <v>400</v>
      </c>
      <c r="S257" s="5"/>
      <c r="T257" s="5" t="s">
        <v>400</v>
      </c>
      <c r="U257" s="5" t="s">
        <v>400</v>
      </c>
      <c r="V257" s="5" t="s">
        <v>400</v>
      </c>
      <c r="W257" s="5"/>
      <c r="X257" s="5" t="s">
        <v>400</v>
      </c>
      <c r="Y257" s="5" t="s">
        <v>400</v>
      </c>
      <c r="Z257" s="5" t="s">
        <v>400</v>
      </c>
      <c r="AA257" s="5"/>
      <c r="AB257" s="31">
        <f t="shared" si="83"/>
        <v>1.1401293756621658</v>
      </c>
      <c r="AC257" s="32">
        <v>2421</v>
      </c>
      <c r="AD257" s="24">
        <f t="shared" si="84"/>
        <v>1980.8181818181818</v>
      </c>
      <c r="AE257" s="24">
        <f t="shared" si="85"/>
        <v>2258.4</v>
      </c>
      <c r="AF257" s="24">
        <f t="shared" si="86"/>
        <v>277.58181818181833</v>
      </c>
      <c r="AG257" s="24">
        <v>259</v>
      </c>
      <c r="AH257" s="24">
        <v>259.89999999999998</v>
      </c>
      <c r="AI257" s="24">
        <v>0</v>
      </c>
      <c r="AJ257" s="24">
        <v>151.19999999999999</v>
      </c>
      <c r="AK257" s="24">
        <v>248.4</v>
      </c>
      <c r="AL257" s="24">
        <v>366.5</v>
      </c>
      <c r="AM257" s="24">
        <v>226.2</v>
      </c>
      <c r="AN257" s="24">
        <v>202</v>
      </c>
      <c r="AO257" s="24">
        <v>147.69999999999999</v>
      </c>
      <c r="AP257" s="24">
        <f t="shared" si="87"/>
        <v>397.5</v>
      </c>
      <c r="AQ257" s="47"/>
      <c r="AR257" s="24">
        <f t="shared" si="88"/>
        <v>397.5</v>
      </c>
      <c r="AS257" s="24"/>
      <c r="AT257" s="24">
        <f t="shared" si="89"/>
        <v>397.5</v>
      </c>
      <c r="AU257" s="42"/>
      <c r="AV257" s="42"/>
      <c r="AW257" s="42"/>
      <c r="AX257" s="42"/>
      <c r="AY257" s="42"/>
      <c r="AZ257" s="1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9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9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9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9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9"/>
      <c r="GJ257" s="8"/>
      <c r="GK257" s="8"/>
    </row>
    <row r="258" spans="1:193" s="2" customFormat="1" ht="17.100000000000001" customHeight="1">
      <c r="A258" s="13" t="s">
        <v>240</v>
      </c>
      <c r="B258" s="24">
        <v>1188.9000000000001</v>
      </c>
      <c r="C258" s="24">
        <v>1191.7989400000001</v>
      </c>
      <c r="D258" s="4">
        <f t="shared" si="82"/>
        <v>1.0024383379594584</v>
      </c>
      <c r="E258" s="10">
        <v>15</v>
      </c>
      <c r="F258" s="5">
        <f t="shared" si="90"/>
        <v>1</v>
      </c>
      <c r="G258" s="5">
        <v>10</v>
      </c>
      <c r="H258" s="5"/>
      <c r="I258" s="5"/>
      <c r="J258" s="4">
        <f t="shared" si="91"/>
        <v>1.2053276584245372</v>
      </c>
      <c r="K258" s="5">
        <v>10</v>
      </c>
      <c r="L258" s="5" t="s">
        <v>400</v>
      </c>
      <c r="M258" s="5" t="s">
        <v>400</v>
      </c>
      <c r="N258" s="4" t="s">
        <v>400</v>
      </c>
      <c r="O258" s="5"/>
      <c r="P258" s="5" t="s">
        <v>400</v>
      </c>
      <c r="Q258" s="5" t="s">
        <v>400</v>
      </c>
      <c r="R258" s="5" t="s">
        <v>400</v>
      </c>
      <c r="S258" s="5"/>
      <c r="T258" s="5" t="s">
        <v>400</v>
      </c>
      <c r="U258" s="5" t="s">
        <v>400</v>
      </c>
      <c r="V258" s="5" t="s">
        <v>400</v>
      </c>
      <c r="W258" s="5"/>
      <c r="X258" s="5" t="s">
        <v>400</v>
      </c>
      <c r="Y258" s="5" t="s">
        <v>400</v>
      </c>
      <c r="Z258" s="5" t="s">
        <v>400</v>
      </c>
      <c r="AA258" s="5"/>
      <c r="AB258" s="31">
        <f t="shared" si="83"/>
        <v>1.0597100472467784</v>
      </c>
      <c r="AC258" s="32">
        <v>2182</v>
      </c>
      <c r="AD258" s="24">
        <f t="shared" si="84"/>
        <v>1785.2727272727275</v>
      </c>
      <c r="AE258" s="24">
        <f t="shared" si="85"/>
        <v>1891.9</v>
      </c>
      <c r="AF258" s="24">
        <f t="shared" si="86"/>
        <v>106.62727272727261</v>
      </c>
      <c r="AG258" s="24">
        <v>245.3</v>
      </c>
      <c r="AH258" s="24">
        <v>249</v>
      </c>
      <c r="AI258" s="24">
        <v>218.8</v>
      </c>
      <c r="AJ258" s="24">
        <v>200.3</v>
      </c>
      <c r="AK258" s="24">
        <v>213.8</v>
      </c>
      <c r="AL258" s="24">
        <v>170.5</v>
      </c>
      <c r="AM258" s="24">
        <v>179.9</v>
      </c>
      <c r="AN258" s="24">
        <v>176</v>
      </c>
      <c r="AO258" s="24"/>
      <c r="AP258" s="24">
        <f t="shared" si="87"/>
        <v>238.3</v>
      </c>
      <c r="AQ258" s="47"/>
      <c r="AR258" s="24">
        <f t="shared" si="88"/>
        <v>238.3</v>
      </c>
      <c r="AS258" s="24"/>
      <c r="AT258" s="24">
        <f t="shared" si="89"/>
        <v>238.3</v>
      </c>
      <c r="AU258" s="42"/>
      <c r="AV258" s="42"/>
      <c r="AW258" s="42"/>
      <c r="AX258" s="42"/>
      <c r="AY258" s="42"/>
      <c r="AZ258" s="1"/>
      <c r="BA258" s="1"/>
      <c r="BB258" s="1"/>
      <c r="BC258" s="1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9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9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9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9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9"/>
      <c r="GJ258" s="8"/>
      <c r="GK258" s="8"/>
    </row>
    <row r="259" spans="1:193" s="2" customFormat="1" ht="17.100000000000001" customHeight="1">
      <c r="A259" s="13" t="s">
        <v>241</v>
      </c>
      <c r="B259" s="24">
        <v>5803.2</v>
      </c>
      <c r="C259" s="24">
        <v>3248.7676499999998</v>
      </c>
      <c r="D259" s="4">
        <f t="shared" si="82"/>
        <v>0.55982348531844495</v>
      </c>
      <c r="E259" s="10">
        <v>15</v>
      </c>
      <c r="F259" s="5">
        <f t="shared" si="90"/>
        <v>1</v>
      </c>
      <c r="G259" s="5">
        <v>10</v>
      </c>
      <c r="H259" s="5"/>
      <c r="I259" s="5"/>
      <c r="J259" s="4">
        <f t="shared" si="91"/>
        <v>1.2053276584245372</v>
      </c>
      <c r="K259" s="5">
        <v>10</v>
      </c>
      <c r="L259" s="5" t="s">
        <v>400</v>
      </c>
      <c r="M259" s="5" t="s">
        <v>400</v>
      </c>
      <c r="N259" s="4" t="s">
        <v>400</v>
      </c>
      <c r="O259" s="5"/>
      <c r="P259" s="5" t="s">
        <v>400</v>
      </c>
      <c r="Q259" s="5" t="s">
        <v>400</v>
      </c>
      <c r="R259" s="5" t="s">
        <v>400</v>
      </c>
      <c r="S259" s="5"/>
      <c r="T259" s="5" t="s">
        <v>400</v>
      </c>
      <c r="U259" s="5" t="s">
        <v>400</v>
      </c>
      <c r="V259" s="5" t="s">
        <v>400</v>
      </c>
      <c r="W259" s="5"/>
      <c r="X259" s="5" t="s">
        <v>400</v>
      </c>
      <c r="Y259" s="5" t="s">
        <v>400</v>
      </c>
      <c r="Z259" s="5" t="s">
        <v>400</v>
      </c>
      <c r="AA259" s="5"/>
      <c r="AB259" s="31">
        <f t="shared" si="83"/>
        <v>0.87001796754348704</v>
      </c>
      <c r="AC259" s="32">
        <v>1763</v>
      </c>
      <c r="AD259" s="24">
        <f t="shared" si="84"/>
        <v>1442.4545454545455</v>
      </c>
      <c r="AE259" s="24">
        <f t="shared" si="85"/>
        <v>1255</v>
      </c>
      <c r="AF259" s="24">
        <f t="shared" si="86"/>
        <v>-187.4545454545455</v>
      </c>
      <c r="AG259" s="24">
        <v>103.1</v>
      </c>
      <c r="AH259" s="24">
        <v>149.5</v>
      </c>
      <c r="AI259" s="24">
        <v>142.4</v>
      </c>
      <c r="AJ259" s="24">
        <v>113.7</v>
      </c>
      <c r="AK259" s="24">
        <v>139.30000000000001</v>
      </c>
      <c r="AL259" s="24">
        <v>194.8</v>
      </c>
      <c r="AM259" s="24">
        <v>209.7</v>
      </c>
      <c r="AN259" s="24">
        <v>111.1</v>
      </c>
      <c r="AO259" s="24"/>
      <c r="AP259" s="24">
        <f t="shared" si="87"/>
        <v>91.4</v>
      </c>
      <c r="AQ259" s="47"/>
      <c r="AR259" s="24">
        <f t="shared" si="88"/>
        <v>91.4</v>
      </c>
      <c r="AS259" s="24"/>
      <c r="AT259" s="24">
        <f t="shared" si="89"/>
        <v>91.4</v>
      </c>
      <c r="AU259" s="42"/>
      <c r="AV259" s="42"/>
      <c r="AW259" s="42"/>
      <c r="AX259" s="42"/>
      <c r="AY259" s="42"/>
      <c r="AZ259" s="1"/>
      <c r="BA259" s="1"/>
      <c r="BB259" s="1"/>
      <c r="BC259" s="1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9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9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9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9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9"/>
      <c r="GJ259" s="8"/>
      <c r="GK259" s="8"/>
    </row>
    <row r="260" spans="1:193" s="2" customFormat="1" ht="17.100000000000001" customHeight="1">
      <c r="A260" s="13" t="s">
        <v>242</v>
      </c>
      <c r="B260" s="24">
        <v>1539.8</v>
      </c>
      <c r="C260" s="24">
        <v>1474.32671</v>
      </c>
      <c r="D260" s="4">
        <f t="shared" si="82"/>
        <v>0.95747935446161847</v>
      </c>
      <c r="E260" s="10">
        <v>15</v>
      </c>
      <c r="F260" s="5">
        <f t="shared" si="90"/>
        <v>1</v>
      </c>
      <c r="G260" s="5">
        <v>10</v>
      </c>
      <c r="H260" s="5"/>
      <c r="I260" s="5"/>
      <c r="J260" s="4">
        <f t="shared" si="91"/>
        <v>1.2053276584245372</v>
      </c>
      <c r="K260" s="5">
        <v>10</v>
      </c>
      <c r="L260" s="5" t="s">
        <v>400</v>
      </c>
      <c r="M260" s="5" t="s">
        <v>400</v>
      </c>
      <c r="N260" s="4" t="s">
        <v>400</v>
      </c>
      <c r="O260" s="5"/>
      <c r="P260" s="5" t="s">
        <v>400</v>
      </c>
      <c r="Q260" s="5" t="s">
        <v>400</v>
      </c>
      <c r="R260" s="5" t="s">
        <v>400</v>
      </c>
      <c r="S260" s="5"/>
      <c r="T260" s="5" t="s">
        <v>400</v>
      </c>
      <c r="U260" s="5" t="s">
        <v>400</v>
      </c>
      <c r="V260" s="5" t="s">
        <v>400</v>
      </c>
      <c r="W260" s="5"/>
      <c r="X260" s="5" t="s">
        <v>400</v>
      </c>
      <c r="Y260" s="5" t="s">
        <v>400</v>
      </c>
      <c r="Z260" s="5" t="s">
        <v>400</v>
      </c>
      <c r="AA260" s="5"/>
      <c r="AB260" s="31">
        <f t="shared" si="83"/>
        <v>1.0404419114619901</v>
      </c>
      <c r="AC260" s="32">
        <v>2704</v>
      </c>
      <c r="AD260" s="24">
        <f t="shared" si="84"/>
        <v>2212.3636363636365</v>
      </c>
      <c r="AE260" s="24">
        <f t="shared" si="85"/>
        <v>2301.8000000000002</v>
      </c>
      <c r="AF260" s="24">
        <f t="shared" si="86"/>
        <v>89.436363636363694</v>
      </c>
      <c r="AG260" s="24">
        <v>223.7</v>
      </c>
      <c r="AH260" s="24">
        <v>299.3</v>
      </c>
      <c r="AI260" s="24">
        <v>113.3</v>
      </c>
      <c r="AJ260" s="24">
        <v>229.5</v>
      </c>
      <c r="AK260" s="24">
        <v>233.1</v>
      </c>
      <c r="AL260" s="24">
        <v>325.39999999999998</v>
      </c>
      <c r="AM260" s="24">
        <v>341.7</v>
      </c>
      <c r="AN260" s="24">
        <v>240.9</v>
      </c>
      <c r="AO260" s="24"/>
      <c r="AP260" s="24">
        <f t="shared" si="87"/>
        <v>294.89999999999998</v>
      </c>
      <c r="AQ260" s="47"/>
      <c r="AR260" s="24">
        <f t="shared" si="88"/>
        <v>294.89999999999998</v>
      </c>
      <c r="AS260" s="24"/>
      <c r="AT260" s="24">
        <f t="shared" si="89"/>
        <v>294.89999999999998</v>
      </c>
      <c r="AU260" s="42"/>
      <c r="AV260" s="42"/>
      <c r="AW260" s="42"/>
      <c r="AX260" s="42"/>
      <c r="AY260" s="42"/>
      <c r="BB260" s="1"/>
      <c r="BC260" s="1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9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9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9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9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9"/>
      <c r="GJ260" s="8"/>
      <c r="GK260" s="8"/>
    </row>
    <row r="261" spans="1:193" s="2" customFormat="1" ht="17.100000000000001" customHeight="1">
      <c r="A261" s="13" t="s">
        <v>243</v>
      </c>
      <c r="B261" s="24">
        <v>781.1</v>
      </c>
      <c r="C261" s="24">
        <v>831.35792000000038</v>
      </c>
      <c r="D261" s="4">
        <f t="shared" si="82"/>
        <v>1.0643424913583412</v>
      </c>
      <c r="E261" s="10">
        <v>15</v>
      </c>
      <c r="F261" s="5">
        <f t="shared" si="90"/>
        <v>1</v>
      </c>
      <c r="G261" s="5">
        <v>10</v>
      </c>
      <c r="H261" s="5"/>
      <c r="I261" s="5"/>
      <c r="J261" s="4">
        <f t="shared" si="91"/>
        <v>1.2053276584245372</v>
      </c>
      <c r="K261" s="5">
        <v>10</v>
      </c>
      <c r="L261" s="5" t="s">
        <v>400</v>
      </c>
      <c r="M261" s="5" t="s">
        <v>400</v>
      </c>
      <c r="N261" s="4" t="s">
        <v>400</v>
      </c>
      <c r="O261" s="5"/>
      <c r="P261" s="5" t="s">
        <v>400</v>
      </c>
      <c r="Q261" s="5" t="s">
        <v>400</v>
      </c>
      <c r="R261" s="5" t="s">
        <v>400</v>
      </c>
      <c r="S261" s="5"/>
      <c r="T261" s="5" t="s">
        <v>400</v>
      </c>
      <c r="U261" s="5" t="s">
        <v>400</v>
      </c>
      <c r="V261" s="5" t="s">
        <v>400</v>
      </c>
      <c r="W261" s="5"/>
      <c r="X261" s="5" t="s">
        <v>400</v>
      </c>
      <c r="Y261" s="5" t="s">
        <v>400</v>
      </c>
      <c r="Z261" s="5" t="s">
        <v>400</v>
      </c>
      <c r="AA261" s="5"/>
      <c r="AB261" s="31">
        <f t="shared" si="83"/>
        <v>1.0862403987034424</v>
      </c>
      <c r="AC261" s="32">
        <v>2505</v>
      </c>
      <c r="AD261" s="24">
        <f t="shared" si="84"/>
        <v>2049.5454545454545</v>
      </c>
      <c r="AE261" s="24">
        <f t="shared" si="85"/>
        <v>2226.3000000000002</v>
      </c>
      <c r="AF261" s="24">
        <f t="shared" si="86"/>
        <v>176.75454545454568</v>
      </c>
      <c r="AG261" s="24">
        <v>290.89999999999998</v>
      </c>
      <c r="AH261" s="24">
        <v>296</v>
      </c>
      <c r="AI261" s="24">
        <v>157</v>
      </c>
      <c r="AJ261" s="24">
        <v>220</v>
      </c>
      <c r="AK261" s="24">
        <v>170.6</v>
      </c>
      <c r="AL261" s="24">
        <v>400</v>
      </c>
      <c r="AM261" s="24">
        <v>124.2</v>
      </c>
      <c r="AN261" s="24">
        <v>263.5</v>
      </c>
      <c r="AO261" s="24">
        <v>6.8</v>
      </c>
      <c r="AP261" s="24">
        <f t="shared" si="87"/>
        <v>297.3</v>
      </c>
      <c r="AQ261" s="47"/>
      <c r="AR261" s="24">
        <f t="shared" si="88"/>
        <v>297.3</v>
      </c>
      <c r="AS261" s="24"/>
      <c r="AT261" s="24">
        <f t="shared" si="89"/>
        <v>297.3</v>
      </c>
      <c r="AU261" s="42"/>
      <c r="AV261" s="42"/>
      <c r="AW261" s="42"/>
      <c r="AX261" s="42"/>
      <c r="AY261" s="42"/>
      <c r="BB261" s="1"/>
      <c r="BC261" s="1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9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9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9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9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9"/>
      <c r="GJ261" s="8"/>
      <c r="GK261" s="8"/>
    </row>
    <row r="262" spans="1:193" s="2" customFormat="1" ht="17.100000000000001" customHeight="1">
      <c r="A262" s="13" t="s">
        <v>244</v>
      </c>
      <c r="B262" s="24">
        <v>996.8</v>
      </c>
      <c r="C262" s="24">
        <v>979.99741000000017</v>
      </c>
      <c r="D262" s="4">
        <f t="shared" si="82"/>
        <v>0.98314346910112382</v>
      </c>
      <c r="E262" s="10">
        <v>15</v>
      </c>
      <c r="F262" s="5">
        <f t="shared" si="90"/>
        <v>1</v>
      </c>
      <c r="G262" s="5">
        <v>10</v>
      </c>
      <c r="H262" s="5"/>
      <c r="I262" s="5"/>
      <c r="J262" s="4">
        <f t="shared" si="91"/>
        <v>1.2053276584245372</v>
      </c>
      <c r="K262" s="5">
        <v>10</v>
      </c>
      <c r="L262" s="5" t="s">
        <v>400</v>
      </c>
      <c r="M262" s="5" t="s">
        <v>400</v>
      </c>
      <c r="N262" s="4" t="s">
        <v>400</v>
      </c>
      <c r="O262" s="5"/>
      <c r="P262" s="5" t="s">
        <v>400</v>
      </c>
      <c r="Q262" s="5" t="s">
        <v>400</v>
      </c>
      <c r="R262" s="5" t="s">
        <v>400</v>
      </c>
      <c r="S262" s="5"/>
      <c r="T262" s="5" t="s">
        <v>400</v>
      </c>
      <c r="U262" s="5" t="s">
        <v>400</v>
      </c>
      <c r="V262" s="5" t="s">
        <v>400</v>
      </c>
      <c r="W262" s="5"/>
      <c r="X262" s="5" t="s">
        <v>400</v>
      </c>
      <c r="Y262" s="5" t="s">
        <v>400</v>
      </c>
      <c r="Z262" s="5" t="s">
        <v>400</v>
      </c>
      <c r="AA262" s="5"/>
      <c r="AB262" s="31">
        <f t="shared" si="83"/>
        <v>1.0514408177360639</v>
      </c>
      <c r="AC262" s="32">
        <v>1740</v>
      </c>
      <c r="AD262" s="24">
        <f t="shared" si="84"/>
        <v>1423.6363636363637</v>
      </c>
      <c r="AE262" s="24">
        <f t="shared" si="85"/>
        <v>1496.9</v>
      </c>
      <c r="AF262" s="24">
        <f t="shared" si="86"/>
        <v>73.263636363636351</v>
      </c>
      <c r="AG262" s="24">
        <v>191</v>
      </c>
      <c r="AH262" s="24">
        <v>192.8</v>
      </c>
      <c r="AI262" s="24">
        <v>56.7</v>
      </c>
      <c r="AJ262" s="24">
        <v>142.69999999999999</v>
      </c>
      <c r="AK262" s="24">
        <v>131.80000000000001</v>
      </c>
      <c r="AL262" s="24">
        <v>210.4</v>
      </c>
      <c r="AM262" s="24">
        <v>212.4</v>
      </c>
      <c r="AN262" s="24">
        <v>170</v>
      </c>
      <c r="AO262" s="24"/>
      <c r="AP262" s="24">
        <f t="shared" si="87"/>
        <v>189.1</v>
      </c>
      <c r="AQ262" s="47"/>
      <c r="AR262" s="24">
        <f t="shared" si="88"/>
        <v>189.1</v>
      </c>
      <c r="AS262" s="24"/>
      <c r="AT262" s="24">
        <f t="shared" si="89"/>
        <v>189.1</v>
      </c>
      <c r="AU262" s="42"/>
      <c r="AV262" s="42"/>
      <c r="AW262" s="42"/>
      <c r="AX262" s="42"/>
      <c r="AY262" s="42"/>
      <c r="BB262" s="1"/>
      <c r="BC262" s="1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9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9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9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9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9"/>
      <c r="GJ262" s="8"/>
      <c r="GK262" s="8"/>
    </row>
    <row r="263" spans="1:193" s="2" customFormat="1" ht="17.100000000000001" customHeight="1">
      <c r="A263" s="13" t="s">
        <v>245</v>
      </c>
      <c r="B263" s="24">
        <v>1489.3</v>
      </c>
      <c r="C263" s="24">
        <v>1722.8413499999997</v>
      </c>
      <c r="D263" s="4">
        <f t="shared" si="82"/>
        <v>1.1568128315315918</v>
      </c>
      <c r="E263" s="10">
        <v>15</v>
      </c>
      <c r="F263" s="5">
        <f t="shared" si="90"/>
        <v>1</v>
      </c>
      <c r="G263" s="5">
        <v>10</v>
      </c>
      <c r="H263" s="5"/>
      <c r="I263" s="5"/>
      <c r="J263" s="4">
        <f t="shared" si="91"/>
        <v>1.2053276584245372</v>
      </c>
      <c r="K263" s="5">
        <v>10</v>
      </c>
      <c r="L263" s="5" t="s">
        <v>400</v>
      </c>
      <c r="M263" s="5" t="s">
        <v>400</v>
      </c>
      <c r="N263" s="4" t="s">
        <v>400</v>
      </c>
      <c r="O263" s="5"/>
      <c r="P263" s="5" t="s">
        <v>400</v>
      </c>
      <c r="Q263" s="5" t="s">
        <v>400</v>
      </c>
      <c r="R263" s="5" t="s">
        <v>400</v>
      </c>
      <c r="S263" s="5"/>
      <c r="T263" s="5" t="s">
        <v>400</v>
      </c>
      <c r="U263" s="5" t="s">
        <v>400</v>
      </c>
      <c r="V263" s="5" t="s">
        <v>400</v>
      </c>
      <c r="W263" s="5"/>
      <c r="X263" s="5" t="s">
        <v>400</v>
      </c>
      <c r="Y263" s="5" t="s">
        <v>400</v>
      </c>
      <c r="Z263" s="5" t="s">
        <v>400</v>
      </c>
      <c r="AA263" s="5"/>
      <c r="AB263" s="31">
        <f t="shared" si="83"/>
        <v>1.1258705444919785</v>
      </c>
      <c r="AC263" s="32">
        <v>2243</v>
      </c>
      <c r="AD263" s="24">
        <f t="shared" si="84"/>
        <v>1835.1818181818182</v>
      </c>
      <c r="AE263" s="24">
        <f t="shared" si="85"/>
        <v>2066.1999999999998</v>
      </c>
      <c r="AF263" s="24">
        <f t="shared" si="86"/>
        <v>231.01818181818157</v>
      </c>
      <c r="AG263" s="24">
        <v>238.8</v>
      </c>
      <c r="AH263" s="24">
        <v>240.7</v>
      </c>
      <c r="AI263" s="24">
        <v>171.4</v>
      </c>
      <c r="AJ263" s="24">
        <v>240.6</v>
      </c>
      <c r="AK263" s="24">
        <v>178.2</v>
      </c>
      <c r="AL263" s="24">
        <v>308.7</v>
      </c>
      <c r="AM263" s="24">
        <v>101.4</v>
      </c>
      <c r="AN263" s="24">
        <v>226.1</v>
      </c>
      <c r="AO263" s="24"/>
      <c r="AP263" s="24">
        <f t="shared" si="87"/>
        <v>360.3</v>
      </c>
      <c r="AQ263" s="47"/>
      <c r="AR263" s="24">
        <f t="shared" si="88"/>
        <v>360.3</v>
      </c>
      <c r="AS263" s="24"/>
      <c r="AT263" s="24">
        <f t="shared" si="89"/>
        <v>360.3</v>
      </c>
      <c r="AU263" s="42"/>
      <c r="AV263" s="42"/>
      <c r="AW263" s="42"/>
      <c r="AX263" s="42"/>
      <c r="AY263" s="42"/>
      <c r="AZ263" s="1"/>
      <c r="BA263" s="1"/>
      <c r="BB263" s="1"/>
      <c r="BC263" s="1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9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9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9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9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9"/>
      <c r="GJ263" s="8"/>
      <c r="GK263" s="8"/>
    </row>
    <row r="264" spans="1:193" s="2" customFormat="1" ht="17.100000000000001" customHeight="1">
      <c r="A264" s="17" t="s">
        <v>246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42"/>
      <c r="AV264" s="42"/>
      <c r="AW264" s="42"/>
      <c r="AX264" s="42"/>
      <c r="AY264" s="42"/>
      <c r="AZ264" s="1"/>
      <c r="BA264" s="1"/>
      <c r="BB264" s="1"/>
      <c r="BC264" s="1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9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9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9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9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9"/>
      <c r="GJ264" s="8"/>
      <c r="GK264" s="8"/>
    </row>
    <row r="265" spans="1:193" s="2" customFormat="1" ht="16.7" customHeight="1">
      <c r="A265" s="13" t="s">
        <v>247</v>
      </c>
      <c r="B265" s="24">
        <v>1467.9</v>
      </c>
      <c r="C265" s="24">
        <v>958.73091999999997</v>
      </c>
      <c r="D265" s="4">
        <f t="shared" si="82"/>
        <v>0.65313094897472579</v>
      </c>
      <c r="E265" s="10">
        <v>15</v>
      </c>
      <c r="F265" s="5">
        <f>F$47</f>
        <v>1</v>
      </c>
      <c r="G265" s="5">
        <v>10</v>
      </c>
      <c r="H265" s="5"/>
      <c r="I265" s="5"/>
      <c r="J265" s="4">
        <f>J$47</f>
        <v>1.2211350121136479</v>
      </c>
      <c r="K265" s="5">
        <v>10</v>
      </c>
      <c r="L265" s="5" t="s">
        <v>400</v>
      </c>
      <c r="M265" s="5" t="s">
        <v>400</v>
      </c>
      <c r="N265" s="4" t="s">
        <v>400</v>
      </c>
      <c r="O265" s="5"/>
      <c r="P265" s="5" t="s">
        <v>400</v>
      </c>
      <c r="Q265" s="5" t="s">
        <v>400</v>
      </c>
      <c r="R265" s="5" t="s">
        <v>400</v>
      </c>
      <c r="S265" s="5"/>
      <c r="T265" s="5" t="s">
        <v>400</v>
      </c>
      <c r="U265" s="5" t="s">
        <v>400</v>
      </c>
      <c r="V265" s="5" t="s">
        <v>400</v>
      </c>
      <c r="W265" s="5"/>
      <c r="X265" s="5" t="s">
        <v>400</v>
      </c>
      <c r="Y265" s="5" t="s">
        <v>400</v>
      </c>
      <c r="Z265" s="5" t="s">
        <v>400</v>
      </c>
      <c r="AA265" s="5"/>
      <c r="AB265" s="31">
        <f t="shared" si="83"/>
        <v>0.91452326730735323</v>
      </c>
      <c r="AC265" s="32">
        <v>2061</v>
      </c>
      <c r="AD265" s="24">
        <f t="shared" si="84"/>
        <v>1686.2727272727275</v>
      </c>
      <c r="AE265" s="24">
        <f t="shared" si="85"/>
        <v>1542.1</v>
      </c>
      <c r="AF265" s="24">
        <f t="shared" si="86"/>
        <v>-144.17272727272757</v>
      </c>
      <c r="AG265" s="24">
        <v>102.6</v>
      </c>
      <c r="AH265" s="24">
        <v>94.5</v>
      </c>
      <c r="AI265" s="24">
        <v>345.8</v>
      </c>
      <c r="AJ265" s="24">
        <v>174.3</v>
      </c>
      <c r="AK265" s="24">
        <v>97</v>
      </c>
      <c r="AL265" s="24">
        <v>238.1</v>
      </c>
      <c r="AM265" s="24">
        <v>331.5</v>
      </c>
      <c r="AN265" s="24">
        <v>149</v>
      </c>
      <c r="AO265" s="24"/>
      <c r="AP265" s="24">
        <f t="shared" si="87"/>
        <v>9.3000000000000007</v>
      </c>
      <c r="AQ265" s="47"/>
      <c r="AR265" s="24">
        <f t="shared" si="88"/>
        <v>9.3000000000000007</v>
      </c>
      <c r="AS265" s="24"/>
      <c r="AT265" s="24">
        <f t="shared" si="89"/>
        <v>9.3000000000000007</v>
      </c>
      <c r="AU265" s="42"/>
      <c r="AV265" s="42"/>
      <c r="AW265" s="42"/>
      <c r="AX265" s="42"/>
      <c r="AY265" s="42"/>
      <c r="AZ265" s="1"/>
      <c r="BA265" s="1"/>
      <c r="BB265" s="1"/>
      <c r="BC265" s="1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9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9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9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9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9"/>
      <c r="GJ265" s="8"/>
      <c r="GK265" s="8"/>
    </row>
    <row r="266" spans="1:193" s="2" customFormat="1" ht="17.100000000000001" customHeight="1">
      <c r="A266" s="13" t="s">
        <v>248</v>
      </c>
      <c r="B266" s="24">
        <v>781.1</v>
      </c>
      <c r="C266" s="24">
        <v>633.86209999999983</v>
      </c>
      <c r="D266" s="4">
        <f t="shared" si="82"/>
        <v>0.81149929586480585</v>
      </c>
      <c r="E266" s="10">
        <v>15</v>
      </c>
      <c r="F266" s="5">
        <f t="shared" ref="F266:F271" si="92">F$47</f>
        <v>1</v>
      </c>
      <c r="G266" s="5">
        <v>10</v>
      </c>
      <c r="H266" s="5"/>
      <c r="I266" s="5"/>
      <c r="J266" s="4">
        <f t="shared" ref="J266:J271" si="93">J$47</f>
        <v>1.2211350121136479</v>
      </c>
      <c r="K266" s="5">
        <v>10</v>
      </c>
      <c r="L266" s="5" t="s">
        <v>400</v>
      </c>
      <c r="M266" s="5" t="s">
        <v>400</v>
      </c>
      <c r="N266" s="4" t="s">
        <v>400</v>
      </c>
      <c r="O266" s="5"/>
      <c r="P266" s="5" t="s">
        <v>400</v>
      </c>
      <c r="Q266" s="5" t="s">
        <v>400</v>
      </c>
      <c r="R266" s="5" t="s">
        <v>400</v>
      </c>
      <c r="S266" s="5"/>
      <c r="T266" s="5" t="s">
        <v>400</v>
      </c>
      <c r="U266" s="5" t="s">
        <v>400</v>
      </c>
      <c r="V266" s="5" t="s">
        <v>400</v>
      </c>
      <c r="W266" s="5"/>
      <c r="X266" s="5" t="s">
        <v>400</v>
      </c>
      <c r="Y266" s="5" t="s">
        <v>400</v>
      </c>
      <c r="Z266" s="5" t="s">
        <v>400</v>
      </c>
      <c r="AA266" s="5"/>
      <c r="AB266" s="31">
        <f t="shared" si="83"/>
        <v>0.98239541597453039</v>
      </c>
      <c r="AC266" s="32">
        <v>960</v>
      </c>
      <c r="AD266" s="24">
        <f t="shared" si="84"/>
        <v>785.45454545454538</v>
      </c>
      <c r="AE266" s="24">
        <f t="shared" si="85"/>
        <v>771.6</v>
      </c>
      <c r="AF266" s="24">
        <f t="shared" si="86"/>
        <v>-13.854545454545359</v>
      </c>
      <c r="AG266" s="24">
        <v>95.6</v>
      </c>
      <c r="AH266" s="24">
        <v>63.8</v>
      </c>
      <c r="AI266" s="24">
        <v>73.5</v>
      </c>
      <c r="AJ266" s="24">
        <v>103</v>
      </c>
      <c r="AK266" s="24">
        <v>102.7</v>
      </c>
      <c r="AL266" s="24">
        <v>168.9</v>
      </c>
      <c r="AM266" s="24">
        <v>42.9</v>
      </c>
      <c r="AN266" s="24">
        <v>42.8</v>
      </c>
      <c r="AO266" s="24"/>
      <c r="AP266" s="24">
        <f t="shared" si="87"/>
        <v>78.400000000000006</v>
      </c>
      <c r="AQ266" s="47"/>
      <c r="AR266" s="24">
        <f t="shared" si="88"/>
        <v>78.400000000000006</v>
      </c>
      <c r="AS266" s="24"/>
      <c r="AT266" s="24">
        <f t="shared" si="89"/>
        <v>78.400000000000006</v>
      </c>
      <c r="AU266" s="42"/>
      <c r="AV266" s="42"/>
      <c r="AW266" s="42"/>
      <c r="AX266" s="42"/>
      <c r="AY266" s="42"/>
      <c r="BB266" s="1"/>
      <c r="BC266" s="1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9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9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9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9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9"/>
      <c r="GJ266" s="8"/>
      <c r="GK266" s="8"/>
    </row>
    <row r="267" spans="1:193" s="2" customFormat="1" ht="17.100000000000001" customHeight="1">
      <c r="A267" s="13" t="s">
        <v>249</v>
      </c>
      <c r="B267" s="24">
        <v>2322.6999999999998</v>
      </c>
      <c r="C267" s="24">
        <v>1387.6320100000003</v>
      </c>
      <c r="D267" s="4">
        <f t="shared" si="82"/>
        <v>0.59742197012098008</v>
      </c>
      <c r="E267" s="10">
        <v>15</v>
      </c>
      <c r="F267" s="5">
        <f t="shared" si="92"/>
        <v>1</v>
      </c>
      <c r="G267" s="5">
        <v>10</v>
      </c>
      <c r="H267" s="5"/>
      <c r="I267" s="5"/>
      <c r="J267" s="4">
        <f t="shared" si="93"/>
        <v>1.2211350121136479</v>
      </c>
      <c r="K267" s="5">
        <v>10</v>
      </c>
      <c r="L267" s="5" t="s">
        <v>400</v>
      </c>
      <c r="M267" s="5" t="s">
        <v>400</v>
      </c>
      <c r="N267" s="4" t="s">
        <v>400</v>
      </c>
      <c r="O267" s="5"/>
      <c r="P267" s="5" t="s">
        <v>400</v>
      </c>
      <c r="Q267" s="5" t="s">
        <v>400</v>
      </c>
      <c r="R267" s="5" t="s">
        <v>400</v>
      </c>
      <c r="S267" s="5"/>
      <c r="T267" s="5" t="s">
        <v>400</v>
      </c>
      <c r="U267" s="5" t="s">
        <v>400</v>
      </c>
      <c r="V267" s="5" t="s">
        <v>400</v>
      </c>
      <c r="W267" s="5"/>
      <c r="X267" s="5" t="s">
        <v>400</v>
      </c>
      <c r="Y267" s="5" t="s">
        <v>400</v>
      </c>
      <c r="Z267" s="5" t="s">
        <v>400</v>
      </c>
      <c r="AA267" s="5"/>
      <c r="AB267" s="31">
        <f t="shared" si="83"/>
        <v>0.89064799065574796</v>
      </c>
      <c r="AC267" s="32">
        <v>2920</v>
      </c>
      <c r="AD267" s="24">
        <f t="shared" si="84"/>
        <v>2389.090909090909</v>
      </c>
      <c r="AE267" s="24">
        <f t="shared" si="85"/>
        <v>2127.8000000000002</v>
      </c>
      <c r="AF267" s="24">
        <f t="shared" si="86"/>
        <v>-261.29090909090883</v>
      </c>
      <c r="AG267" s="24">
        <v>289.7</v>
      </c>
      <c r="AH267" s="24">
        <v>141.69999999999999</v>
      </c>
      <c r="AI267" s="24">
        <v>148.30000000000001</v>
      </c>
      <c r="AJ267" s="24">
        <v>275.7</v>
      </c>
      <c r="AK267" s="24">
        <v>249.2</v>
      </c>
      <c r="AL267" s="24">
        <v>277.3</v>
      </c>
      <c r="AM267" s="24">
        <v>549.4</v>
      </c>
      <c r="AN267" s="24">
        <v>313.2</v>
      </c>
      <c r="AO267" s="24"/>
      <c r="AP267" s="24">
        <f t="shared" si="87"/>
        <v>-116.7</v>
      </c>
      <c r="AQ267" s="47"/>
      <c r="AR267" s="24">
        <f t="shared" si="88"/>
        <v>0</v>
      </c>
      <c r="AS267" s="24"/>
      <c r="AT267" s="24">
        <f t="shared" si="89"/>
        <v>0</v>
      </c>
      <c r="AU267" s="42"/>
      <c r="AV267" s="42"/>
      <c r="AW267" s="42"/>
      <c r="AX267" s="42"/>
      <c r="AY267" s="42"/>
      <c r="BA267" s="1"/>
      <c r="BB267" s="1"/>
      <c r="BC267" s="1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9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9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9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9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9"/>
      <c r="GJ267" s="8"/>
      <c r="GK267" s="8"/>
    </row>
    <row r="268" spans="1:193" s="2" customFormat="1" ht="17.100000000000001" customHeight="1">
      <c r="A268" s="13" t="s">
        <v>250</v>
      </c>
      <c r="B268" s="24">
        <v>7721.9</v>
      </c>
      <c r="C268" s="24">
        <v>9149.6094600000015</v>
      </c>
      <c r="D268" s="4">
        <f t="shared" si="82"/>
        <v>1.1848909542988126</v>
      </c>
      <c r="E268" s="10">
        <v>15</v>
      </c>
      <c r="F268" s="5">
        <f t="shared" si="92"/>
        <v>1</v>
      </c>
      <c r="G268" s="5">
        <v>10</v>
      </c>
      <c r="H268" s="5"/>
      <c r="I268" s="5"/>
      <c r="J268" s="4">
        <f t="shared" si="93"/>
        <v>1.2211350121136479</v>
      </c>
      <c r="K268" s="5">
        <v>10</v>
      </c>
      <c r="L268" s="5" t="s">
        <v>400</v>
      </c>
      <c r="M268" s="5" t="s">
        <v>400</v>
      </c>
      <c r="N268" s="4" t="s">
        <v>400</v>
      </c>
      <c r="O268" s="5"/>
      <c r="P268" s="5" t="s">
        <v>400</v>
      </c>
      <c r="Q268" s="5" t="s">
        <v>400</v>
      </c>
      <c r="R268" s="5" t="s">
        <v>400</v>
      </c>
      <c r="S268" s="5"/>
      <c r="T268" s="5" t="s">
        <v>400</v>
      </c>
      <c r="U268" s="5" t="s">
        <v>400</v>
      </c>
      <c r="V268" s="5" t="s">
        <v>400</v>
      </c>
      <c r="W268" s="5"/>
      <c r="X268" s="5" t="s">
        <v>400</v>
      </c>
      <c r="Y268" s="5" t="s">
        <v>400</v>
      </c>
      <c r="Z268" s="5" t="s">
        <v>400</v>
      </c>
      <c r="AA268" s="5"/>
      <c r="AB268" s="31">
        <f t="shared" si="83"/>
        <v>1.1424204124462478</v>
      </c>
      <c r="AC268" s="32">
        <v>2089</v>
      </c>
      <c r="AD268" s="24">
        <f t="shared" si="84"/>
        <v>1709.1818181818182</v>
      </c>
      <c r="AE268" s="24">
        <f t="shared" si="85"/>
        <v>1952.6</v>
      </c>
      <c r="AF268" s="24">
        <f t="shared" si="86"/>
        <v>243.41818181818167</v>
      </c>
      <c r="AG268" s="24">
        <v>246.9</v>
      </c>
      <c r="AH268" s="24">
        <v>246.9</v>
      </c>
      <c r="AI268" s="24">
        <v>76.8</v>
      </c>
      <c r="AJ268" s="24">
        <v>155.4</v>
      </c>
      <c r="AK268" s="24">
        <v>224.1</v>
      </c>
      <c r="AL268" s="24">
        <v>239.5</v>
      </c>
      <c r="AM268" s="24">
        <v>74</v>
      </c>
      <c r="AN268" s="24">
        <v>224.1</v>
      </c>
      <c r="AO268" s="24">
        <v>163.69999999999999</v>
      </c>
      <c r="AP268" s="24">
        <f t="shared" si="87"/>
        <v>301.2</v>
      </c>
      <c r="AQ268" s="47"/>
      <c r="AR268" s="24">
        <f t="shared" si="88"/>
        <v>301.2</v>
      </c>
      <c r="AS268" s="24"/>
      <c r="AT268" s="24">
        <f t="shared" si="89"/>
        <v>301.2</v>
      </c>
      <c r="AU268" s="42"/>
      <c r="AV268" s="42"/>
      <c r="AW268" s="42"/>
      <c r="AX268" s="42"/>
      <c r="AY268" s="42"/>
      <c r="AZ268" s="1"/>
      <c r="BA268" s="1"/>
      <c r="BB268" s="1"/>
      <c r="BC268" s="1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9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9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9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9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9"/>
      <c r="GJ268" s="8"/>
      <c r="GK268" s="8"/>
    </row>
    <row r="269" spans="1:193" s="2" customFormat="1" ht="17.100000000000001" customHeight="1">
      <c r="A269" s="13" t="s">
        <v>251</v>
      </c>
      <c r="B269" s="24">
        <v>3654</v>
      </c>
      <c r="C269" s="24">
        <v>2920.6743799999999</v>
      </c>
      <c r="D269" s="4">
        <f t="shared" si="82"/>
        <v>0.7993088067870826</v>
      </c>
      <c r="E269" s="10">
        <v>15</v>
      </c>
      <c r="F269" s="5">
        <f t="shared" si="92"/>
        <v>1</v>
      </c>
      <c r="G269" s="5">
        <v>10</v>
      </c>
      <c r="H269" s="5"/>
      <c r="I269" s="5"/>
      <c r="J269" s="4">
        <f t="shared" si="93"/>
        <v>1.2211350121136479</v>
      </c>
      <c r="K269" s="5">
        <v>10</v>
      </c>
      <c r="L269" s="5" t="s">
        <v>400</v>
      </c>
      <c r="M269" s="5" t="s">
        <v>400</v>
      </c>
      <c r="N269" s="4" t="s">
        <v>400</v>
      </c>
      <c r="O269" s="5"/>
      <c r="P269" s="5" t="s">
        <v>400</v>
      </c>
      <c r="Q269" s="5" t="s">
        <v>400</v>
      </c>
      <c r="R269" s="5" t="s">
        <v>400</v>
      </c>
      <c r="S269" s="5"/>
      <c r="T269" s="5" t="s">
        <v>400</v>
      </c>
      <c r="U269" s="5" t="s">
        <v>400</v>
      </c>
      <c r="V269" s="5" t="s">
        <v>400</v>
      </c>
      <c r="W269" s="5"/>
      <c r="X269" s="5" t="s">
        <v>400</v>
      </c>
      <c r="Y269" s="5" t="s">
        <v>400</v>
      </c>
      <c r="Z269" s="5" t="s">
        <v>400</v>
      </c>
      <c r="AA269" s="5"/>
      <c r="AB269" s="31">
        <f t="shared" si="83"/>
        <v>0.97717092065550604</v>
      </c>
      <c r="AC269" s="32">
        <v>2695</v>
      </c>
      <c r="AD269" s="24">
        <f t="shared" si="84"/>
        <v>2205</v>
      </c>
      <c r="AE269" s="24">
        <f t="shared" si="85"/>
        <v>2154.6999999999998</v>
      </c>
      <c r="AF269" s="24">
        <f t="shared" si="86"/>
        <v>-50.300000000000182</v>
      </c>
      <c r="AG269" s="24">
        <v>184.5</v>
      </c>
      <c r="AH269" s="24">
        <v>230.3</v>
      </c>
      <c r="AI269" s="24">
        <v>233.1</v>
      </c>
      <c r="AJ269" s="24">
        <v>253.7</v>
      </c>
      <c r="AK269" s="24">
        <v>233.3</v>
      </c>
      <c r="AL269" s="24">
        <v>313.89999999999998</v>
      </c>
      <c r="AM269" s="24">
        <v>308.60000000000002</v>
      </c>
      <c r="AN269" s="24">
        <v>172.8</v>
      </c>
      <c r="AO269" s="24"/>
      <c r="AP269" s="24">
        <f t="shared" si="87"/>
        <v>224.5</v>
      </c>
      <c r="AQ269" s="47"/>
      <c r="AR269" s="24">
        <f t="shared" si="88"/>
        <v>224.5</v>
      </c>
      <c r="AS269" s="24"/>
      <c r="AT269" s="24">
        <f t="shared" si="89"/>
        <v>224.5</v>
      </c>
      <c r="AU269" s="42"/>
      <c r="AV269" s="42"/>
      <c r="AW269" s="42"/>
      <c r="AX269" s="42"/>
      <c r="AY269" s="42"/>
      <c r="BA269" s="1"/>
      <c r="BB269" s="1"/>
      <c r="BC269" s="1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9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9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9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9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9"/>
      <c r="GJ269" s="8"/>
      <c r="GK269" s="8"/>
    </row>
    <row r="270" spans="1:193" s="2" customFormat="1" ht="17.100000000000001" customHeight="1">
      <c r="A270" s="13" t="s">
        <v>252</v>
      </c>
      <c r="B270" s="24">
        <v>9538.2000000000007</v>
      </c>
      <c r="C270" s="24">
        <v>9454.8450400000002</v>
      </c>
      <c r="D270" s="4">
        <f t="shared" si="82"/>
        <v>0.99126093392883352</v>
      </c>
      <c r="E270" s="10">
        <v>15</v>
      </c>
      <c r="F270" s="5">
        <f t="shared" si="92"/>
        <v>1</v>
      </c>
      <c r="G270" s="5">
        <v>10</v>
      </c>
      <c r="H270" s="5"/>
      <c r="I270" s="5"/>
      <c r="J270" s="4">
        <f t="shared" si="93"/>
        <v>1.2211350121136479</v>
      </c>
      <c r="K270" s="5">
        <v>10</v>
      </c>
      <c r="L270" s="5" t="s">
        <v>400</v>
      </c>
      <c r="M270" s="5" t="s">
        <v>400</v>
      </c>
      <c r="N270" s="4" t="s">
        <v>400</v>
      </c>
      <c r="O270" s="5"/>
      <c r="P270" s="5" t="s">
        <v>400</v>
      </c>
      <c r="Q270" s="5" t="s">
        <v>400</v>
      </c>
      <c r="R270" s="5" t="s">
        <v>400</v>
      </c>
      <c r="S270" s="5"/>
      <c r="T270" s="5" t="s">
        <v>400</v>
      </c>
      <c r="U270" s="5" t="s">
        <v>400</v>
      </c>
      <c r="V270" s="5" t="s">
        <v>400</v>
      </c>
      <c r="W270" s="5"/>
      <c r="X270" s="5" t="s">
        <v>400</v>
      </c>
      <c r="Y270" s="5" t="s">
        <v>400</v>
      </c>
      <c r="Z270" s="5" t="s">
        <v>400</v>
      </c>
      <c r="AA270" s="5"/>
      <c r="AB270" s="31">
        <f t="shared" si="83"/>
        <v>1.0594361180019709</v>
      </c>
      <c r="AC270" s="32">
        <v>2212</v>
      </c>
      <c r="AD270" s="24">
        <f t="shared" si="84"/>
        <v>1809.8181818181818</v>
      </c>
      <c r="AE270" s="24">
        <f t="shared" si="85"/>
        <v>1917.4</v>
      </c>
      <c r="AF270" s="24">
        <f t="shared" si="86"/>
        <v>107.58181818181833</v>
      </c>
      <c r="AG270" s="24">
        <v>236.7</v>
      </c>
      <c r="AH270" s="24">
        <v>135.80000000000001</v>
      </c>
      <c r="AI270" s="24">
        <v>204.1</v>
      </c>
      <c r="AJ270" s="24">
        <v>225.4</v>
      </c>
      <c r="AK270" s="24">
        <v>225.5</v>
      </c>
      <c r="AL270" s="24">
        <v>296.5</v>
      </c>
      <c r="AM270" s="24">
        <v>228.4</v>
      </c>
      <c r="AN270" s="24">
        <v>219.3</v>
      </c>
      <c r="AO270" s="24"/>
      <c r="AP270" s="24">
        <f t="shared" si="87"/>
        <v>145.69999999999999</v>
      </c>
      <c r="AQ270" s="47"/>
      <c r="AR270" s="24">
        <f t="shared" si="88"/>
        <v>145.69999999999999</v>
      </c>
      <c r="AS270" s="24"/>
      <c r="AT270" s="24">
        <f t="shared" si="89"/>
        <v>145.69999999999999</v>
      </c>
      <c r="AU270" s="42"/>
      <c r="AV270" s="42"/>
      <c r="AW270" s="42"/>
      <c r="AX270" s="42"/>
      <c r="AY270" s="42"/>
      <c r="AZ270" s="1"/>
      <c r="BA270" s="1"/>
      <c r="BB270" s="1"/>
      <c r="BC270" s="1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9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9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9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9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9"/>
      <c r="GJ270" s="8"/>
      <c r="GK270" s="8"/>
    </row>
    <row r="271" spans="1:193" s="2" customFormat="1" ht="17.100000000000001" customHeight="1">
      <c r="A271" s="13" t="s">
        <v>253</v>
      </c>
      <c r="B271" s="24">
        <v>6827.1</v>
      </c>
      <c r="C271" s="24">
        <v>4473.6012300000002</v>
      </c>
      <c r="D271" s="4">
        <f t="shared" si="82"/>
        <v>0.6552710858197478</v>
      </c>
      <c r="E271" s="10">
        <v>15</v>
      </c>
      <c r="F271" s="5">
        <f t="shared" si="92"/>
        <v>1</v>
      </c>
      <c r="G271" s="5">
        <v>10</v>
      </c>
      <c r="H271" s="5"/>
      <c r="I271" s="5"/>
      <c r="J271" s="4">
        <f t="shared" si="93"/>
        <v>1.2211350121136479</v>
      </c>
      <c r="K271" s="5">
        <v>10</v>
      </c>
      <c r="L271" s="5" t="s">
        <v>400</v>
      </c>
      <c r="M271" s="5" t="s">
        <v>400</v>
      </c>
      <c r="N271" s="4" t="s">
        <v>400</v>
      </c>
      <c r="O271" s="5"/>
      <c r="P271" s="5" t="s">
        <v>400</v>
      </c>
      <c r="Q271" s="5" t="s">
        <v>400</v>
      </c>
      <c r="R271" s="5" t="s">
        <v>400</v>
      </c>
      <c r="S271" s="5"/>
      <c r="T271" s="5" t="s">
        <v>400</v>
      </c>
      <c r="U271" s="5" t="s">
        <v>400</v>
      </c>
      <c r="V271" s="5" t="s">
        <v>400</v>
      </c>
      <c r="W271" s="5"/>
      <c r="X271" s="5" t="s">
        <v>400</v>
      </c>
      <c r="Y271" s="5" t="s">
        <v>400</v>
      </c>
      <c r="Z271" s="5" t="s">
        <v>400</v>
      </c>
      <c r="AA271" s="5"/>
      <c r="AB271" s="31">
        <f t="shared" si="83"/>
        <v>0.91544046881236263</v>
      </c>
      <c r="AC271" s="32">
        <v>602</v>
      </c>
      <c r="AD271" s="24">
        <f t="shared" si="84"/>
        <v>492.54545454545456</v>
      </c>
      <c r="AE271" s="24">
        <f t="shared" si="85"/>
        <v>450.9</v>
      </c>
      <c r="AF271" s="24">
        <f t="shared" si="86"/>
        <v>-41.645454545454584</v>
      </c>
      <c r="AG271" s="24">
        <v>62.6</v>
      </c>
      <c r="AH271" s="24">
        <v>46.9</v>
      </c>
      <c r="AI271" s="24">
        <v>19.5</v>
      </c>
      <c r="AJ271" s="24">
        <v>47.3</v>
      </c>
      <c r="AK271" s="24">
        <v>31.8</v>
      </c>
      <c r="AL271" s="24">
        <v>70.5</v>
      </c>
      <c r="AM271" s="24">
        <v>116.4</v>
      </c>
      <c r="AN271" s="24">
        <v>43.2</v>
      </c>
      <c r="AO271" s="24"/>
      <c r="AP271" s="24">
        <f t="shared" si="87"/>
        <v>12.7</v>
      </c>
      <c r="AQ271" s="47"/>
      <c r="AR271" s="24">
        <f t="shared" si="88"/>
        <v>12.7</v>
      </c>
      <c r="AS271" s="24"/>
      <c r="AT271" s="24">
        <f t="shared" si="89"/>
        <v>12.7</v>
      </c>
      <c r="AU271" s="42"/>
      <c r="AV271" s="42"/>
      <c r="AW271" s="42"/>
      <c r="AX271" s="42"/>
      <c r="AY271" s="42"/>
      <c r="AZ271" s="1"/>
      <c r="BA271" s="1"/>
      <c r="BB271" s="1"/>
      <c r="BC271" s="1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9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9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9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9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9"/>
      <c r="GJ271" s="8"/>
      <c r="GK271" s="8"/>
    </row>
    <row r="272" spans="1:193" s="2" customFormat="1" ht="17.100000000000001" customHeight="1">
      <c r="A272" s="17" t="s">
        <v>254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42"/>
      <c r="AV272" s="42"/>
      <c r="AW272" s="42"/>
      <c r="AX272" s="42"/>
      <c r="AY272" s="42"/>
      <c r="AZ272" s="1"/>
      <c r="BA272" s="1"/>
      <c r="BB272" s="1"/>
      <c r="BC272" s="1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9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9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9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9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9"/>
      <c r="GJ272" s="8"/>
      <c r="GK272" s="8"/>
    </row>
    <row r="273" spans="1:193" s="2" customFormat="1" ht="17.100000000000001" customHeight="1">
      <c r="A273" s="13" t="s">
        <v>255</v>
      </c>
      <c r="B273" s="24">
        <v>2550.1999999999998</v>
      </c>
      <c r="C273" s="24">
        <v>997.91245000000004</v>
      </c>
      <c r="D273" s="4">
        <f t="shared" si="82"/>
        <v>0.39130752490000786</v>
      </c>
      <c r="E273" s="10">
        <v>15</v>
      </c>
      <c r="F273" s="5">
        <f>F$48</f>
        <v>1</v>
      </c>
      <c r="G273" s="5">
        <v>10</v>
      </c>
      <c r="H273" s="5"/>
      <c r="I273" s="5"/>
      <c r="J273" s="4">
        <f>J$48</f>
        <v>1.205033672670321</v>
      </c>
      <c r="K273" s="5">
        <v>10</v>
      </c>
      <c r="L273" s="5" t="s">
        <v>400</v>
      </c>
      <c r="M273" s="5" t="s">
        <v>400</v>
      </c>
      <c r="N273" s="4" t="s">
        <v>400</v>
      </c>
      <c r="O273" s="5"/>
      <c r="P273" s="5" t="s">
        <v>400</v>
      </c>
      <c r="Q273" s="5" t="s">
        <v>400</v>
      </c>
      <c r="R273" s="5" t="s">
        <v>400</v>
      </c>
      <c r="S273" s="5"/>
      <c r="T273" s="5" t="s">
        <v>400</v>
      </c>
      <c r="U273" s="5" t="s">
        <v>400</v>
      </c>
      <c r="V273" s="5" t="s">
        <v>400</v>
      </c>
      <c r="W273" s="5"/>
      <c r="X273" s="5" t="s">
        <v>400</v>
      </c>
      <c r="Y273" s="5" t="s">
        <v>400</v>
      </c>
      <c r="Z273" s="5" t="s">
        <v>400</v>
      </c>
      <c r="AA273" s="5"/>
      <c r="AB273" s="31">
        <f t="shared" si="83"/>
        <v>0.79771284572009504</v>
      </c>
      <c r="AC273" s="32">
        <v>361</v>
      </c>
      <c r="AD273" s="24">
        <f t="shared" si="84"/>
        <v>295.36363636363637</v>
      </c>
      <c r="AE273" s="24">
        <f t="shared" si="85"/>
        <v>235.6</v>
      </c>
      <c r="AF273" s="24">
        <f t="shared" si="86"/>
        <v>-59.76363636363638</v>
      </c>
      <c r="AG273" s="24">
        <v>40.5</v>
      </c>
      <c r="AH273" s="24">
        <v>14</v>
      </c>
      <c r="AI273" s="24">
        <v>13.9</v>
      </c>
      <c r="AJ273" s="24">
        <v>34.200000000000003</v>
      </c>
      <c r="AK273" s="24">
        <v>27.1</v>
      </c>
      <c r="AL273" s="24">
        <v>25.4</v>
      </c>
      <c r="AM273" s="24">
        <v>82.7</v>
      </c>
      <c r="AN273" s="24">
        <v>31.2</v>
      </c>
      <c r="AO273" s="24">
        <v>0.1</v>
      </c>
      <c r="AP273" s="24">
        <f t="shared" si="87"/>
        <v>-33.5</v>
      </c>
      <c r="AQ273" s="47"/>
      <c r="AR273" s="24">
        <f t="shared" si="88"/>
        <v>0</v>
      </c>
      <c r="AS273" s="24"/>
      <c r="AT273" s="24">
        <f t="shared" si="89"/>
        <v>0</v>
      </c>
      <c r="AU273" s="42"/>
      <c r="AV273" s="42"/>
      <c r="AW273" s="42"/>
      <c r="AX273" s="42"/>
      <c r="AY273" s="42"/>
      <c r="BA273" s="1"/>
      <c r="BB273" s="1"/>
      <c r="BC273" s="1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9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9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9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9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9"/>
      <c r="GJ273" s="8"/>
      <c r="GK273" s="8"/>
    </row>
    <row r="274" spans="1:193" s="2" customFormat="1" ht="17.100000000000001" customHeight="1">
      <c r="A274" s="13" t="s">
        <v>256</v>
      </c>
      <c r="B274" s="24">
        <v>1606.7</v>
      </c>
      <c r="C274" s="24">
        <v>1463.49577</v>
      </c>
      <c r="D274" s="4">
        <f t="shared" si="82"/>
        <v>0.91087058567249635</v>
      </c>
      <c r="E274" s="10">
        <v>15</v>
      </c>
      <c r="F274" s="5">
        <f t="shared" ref="F274:F289" si="94">F$48</f>
        <v>1</v>
      </c>
      <c r="G274" s="5">
        <v>10</v>
      </c>
      <c r="H274" s="5"/>
      <c r="I274" s="5"/>
      <c r="J274" s="4">
        <f t="shared" ref="J274:J289" si="95">J$48</f>
        <v>1.205033672670321</v>
      </c>
      <c r="K274" s="5">
        <v>10</v>
      </c>
      <c r="L274" s="5" t="s">
        <v>400</v>
      </c>
      <c r="M274" s="5" t="s">
        <v>400</v>
      </c>
      <c r="N274" s="4" t="s">
        <v>400</v>
      </c>
      <c r="O274" s="5"/>
      <c r="P274" s="5" t="s">
        <v>400</v>
      </c>
      <c r="Q274" s="5" t="s">
        <v>400</v>
      </c>
      <c r="R274" s="5" t="s">
        <v>400</v>
      </c>
      <c r="S274" s="5"/>
      <c r="T274" s="5" t="s">
        <v>400</v>
      </c>
      <c r="U274" s="5" t="s">
        <v>400</v>
      </c>
      <c r="V274" s="5" t="s">
        <v>400</v>
      </c>
      <c r="W274" s="5"/>
      <c r="X274" s="5" t="s">
        <v>400</v>
      </c>
      <c r="Y274" s="5" t="s">
        <v>400</v>
      </c>
      <c r="Z274" s="5" t="s">
        <v>400</v>
      </c>
      <c r="AA274" s="5"/>
      <c r="AB274" s="31">
        <f t="shared" si="83"/>
        <v>1.0203827289083043</v>
      </c>
      <c r="AC274" s="32">
        <v>702</v>
      </c>
      <c r="AD274" s="24">
        <f t="shared" si="84"/>
        <v>574.36363636363637</v>
      </c>
      <c r="AE274" s="24">
        <f t="shared" si="85"/>
        <v>586.1</v>
      </c>
      <c r="AF274" s="24">
        <f t="shared" si="86"/>
        <v>11.736363636363649</v>
      </c>
      <c r="AG274" s="24">
        <v>71.3</v>
      </c>
      <c r="AH274" s="24">
        <v>76.8</v>
      </c>
      <c r="AI274" s="24">
        <v>34.200000000000003</v>
      </c>
      <c r="AJ274" s="24">
        <v>71.599999999999994</v>
      </c>
      <c r="AK274" s="24">
        <v>64</v>
      </c>
      <c r="AL274" s="24">
        <v>83.4</v>
      </c>
      <c r="AM274" s="24">
        <v>89.8</v>
      </c>
      <c r="AN274" s="24">
        <v>52.7</v>
      </c>
      <c r="AO274" s="24"/>
      <c r="AP274" s="24">
        <f t="shared" si="87"/>
        <v>42.3</v>
      </c>
      <c r="AQ274" s="47"/>
      <c r="AR274" s="24">
        <f t="shared" si="88"/>
        <v>42.3</v>
      </c>
      <c r="AS274" s="24"/>
      <c r="AT274" s="24">
        <f t="shared" si="89"/>
        <v>42.3</v>
      </c>
      <c r="AU274" s="42"/>
      <c r="AV274" s="42"/>
      <c r="AW274" s="42"/>
      <c r="AX274" s="42"/>
      <c r="AY274" s="42"/>
      <c r="AZ274" s="1"/>
      <c r="BA274" s="1"/>
      <c r="BB274" s="1"/>
      <c r="BC274" s="1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9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9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9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9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9"/>
      <c r="GJ274" s="8"/>
      <c r="GK274" s="8"/>
    </row>
    <row r="275" spans="1:193" s="2" customFormat="1" ht="17.100000000000001" customHeight="1">
      <c r="A275" s="13" t="s">
        <v>257</v>
      </c>
      <c r="B275" s="24">
        <v>2087.3000000000002</v>
      </c>
      <c r="C275" s="24">
        <v>1404.7390399999999</v>
      </c>
      <c r="D275" s="4">
        <f t="shared" si="82"/>
        <v>0.67299335984285913</v>
      </c>
      <c r="E275" s="10">
        <v>15</v>
      </c>
      <c r="F275" s="5">
        <f t="shared" si="94"/>
        <v>1</v>
      </c>
      <c r="G275" s="5">
        <v>10</v>
      </c>
      <c r="H275" s="5"/>
      <c r="I275" s="5"/>
      <c r="J275" s="4">
        <f t="shared" si="95"/>
        <v>1.205033672670321</v>
      </c>
      <c r="K275" s="5">
        <v>10</v>
      </c>
      <c r="L275" s="5" t="s">
        <v>400</v>
      </c>
      <c r="M275" s="5" t="s">
        <v>400</v>
      </c>
      <c r="N275" s="4" t="s">
        <v>400</v>
      </c>
      <c r="O275" s="5"/>
      <c r="P275" s="5" t="s">
        <v>400</v>
      </c>
      <c r="Q275" s="5" t="s">
        <v>400</v>
      </c>
      <c r="R275" s="5" t="s">
        <v>400</v>
      </c>
      <c r="S275" s="5"/>
      <c r="T275" s="5" t="s">
        <v>400</v>
      </c>
      <c r="U275" s="5" t="s">
        <v>400</v>
      </c>
      <c r="V275" s="5" t="s">
        <v>400</v>
      </c>
      <c r="W275" s="5"/>
      <c r="X275" s="5" t="s">
        <v>400</v>
      </c>
      <c r="Y275" s="5" t="s">
        <v>400</v>
      </c>
      <c r="Z275" s="5" t="s">
        <v>400</v>
      </c>
      <c r="AA275" s="5"/>
      <c r="AB275" s="31">
        <f t="shared" si="83"/>
        <v>0.91843534640988844</v>
      </c>
      <c r="AC275" s="32">
        <v>661</v>
      </c>
      <c r="AD275" s="24">
        <f t="shared" si="84"/>
        <v>540.81818181818187</v>
      </c>
      <c r="AE275" s="24">
        <f t="shared" si="85"/>
        <v>496.7</v>
      </c>
      <c r="AF275" s="24">
        <f t="shared" si="86"/>
        <v>-44.118181818181881</v>
      </c>
      <c r="AG275" s="24">
        <v>25.3</v>
      </c>
      <c r="AH275" s="24">
        <v>0</v>
      </c>
      <c r="AI275" s="24">
        <v>59.2</v>
      </c>
      <c r="AJ275" s="24">
        <v>65</v>
      </c>
      <c r="AK275" s="24">
        <v>38.200000000000003</v>
      </c>
      <c r="AL275" s="24">
        <v>82.1</v>
      </c>
      <c r="AM275" s="24">
        <v>151.69999999999999</v>
      </c>
      <c r="AN275" s="24">
        <v>32.1</v>
      </c>
      <c r="AO275" s="24">
        <v>20</v>
      </c>
      <c r="AP275" s="24">
        <f t="shared" si="87"/>
        <v>23.1</v>
      </c>
      <c r="AQ275" s="47"/>
      <c r="AR275" s="24">
        <f t="shared" si="88"/>
        <v>23.1</v>
      </c>
      <c r="AS275" s="24"/>
      <c r="AT275" s="24">
        <f t="shared" si="89"/>
        <v>23.1</v>
      </c>
      <c r="AU275" s="42"/>
      <c r="AV275" s="42"/>
      <c r="AW275" s="42"/>
      <c r="AX275" s="42"/>
      <c r="AY275" s="42"/>
      <c r="AZ275" s="1"/>
      <c r="BA275" s="1"/>
      <c r="BB275" s="1"/>
      <c r="BC275" s="1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9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9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9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9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9"/>
      <c r="GJ275" s="8"/>
      <c r="GK275" s="8"/>
    </row>
    <row r="276" spans="1:193" s="2" customFormat="1" ht="17.100000000000001" customHeight="1">
      <c r="A276" s="13" t="s">
        <v>258</v>
      </c>
      <c r="B276" s="24">
        <v>1266.4000000000001</v>
      </c>
      <c r="C276" s="24">
        <v>775.88379999999995</v>
      </c>
      <c r="D276" s="4">
        <f t="shared" si="82"/>
        <v>0.61266882501579267</v>
      </c>
      <c r="E276" s="10">
        <v>15</v>
      </c>
      <c r="F276" s="5">
        <f t="shared" si="94"/>
        <v>1</v>
      </c>
      <c r="G276" s="5">
        <v>10</v>
      </c>
      <c r="H276" s="5"/>
      <c r="I276" s="5"/>
      <c r="J276" s="4">
        <f t="shared" si="95"/>
        <v>1.205033672670321</v>
      </c>
      <c r="K276" s="5">
        <v>10</v>
      </c>
      <c r="L276" s="5" t="s">
        <v>400</v>
      </c>
      <c r="M276" s="5" t="s">
        <v>400</v>
      </c>
      <c r="N276" s="4" t="s">
        <v>400</v>
      </c>
      <c r="O276" s="5"/>
      <c r="P276" s="5" t="s">
        <v>400</v>
      </c>
      <c r="Q276" s="5" t="s">
        <v>400</v>
      </c>
      <c r="R276" s="5" t="s">
        <v>400</v>
      </c>
      <c r="S276" s="5"/>
      <c r="T276" s="5" t="s">
        <v>400</v>
      </c>
      <c r="U276" s="5" t="s">
        <v>400</v>
      </c>
      <c r="V276" s="5" t="s">
        <v>400</v>
      </c>
      <c r="W276" s="5"/>
      <c r="X276" s="5" t="s">
        <v>400</v>
      </c>
      <c r="Y276" s="5" t="s">
        <v>400</v>
      </c>
      <c r="Z276" s="5" t="s">
        <v>400</v>
      </c>
      <c r="AA276" s="5"/>
      <c r="AB276" s="31">
        <f t="shared" si="83"/>
        <v>0.89258197434114572</v>
      </c>
      <c r="AC276" s="32">
        <v>1162</v>
      </c>
      <c r="AD276" s="24">
        <f t="shared" si="84"/>
        <v>950.72727272727275</v>
      </c>
      <c r="AE276" s="24">
        <f t="shared" si="85"/>
        <v>848.6</v>
      </c>
      <c r="AF276" s="24">
        <f t="shared" si="86"/>
        <v>-102.12727272727273</v>
      </c>
      <c r="AG276" s="24">
        <v>74.2</v>
      </c>
      <c r="AH276" s="24">
        <v>45.2</v>
      </c>
      <c r="AI276" s="24">
        <v>171</v>
      </c>
      <c r="AJ276" s="24">
        <v>57.4</v>
      </c>
      <c r="AK276" s="24">
        <v>73.2</v>
      </c>
      <c r="AL276" s="24">
        <v>130.30000000000001</v>
      </c>
      <c r="AM276" s="24">
        <v>199.5</v>
      </c>
      <c r="AN276" s="24">
        <v>73.3</v>
      </c>
      <c r="AO276" s="24"/>
      <c r="AP276" s="24">
        <f t="shared" si="87"/>
        <v>24.5</v>
      </c>
      <c r="AQ276" s="47"/>
      <c r="AR276" s="24">
        <f t="shared" si="88"/>
        <v>24.5</v>
      </c>
      <c r="AS276" s="24"/>
      <c r="AT276" s="24">
        <f t="shared" si="89"/>
        <v>24.5</v>
      </c>
      <c r="AU276" s="42"/>
      <c r="AV276" s="42"/>
      <c r="AW276" s="42"/>
      <c r="AX276" s="42"/>
      <c r="AY276" s="42"/>
      <c r="AZ276" s="1"/>
      <c r="BA276" s="1"/>
      <c r="BB276" s="1"/>
      <c r="BC276" s="1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9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9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9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9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9"/>
      <c r="GJ276" s="8"/>
      <c r="GK276" s="8"/>
    </row>
    <row r="277" spans="1:193" s="2" customFormat="1" ht="17.100000000000001" customHeight="1">
      <c r="A277" s="13" t="s">
        <v>259</v>
      </c>
      <c r="B277" s="24">
        <v>1918.9</v>
      </c>
      <c r="C277" s="24">
        <v>1769.4984499999998</v>
      </c>
      <c r="D277" s="4">
        <f t="shared" si="82"/>
        <v>0.92214208661212138</v>
      </c>
      <c r="E277" s="10">
        <v>15</v>
      </c>
      <c r="F277" s="5">
        <f t="shared" si="94"/>
        <v>1</v>
      </c>
      <c r="G277" s="5">
        <v>10</v>
      </c>
      <c r="H277" s="5"/>
      <c r="I277" s="5"/>
      <c r="J277" s="4">
        <f t="shared" si="95"/>
        <v>1.205033672670321</v>
      </c>
      <c r="K277" s="5">
        <v>10</v>
      </c>
      <c r="L277" s="5" t="s">
        <v>400</v>
      </c>
      <c r="M277" s="5" t="s">
        <v>400</v>
      </c>
      <c r="N277" s="4" t="s">
        <v>400</v>
      </c>
      <c r="O277" s="5"/>
      <c r="P277" s="5" t="s">
        <v>400</v>
      </c>
      <c r="Q277" s="5" t="s">
        <v>400</v>
      </c>
      <c r="R277" s="5" t="s">
        <v>400</v>
      </c>
      <c r="S277" s="5"/>
      <c r="T277" s="5" t="s">
        <v>400</v>
      </c>
      <c r="U277" s="5" t="s">
        <v>400</v>
      </c>
      <c r="V277" s="5" t="s">
        <v>400</v>
      </c>
      <c r="W277" s="5"/>
      <c r="X277" s="5" t="s">
        <v>400</v>
      </c>
      <c r="Y277" s="5" t="s">
        <v>400</v>
      </c>
      <c r="Z277" s="5" t="s">
        <v>400</v>
      </c>
      <c r="AA277" s="5"/>
      <c r="AB277" s="31">
        <f t="shared" si="83"/>
        <v>1.0252133721681438</v>
      </c>
      <c r="AC277" s="32">
        <v>612</v>
      </c>
      <c r="AD277" s="24">
        <f t="shared" si="84"/>
        <v>500.72727272727269</v>
      </c>
      <c r="AE277" s="24">
        <f t="shared" si="85"/>
        <v>513.4</v>
      </c>
      <c r="AF277" s="24">
        <f t="shared" si="86"/>
        <v>12.672727272727286</v>
      </c>
      <c r="AG277" s="24">
        <v>58.6</v>
      </c>
      <c r="AH277" s="24">
        <v>68.3</v>
      </c>
      <c r="AI277" s="24">
        <v>62.1</v>
      </c>
      <c r="AJ277" s="24">
        <v>58.3</v>
      </c>
      <c r="AK277" s="24">
        <v>45.6</v>
      </c>
      <c r="AL277" s="24">
        <v>93.7</v>
      </c>
      <c r="AM277" s="24">
        <v>53.7</v>
      </c>
      <c r="AN277" s="24">
        <v>64.2</v>
      </c>
      <c r="AO277" s="24"/>
      <c r="AP277" s="24">
        <f t="shared" si="87"/>
        <v>8.9</v>
      </c>
      <c r="AQ277" s="47"/>
      <c r="AR277" s="24">
        <f t="shared" si="88"/>
        <v>8.9</v>
      </c>
      <c r="AS277" s="24"/>
      <c r="AT277" s="24">
        <f t="shared" si="89"/>
        <v>8.9</v>
      </c>
      <c r="AU277" s="42"/>
      <c r="AV277" s="42"/>
      <c r="AW277" s="42"/>
      <c r="AX277" s="42"/>
      <c r="AY277" s="42"/>
      <c r="AZ277" s="1"/>
      <c r="BA277" s="1"/>
      <c r="BB277" s="1"/>
      <c r="BC277" s="1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9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9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9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9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9"/>
      <c r="GJ277" s="8"/>
      <c r="GK277" s="8"/>
    </row>
    <row r="278" spans="1:193" s="2" customFormat="1" ht="17.100000000000001" customHeight="1">
      <c r="A278" s="13" t="s">
        <v>260</v>
      </c>
      <c r="B278" s="24">
        <v>1024.0999999999999</v>
      </c>
      <c r="C278" s="24">
        <v>1181.6118199999999</v>
      </c>
      <c r="D278" s="4">
        <f t="shared" si="82"/>
        <v>1.1538051166878234</v>
      </c>
      <c r="E278" s="10">
        <v>15</v>
      </c>
      <c r="F278" s="5">
        <f t="shared" si="94"/>
        <v>1</v>
      </c>
      <c r="G278" s="5">
        <v>10</v>
      </c>
      <c r="H278" s="5"/>
      <c r="I278" s="5"/>
      <c r="J278" s="4">
        <f t="shared" si="95"/>
        <v>1.205033672670321</v>
      </c>
      <c r="K278" s="5">
        <v>10</v>
      </c>
      <c r="L278" s="5" t="s">
        <v>400</v>
      </c>
      <c r="M278" s="5" t="s">
        <v>400</v>
      </c>
      <c r="N278" s="4" t="s">
        <v>400</v>
      </c>
      <c r="O278" s="5"/>
      <c r="P278" s="5" t="s">
        <v>400</v>
      </c>
      <c r="Q278" s="5" t="s">
        <v>400</v>
      </c>
      <c r="R278" s="5" t="s">
        <v>400</v>
      </c>
      <c r="S278" s="5"/>
      <c r="T278" s="5" t="s">
        <v>400</v>
      </c>
      <c r="U278" s="5" t="s">
        <v>400</v>
      </c>
      <c r="V278" s="5" t="s">
        <v>400</v>
      </c>
      <c r="W278" s="5"/>
      <c r="X278" s="5" t="s">
        <v>400</v>
      </c>
      <c r="Y278" s="5" t="s">
        <v>400</v>
      </c>
      <c r="Z278" s="5" t="s">
        <v>400</v>
      </c>
      <c r="AA278" s="5"/>
      <c r="AB278" s="31">
        <f t="shared" si="83"/>
        <v>1.124497527914873</v>
      </c>
      <c r="AC278" s="32">
        <v>966</v>
      </c>
      <c r="AD278" s="24">
        <f t="shared" si="84"/>
        <v>790.36363636363626</v>
      </c>
      <c r="AE278" s="24">
        <f t="shared" si="85"/>
        <v>888.8</v>
      </c>
      <c r="AF278" s="24">
        <f t="shared" si="86"/>
        <v>98.436363636363694</v>
      </c>
      <c r="AG278" s="24">
        <v>83.1</v>
      </c>
      <c r="AH278" s="24">
        <v>108.4</v>
      </c>
      <c r="AI278" s="24">
        <v>99.6</v>
      </c>
      <c r="AJ278" s="24">
        <v>103.1</v>
      </c>
      <c r="AK278" s="24">
        <v>43.8</v>
      </c>
      <c r="AL278" s="24">
        <v>120.8</v>
      </c>
      <c r="AM278" s="24">
        <v>118.1</v>
      </c>
      <c r="AN278" s="24">
        <v>102.8</v>
      </c>
      <c r="AO278" s="24"/>
      <c r="AP278" s="24">
        <f t="shared" si="87"/>
        <v>109.1</v>
      </c>
      <c r="AQ278" s="47"/>
      <c r="AR278" s="24">
        <f t="shared" si="88"/>
        <v>109.1</v>
      </c>
      <c r="AS278" s="24"/>
      <c r="AT278" s="24">
        <f t="shared" si="89"/>
        <v>109.1</v>
      </c>
      <c r="AU278" s="42"/>
      <c r="AV278" s="42"/>
      <c r="AW278" s="42"/>
      <c r="AX278" s="42"/>
      <c r="AY278" s="42"/>
      <c r="AZ278" s="1"/>
      <c r="BA278" s="1"/>
      <c r="BB278" s="1"/>
      <c r="BC278" s="1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9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9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9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9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9"/>
      <c r="GJ278" s="8"/>
      <c r="GK278" s="8"/>
    </row>
    <row r="279" spans="1:193" s="2" customFormat="1" ht="17.100000000000001" customHeight="1">
      <c r="A279" s="13" t="s">
        <v>261</v>
      </c>
      <c r="B279" s="24">
        <v>1265.4000000000001</v>
      </c>
      <c r="C279" s="24">
        <v>1471.5132599999997</v>
      </c>
      <c r="D279" s="4">
        <f t="shared" si="82"/>
        <v>1.1628838786154572</v>
      </c>
      <c r="E279" s="10">
        <v>15</v>
      </c>
      <c r="F279" s="5">
        <f t="shared" si="94"/>
        <v>1</v>
      </c>
      <c r="G279" s="5">
        <v>10</v>
      </c>
      <c r="H279" s="5"/>
      <c r="I279" s="5"/>
      <c r="J279" s="4">
        <f t="shared" si="95"/>
        <v>1.205033672670321</v>
      </c>
      <c r="K279" s="5">
        <v>10</v>
      </c>
      <c r="L279" s="5" t="s">
        <v>400</v>
      </c>
      <c r="M279" s="5" t="s">
        <v>400</v>
      </c>
      <c r="N279" s="4" t="s">
        <v>400</v>
      </c>
      <c r="O279" s="5"/>
      <c r="P279" s="5" t="s">
        <v>400</v>
      </c>
      <c r="Q279" s="5" t="s">
        <v>400</v>
      </c>
      <c r="R279" s="5" t="s">
        <v>400</v>
      </c>
      <c r="S279" s="5"/>
      <c r="T279" s="5" t="s">
        <v>400</v>
      </c>
      <c r="U279" s="5" t="s">
        <v>400</v>
      </c>
      <c r="V279" s="5" t="s">
        <v>400</v>
      </c>
      <c r="W279" s="5"/>
      <c r="X279" s="5" t="s">
        <v>400</v>
      </c>
      <c r="Y279" s="5" t="s">
        <v>400</v>
      </c>
      <c r="Z279" s="5" t="s">
        <v>400</v>
      </c>
      <c r="AA279" s="5"/>
      <c r="AB279" s="31">
        <f t="shared" si="83"/>
        <v>1.128388425883859</v>
      </c>
      <c r="AC279" s="32">
        <v>1026</v>
      </c>
      <c r="AD279" s="24">
        <f t="shared" si="84"/>
        <v>839.45454545454538</v>
      </c>
      <c r="AE279" s="24">
        <f t="shared" si="85"/>
        <v>947.2</v>
      </c>
      <c r="AF279" s="24">
        <f t="shared" si="86"/>
        <v>107.74545454545466</v>
      </c>
      <c r="AG279" s="24">
        <v>83.7</v>
      </c>
      <c r="AH279" s="24">
        <v>119.9</v>
      </c>
      <c r="AI279" s="24">
        <v>103.8</v>
      </c>
      <c r="AJ279" s="24">
        <v>90.5</v>
      </c>
      <c r="AK279" s="24">
        <v>99.2</v>
      </c>
      <c r="AL279" s="24">
        <v>105.9</v>
      </c>
      <c r="AM279" s="24">
        <v>158.1</v>
      </c>
      <c r="AN279" s="24">
        <v>84.1</v>
      </c>
      <c r="AO279" s="24"/>
      <c r="AP279" s="24">
        <f t="shared" si="87"/>
        <v>102</v>
      </c>
      <c r="AQ279" s="47"/>
      <c r="AR279" s="24">
        <f t="shared" si="88"/>
        <v>102</v>
      </c>
      <c r="AS279" s="24"/>
      <c r="AT279" s="24">
        <f t="shared" si="89"/>
        <v>102</v>
      </c>
      <c r="AU279" s="42"/>
      <c r="AV279" s="42"/>
      <c r="AW279" s="42"/>
      <c r="AX279" s="42"/>
      <c r="AY279" s="42"/>
      <c r="AZ279" s="1"/>
      <c r="BA279" s="1"/>
      <c r="BB279" s="1"/>
      <c r="BC279" s="1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9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9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9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9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9"/>
      <c r="GJ279" s="8"/>
      <c r="GK279" s="8"/>
    </row>
    <row r="280" spans="1:193" s="2" customFormat="1" ht="17.100000000000001" customHeight="1">
      <c r="A280" s="13" t="s">
        <v>262</v>
      </c>
      <c r="B280" s="24">
        <v>644.9</v>
      </c>
      <c r="C280" s="24">
        <v>543.60689999999988</v>
      </c>
      <c r="D280" s="4">
        <f t="shared" si="82"/>
        <v>0.84293208249340967</v>
      </c>
      <c r="E280" s="10">
        <v>15</v>
      </c>
      <c r="F280" s="5">
        <f t="shared" si="94"/>
        <v>1</v>
      </c>
      <c r="G280" s="5">
        <v>10</v>
      </c>
      <c r="H280" s="5"/>
      <c r="I280" s="5"/>
      <c r="J280" s="4">
        <f t="shared" si="95"/>
        <v>1.205033672670321</v>
      </c>
      <c r="K280" s="5">
        <v>10</v>
      </c>
      <c r="L280" s="5" t="s">
        <v>400</v>
      </c>
      <c r="M280" s="5" t="s">
        <v>400</v>
      </c>
      <c r="N280" s="4" t="s">
        <v>400</v>
      </c>
      <c r="O280" s="5"/>
      <c r="P280" s="5" t="s">
        <v>400</v>
      </c>
      <c r="Q280" s="5" t="s">
        <v>400</v>
      </c>
      <c r="R280" s="5" t="s">
        <v>400</v>
      </c>
      <c r="S280" s="5"/>
      <c r="T280" s="5" t="s">
        <v>400</v>
      </c>
      <c r="U280" s="5" t="s">
        <v>400</v>
      </c>
      <c r="V280" s="5" t="s">
        <v>400</v>
      </c>
      <c r="W280" s="5"/>
      <c r="X280" s="5" t="s">
        <v>400</v>
      </c>
      <c r="Y280" s="5" t="s">
        <v>400</v>
      </c>
      <c r="Z280" s="5" t="s">
        <v>400</v>
      </c>
      <c r="AA280" s="5"/>
      <c r="AB280" s="31">
        <f t="shared" si="83"/>
        <v>0.99126622754583882</v>
      </c>
      <c r="AC280" s="32">
        <v>920</v>
      </c>
      <c r="AD280" s="24">
        <f t="shared" si="84"/>
        <v>752.72727272727275</v>
      </c>
      <c r="AE280" s="24">
        <f t="shared" si="85"/>
        <v>746.2</v>
      </c>
      <c r="AF280" s="24">
        <f t="shared" si="86"/>
        <v>-6.5272727272727025</v>
      </c>
      <c r="AG280" s="24">
        <v>56.2</v>
      </c>
      <c r="AH280" s="24">
        <v>108.7</v>
      </c>
      <c r="AI280" s="24">
        <v>95</v>
      </c>
      <c r="AJ280" s="24">
        <v>86.1</v>
      </c>
      <c r="AK280" s="24">
        <v>61</v>
      </c>
      <c r="AL280" s="24">
        <v>101</v>
      </c>
      <c r="AM280" s="24">
        <v>128.9</v>
      </c>
      <c r="AN280" s="24">
        <v>62.1</v>
      </c>
      <c r="AO280" s="24"/>
      <c r="AP280" s="24">
        <f t="shared" si="87"/>
        <v>47.2</v>
      </c>
      <c r="AQ280" s="47"/>
      <c r="AR280" s="24">
        <f t="shared" si="88"/>
        <v>47.2</v>
      </c>
      <c r="AS280" s="24"/>
      <c r="AT280" s="24">
        <f t="shared" si="89"/>
        <v>47.2</v>
      </c>
      <c r="AU280" s="42"/>
      <c r="AV280" s="42"/>
      <c r="AW280" s="42"/>
      <c r="AX280" s="42"/>
      <c r="AY280" s="42"/>
      <c r="AZ280" s="1"/>
      <c r="BA280" s="1"/>
      <c r="BB280" s="1"/>
      <c r="BC280" s="1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9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9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9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9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9"/>
      <c r="GJ280" s="8"/>
      <c r="GK280" s="8"/>
    </row>
    <row r="281" spans="1:193" s="2" customFormat="1" ht="17.100000000000001" customHeight="1">
      <c r="A281" s="13" t="s">
        <v>263</v>
      </c>
      <c r="B281" s="24">
        <v>576</v>
      </c>
      <c r="C281" s="24">
        <v>672.59732000000008</v>
      </c>
      <c r="D281" s="4">
        <f t="shared" si="82"/>
        <v>1.1677036805555556</v>
      </c>
      <c r="E281" s="10">
        <v>15</v>
      </c>
      <c r="F281" s="5">
        <f t="shared" si="94"/>
        <v>1</v>
      </c>
      <c r="G281" s="5">
        <v>10</v>
      </c>
      <c r="H281" s="5"/>
      <c r="I281" s="5"/>
      <c r="J281" s="4">
        <f t="shared" si="95"/>
        <v>1.205033672670321</v>
      </c>
      <c r="K281" s="5">
        <v>10</v>
      </c>
      <c r="L281" s="5" t="s">
        <v>400</v>
      </c>
      <c r="M281" s="5" t="s">
        <v>400</v>
      </c>
      <c r="N281" s="4" t="s">
        <v>400</v>
      </c>
      <c r="O281" s="5"/>
      <c r="P281" s="5" t="s">
        <v>400</v>
      </c>
      <c r="Q281" s="5" t="s">
        <v>400</v>
      </c>
      <c r="R281" s="5" t="s">
        <v>400</v>
      </c>
      <c r="S281" s="5"/>
      <c r="T281" s="5" t="s">
        <v>400</v>
      </c>
      <c r="U281" s="5" t="s">
        <v>400</v>
      </c>
      <c r="V281" s="5" t="s">
        <v>400</v>
      </c>
      <c r="W281" s="5"/>
      <c r="X281" s="5" t="s">
        <v>400</v>
      </c>
      <c r="Y281" s="5" t="s">
        <v>400</v>
      </c>
      <c r="Z281" s="5" t="s">
        <v>400</v>
      </c>
      <c r="AA281" s="5"/>
      <c r="AB281" s="31">
        <f t="shared" si="83"/>
        <v>1.1304540552867586</v>
      </c>
      <c r="AC281" s="32">
        <v>840</v>
      </c>
      <c r="AD281" s="24">
        <f t="shared" si="84"/>
        <v>687.27272727272725</v>
      </c>
      <c r="AE281" s="24">
        <f t="shared" si="85"/>
        <v>776.9</v>
      </c>
      <c r="AF281" s="24">
        <f t="shared" si="86"/>
        <v>89.627272727272725</v>
      </c>
      <c r="AG281" s="24">
        <v>60.6</v>
      </c>
      <c r="AH281" s="24">
        <v>99.3</v>
      </c>
      <c r="AI281" s="24">
        <v>80.2</v>
      </c>
      <c r="AJ281" s="24">
        <v>76.599999999999994</v>
      </c>
      <c r="AK281" s="24">
        <v>90.1</v>
      </c>
      <c r="AL281" s="24">
        <v>104.9</v>
      </c>
      <c r="AM281" s="24">
        <v>83</v>
      </c>
      <c r="AN281" s="24">
        <v>81.8</v>
      </c>
      <c r="AO281" s="24">
        <v>15.8</v>
      </c>
      <c r="AP281" s="24">
        <f t="shared" si="87"/>
        <v>84.6</v>
      </c>
      <c r="AQ281" s="47"/>
      <c r="AR281" s="24">
        <f t="shared" si="88"/>
        <v>84.6</v>
      </c>
      <c r="AS281" s="24"/>
      <c r="AT281" s="24">
        <f t="shared" si="89"/>
        <v>84.6</v>
      </c>
      <c r="AU281" s="42"/>
      <c r="AV281" s="42"/>
      <c r="AW281" s="42"/>
      <c r="AX281" s="42"/>
      <c r="AY281" s="42"/>
      <c r="AZ281" s="1"/>
      <c r="BA281" s="1"/>
      <c r="BB281" s="1"/>
      <c r="BC281" s="1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9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9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9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9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9"/>
      <c r="GJ281" s="8"/>
      <c r="GK281" s="8"/>
    </row>
    <row r="282" spans="1:193" s="2" customFormat="1" ht="17.100000000000001" customHeight="1">
      <c r="A282" s="13" t="s">
        <v>264</v>
      </c>
      <c r="B282" s="24">
        <v>1408.8</v>
      </c>
      <c r="C282" s="24">
        <v>1413.5056999999999</v>
      </c>
      <c r="D282" s="4">
        <f t="shared" si="82"/>
        <v>1.0033402186257807</v>
      </c>
      <c r="E282" s="10">
        <v>15</v>
      </c>
      <c r="F282" s="5">
        <f t="shared" si="94"/>
        <v>1</v>
      </c>
      <c r="G282" s="5">
        <v>10</v>
      </c>
      <c r="H282" s="5"/>
      <c r="I282" s="5"/>
      <c r="J282" s="4">
        <f t="shared" si="95"/>
        <v>1.205033672670321</v>
      </c>
      <c r="K282" s="5">
        <v>10</v>
      </c>
      <c r="L282" s="5" t="s">
        <v>400</v>
      </c>
      <c r="M282" s="5" t="s">
        <v>400</v>
      </c>
      <c r="N282" s="4" t="s">
        <v>400</v>
      </c>
      <c r="O282" s="5"/>
      <c r="P282" s="5" t="s">
        <v>400</v>
      </c>
      <c r="Q282" s="5" t="s">
        <v>400</v>
      </c>
      <c r="R282" s="5" t="s">
        <v>400</v>
      </c>
      <c r="S282" s="5"/>
      <c r="T282" s="5" t="s">
        <v>400</v>
      </c>
      <c r="U282" s="5" t="s">
        <v>400</v>
      </c>
      <c r="V282" s="5" t="s">
        <v>400</v>
      </c>
      <c r="W282" s="5"/>
      <c r="X282" s="5" t="s">
        <v>400</v>
      </c>
      <c r="Y282" s="5" t="s">
        <v>400</v>
      </c>
      <c r="Z282" s="5" t="s">
        <v>400</v>
      </c>
      <c r="AA282" s="5"/>
      <c r="AB282" s="31">
        <f t="shared" si="83"/>
        <v>1.0600125716025692</v>
      </c>
      <c r="AC282" s="32">
        <v>896</v>
      </c>
      <c r="AD282" s="24">
        <f t="shared" si="84"/>
        <v>733.09090909090912</v>
      </c>
      <c r="AE282" s="24">
        <f t="shared" si="85"/>
        <v>777.1</v>
      </c>
      <c r="AF282" s="24">
        <f t="shared" si="86"/>
        <v>44.009090909090901</v>
      </c>
      <c r="AG282" s="24">
        <v>92.3</v>
      </c>
      <c r="AH282" s="24">
        <v>81.400000000000006</v>
      </c>
      <c r="AI282" s="24">
        <v>46</v>
      </c>
      <c r="AJ282" s="24">
        <v>85.5</v>
      </c>
      <c r="AK282" s="24">
        <v>70.7</v>
      </c>
      <c r="AL282" s="24">
        <v>102.2</v>
      </c>
      <c r="AM282" s="24">
        <v>122.5</v>
      </c>
      <c r="AN282" s="24">
        <v>79.400000000000006</v>
      </c>
      <c r="AO282" s="24">
        <v>46.900000000000006</v>
      </c>
      <c r="AP282" s="24">
        <f t="shared" si="87"/>
        <v>50.2</v>
      </c>
      <c r="AQ282" s="47"/>
      <c r="AR282" s="24">
        <f t="shared" si="88"/>
        <v>50.2</v>
      </c>
      <c r="AS282" s="24"/>
      <c r="AT282" s="24">
        <f t="shared" si="89"/>
        <v>50.2</v>
      </c>
      <c r="AU282" s="42"/>
      <c r="AV282" s="42"/>
      <c r="AW282" s="42"/>
      <c r="AX282" s="42"/>
      <c r="AY282" s="42"/>
      <c r="AZ282" s="1"/>
      <c r="BA282" s="1"/>
      <c r="BB282" s="1"/>
      <c r="BC282" s="1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9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9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9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9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9"/>
      <c r="GJ282" s="8"/>
      <c r="GK282" s="8"/>
    </row>
    <row r="283" spans="1:193" s="2" customFormat="1" ht="17.100000000000001" customHeight="1">
      <c r="A283" s="13" t="s">
        <v>265</v>
      </c>
      <c r="B283" s="24">
        <v>638.29999999999995</v>
      </c>
      <c r="C283" s="24">
        <v>696.04389000000015</v>
      </c>
      <c r="D283" s="4">
        <f t="shared" si="82"/>
        <v>1.0904651261162466</v>
      </c>
      <c r="E283" s="10">
        <v>15</v>
      </c>
      <c r="F283" s="5">
        <f t="shared" si="94"/>
        <v>1</v>
      </c>
      <c r="G283" s="5">
        <v>10</v>
      </c>
      <c r="H283" s="5"/>
      <c r="I283" s="5"/>
      <c r="J283" s="4">
        <f t="shared" si="95"/>
        <v>1.205033672670321</v>
      </c>
      <c r="K283" s="5">
        <v>10</v>
      </c>
      <c r="L283" s="5" t="s">
        <v>400</v>
      </c>
      <c r="M283" s="5" t="s">
        <v>400</v>
      </c>
      <c r="N283" s="4" t="s">
        <v>400</v>
      </c>
      <c r="O283" s="5"/>
      <c r="P283" s="5" t="s">
        <v>400</v>
      </c>
      <c r="Q283" s="5" t="s">
        <v>400</v>
      </c>
      <c r="R283" s="5" t="s">
        <v>400</v>
      </c>
      <c r="S283" s="5"/>
      <c r="T283" s="5" t="s">
        <v>400</v>
      </c>
      <c r="U283" s="5" t="s">
        <v>400</v>
      </c>
      <c r="V283" s="5" t="s">
        <v>400</v>
      </c>
      <c r="W283" s="5"/>
      <c r="X283" s="5" t="s">
        <v>400</v>
      </c>
      <c r="Y283" s="5" t="s">
        <v>400</v>
      </c>
      <c r="Z283" s="5" t="s">
        <v>400</v>
      </c>
      <c r="AA283" s="5"/>
      <c r="AB283" s="31">
        <f t="shared" si="83"/>
        <v>1.0973518176699115</v>
      </c>
      <c r="AC283" s="32">
        <v>958</v>
      </c>
      <c r="AD283" s="24">
        <f t="shared" si="84"/>
        <v>783.81818181818187</v>
      </c>
      <c r="AE283" s="24">
        <f t="shared" si="85"/>
        <v>860.1</v>
      </c>
      <c r="AF283" s="24">
        <f t="shared" si="86"/>
        <v>76.281818181818153</v>
      </c>
      <c r="AG283" s="24">
        <v>53.5</v>
      </c>
      <c r="AH283" s="24">
        <v>109.4</v>
      </c>
      <c r="AI283" s="24">
        <v>48.1</v>
      </c>
      <c r="AJ283" s="24">
        <v>54.2</v>
      </c>
      <c r="AK283" s="24">
        <v>56</v>
      </c>
      <c r="AL283" s="24">
        <v>137.19999999999999</v>
      </c>
      <c r="AM283" s="24">
        <v>200.8</v>
      </c>
      <c r="AN283" s="24">
        <v>102.8</v>
      </c>
      <c r="AO283" s="24"/>
      <c r="AP283" s="24">
        <f t="shared" si="87"/>
        <v>98.1</v>
      </c>
      <c r="AQ283" s="47"/>
      <c r="AR283" s="24">
        <f t="shared" si="88"/>
        <v>98.1</v>
      </c>
      <c r="AS283" s="24"/>
      <c r="AT283" s="24">
        <f t="shared" si="89"/>
        <v>98.1</v>
      </c>
      <c r="AU283" s="42"/>
      <c r="AV283" s="42"/>
      <c r="AW283" s="42"/>
      <c r="AX283" s="42"/>
      <c r="AY283" s="42"/>
      <c r="AZ283" s="1"/>
      <c r="BA283" s="1"/>
      <c r="BB283" s="1"/>
      <c r="BC283" s="1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9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9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9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9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9"/>
      <c r="GJ283" s="8"/>
      <c r="GK283" s="8"/>
    </row>
    <row r="284" spans="1:193" s="2" customFormat="1" ht="17.100000000000001" customHeight="1">
      <c r="A284" s="13" t="s">
        <v>266</v>
      </c>
      <c r="B284" s="24">
        <v>1652.6</v>
      </c>
      <c r="C284" s="24">
        <v>1342.46363</v>
      </c>
      <c r="D284" s="4">
        <f t="shared" si="82"/>
        <v>0.81233427931743918</v>
      </c>
      <c r="E284" s="10">
        <v>15</v>
      </c>
      <c r="F284" s="5">
        <f t="shared" si="94"/>
        <v>1</v>
      </c>
      <c r="G284" s="5">
        <v>10</v>
      </c>
      <c r="H284" s="5"/>
      <c r="I284" s="5"/>
      <c r="J284" s="4">
        <f t="shared" si="95"/>
        <v>1.205033672670321</v>
      </c>
      <c r="K284" s="5">
        <v>10</v>
      </c>
      <c r="L284" s="5" t="s">
        <v>400</v>
      </c>
      <c r="M284" s="5" t="s">
        <v>400</v>
      </c>
      <c r="N284" s="4" t="s">
        <v>400</v>
      </c>
      <c r="O284" s="5"/>
      <c r="P284" s="5" t="s">
        <v>400</v>
      </c>
      <c r="Q284" s="5" t="s">
        <v>400</v>
      </c>
      <c r="R284" s="5" t="s">
        <v>400</v>
      </c>
      <c r="S284" s="5"/>
      <c r="T284" s="5" t="s">
        <v>400</v>
      </c>
      <c r="U284" s="5" t="s">
        <v>400</v>
      </c>
      <c r="V284" s="5" t="s">
        <v>400</v>
      </c>
      <c r="W284" s="5"/>
      <c r="X284" s="5" t="s">
        <v>400</v>
      </c>
      <c r="Y284" s="5" t="s">
        <v>400</v>
      </c>
      <c r="Z284" s="5" t="s">
        <v>400</v>
      </c>
      <c r="AA284" s="5"/>
      <c r="AB284" s="31">
        <f t="shared" si="83"/>
        <v>0.97815288332756556</v>
      </c>
      <c r="AC284" s="32">
        <v>1020</v>
      </c>
      <c r="AD284" s="24">
        <f t="shared" si="84"/>
        <v>834.54545454545462</v>
      </c>
      <c r="AE284" s="24">
        <f t="shared" si="85"/>
        <v>816.3</v>
      </c>
      <c r="AF284" s="24">
        <f t="shared" si="86"/>
        <v>-18.245454545454663</v>
      </c>
      <c r="AG284" s="24">
        <v>71.599999999999994</v>
      </c>
      <c r="AH284" s="24">
        <v>120.5</v>
      </c>
      <c r="AI284" s="24">
        <v>82.6</v>
      </c>
      <c r="AJ284" s="24">
        <v>104</v>
      </c>
      <c r="AK284" s="24">
        <v>103.4</v>
      </c>
      <c r="AL284" s="24">
        <v>101.2</v>
      </c>
      <c r="AM284" s="24">
        <v>134.69999999999999</v>
      </c>
      <c r="AN284" s="24">
        <v>64.599999999999994</v>
      </c>
      <c r="AO284" s="24"/>
      <c r="AP284" s="24">
        <f t="shared" si="87"/>
        <v>33.700000000000003</v>
      </c>
      <c r="AQ284" s="47"/>
      <c r="AR284" s="24">
        <f t="shared" si="88"/>
        <v>33.700000000000003</v>
      </c>
      <c r="AS284" s="24"/>
      <c r="AT284" s="24">
        <f t="shared" si="89"/>
        <v>33.700000000000003</v>
      </c>
      <c r="AU284" s="42"/>
      <c r="AV284" s="42"/>
      <c r="AW284" s="42"/>
      <c r="AX284" s="42"/>
      <c r="AY284" s="42"/>
      <c r="AZ284" s="1"/>
      <c r="BA284" s="1"/>
      <c r="BB284" s="1"/>
      <c r="BC284" s="1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9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9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9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9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9"/>
      <c r="GJ284" s="8"/>
      <c r="GK284" s="8"/>
    </row>
    <row r="285" spans="1:193" s="2" customFormat="1" ht="17.100000000000001" customHeight="1">
      <c r="A285" s="13" t="s">
        <v>267</v>
      </c>
      <c r="B285" s="24">
        <v>22142.6</v>
      </c>
      <c r="C285" s="24">
        <v>18436.642490000002</v>
      </c>
      <c r="D285" s="4">
        <f t="shared" si="82"/>
        <v>0.83263223334206471</v>
      </c>
      <c r="E285" s="10">
        <v>15</v>
      </c>
      <c r="F285" s="5">
        <f t="shared" si="94"/>
        <v>1</v>
      </c>
      <c r="G285" s="5">
        <v>10</v>
      </c>
      <c r="H285" s="5"/>
      <c r="I285" s="5"/>
      <c r="J285" s="4">
        <f t="shared" si="95"/>
        <v>1.205033672670321</v>
      </c>
      <c r="K285" s="5">
        <v>10</v>
      </c>
      <c r="L285" s="5" t="s">
        <v>400</v>
      </c>
      <c r="M285" s="5" t="s">
        <v>400</v>
      </c>
      <c r="N285" s="4" t="s">
        <v>400</v>
      </c>
      <c r="O285" s="5"/>
      <c r="P285" s="5" t="s">
        <v>400</v>
      </c>
      <c r="Q285" s="5" t="s">
        <v>400</v>
      </c>
      <c r="R285" s="5" t="s">
        <v>400</v>
      </c>
      <c r="S285" s="5"/>
      <c r="T285" s="5" t="s">
        <v>400</v>
      </c>
      <c r="U285" s="5" t="s">
        <v>400</v>
      </c>
      <c r="V285" s="5" t="s">
        <v>400</v>
      </c>
      <c r="W285" s="5"/>
      <c r="X285" s="5" t="s">
        <v>400</v>
      </c>
      <c r="Y285" s="5" t="s">
        <v>400</v>
      </c>
      <c r="Z285" s="5" t="s">
        <v>400</v>
      </c>
      <c r="AA285" s="5"/>
      <c r="AB285" s="31">
        <f t="shared" si="83"/>
        <v>0.9868520064809766</v>
      </c>
      <c r="AC285" s="32">
        <v>128</v>
      </c>
      <c r="AD285" s="24">
        <f t="shared" si="84"/>
        <v>104.72727272727273</v>
      </c>
      <c r="AE285" s="24">
        <f t="shared" si="85"/>
        <v>103.4</v>
      </c>
      <c r="AF285" s="24">
        <f t="shared" si="86"/>
        <v>-1.327272727272728</v>
      </c>
      <c r="AG285" s="24">
        <v>13.3</v>
      </c>
      <c r="AH285" s="24">
        <v>12.6</v>
      </c>
      <c r="AI285" s="24">
        <v>10.3</v>
      </c>
      <c r="AJ285" s="24">
        <v>11.9</v>
      </c>
      <c r="AK285" s="24">
        <v>9.9</v>
      </c>
      <c r="AL285" s="24">
        <v>11.8</v>
      </c>
      <c r="AM285" s="24">
        <v>20.399999999999999</v>
      </c>
      <c r="AN285" s="24">
        <v>8.5</v>
      </c>
      <c r="AO285" s="24"/>
      <c r="AP285" s="24">
        <f t="shared" si="87"/>
        <v>4.7</v>
      </c>
      <c r="AQ285" s="47"/>
      <c r="AR285" s="24">
        <f t="shared" si="88"/>
        <v>4.7</v>
      </c>
      <c r="AS285" s="24"/>
      <c r="AT285" s="24">
        <f t="shared" si="89"/>
        <v>4.7</v>
      </c>
      <c r="AU285" s="42"/>
      <c r="AV285" s="42"/>
      <c r="AW285" s="42"/>
      <c r="AX285" s="42"/>
      <c r="AY285" s="42"/>
      <c r="AZ285" s="1"/>
      <c r="BA285" s="1"/>
      <c r="BB285" s="1"/>
      <c r="BC285" s="1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9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9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9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9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9"/>
      <c r="GJ285" s="8"/>
      <c r="GK285" s="8"/>
    </row>
    <row r="286" spans="1:193" s="2" customFormat="1" ht="17.100000000000001" customHeight="1">
      <c r="A286" s="13" t="s">
        <v>268</v>
      </c>
      <c r="B286" s="24">
        <v>3804</v>
      </c>
      <c r="C286" s="24">
        <v>2621.3013500000002</v>
      </c>
      <c r="D286" s="4">
        <f t="shared" si="82"/>
        <v>0.6890907860147214</v>
      </c>
      <c r="E286" s="10">
        <v>15</v>
      </c>
      <c r="F286" s="5">
        <f t="shared" si="94"/>
        <v>1</v>
      </c>
      <c r="G286" s="5">
        <v>10</v>
      </c>
      <c r="H286" s="5"/>
      <c r="I286" s="5"/>
      <c r="J286" s="4">
        <f t="shared" si="95"/>
        <v>1.205033672670321</v>
      </c>
      <c r="K286" s="5">
        <v>10</v>
      </c>
      <c r="L286" s="5" t="s">
        <v>400</v>
      </c>
      <c r="M286" s="5" t="s">
        <v>400</v>
      </c>
      <c r="N286" s="4" t="s">
        <v>400</v>
      </c>
      <c r="O286" s="5"/>
      <c r="P286" s="5" t="s">
        <v>400</v>
      </c>
      <c r="Q286" s="5" t="s">
        <v>400</v>
      </c>
      <c r="R286" s="5" t="s">
        <v>400</v>
      </c>
      <c r="S286" s="5"/>
      <c r="T286" s="5" t="s">
        <v>400</v>
      </c>
      <c r="U286" s="5" t="s">
        <v>400</v>
      </c>
      <c r="V286" s="5" t="s">
        <v>400</v>
      </c>
      <c r="W286" s="5"/>
      <c r="X286" s="5" t="s">
        <v>400</v>
      </c>
      <c r="Y286" s="5" t="s">
        <v>400</v>
      </c>
      <c r="Z286" s="5" t="s">
        <v>400</v>
      </c>
      <c r="AA286" s="5"/>
      <c r="AB286" s="31">
        <f t="shared" si="83"/>
        <v>0.92533424334068648</v>
      </c>
      <c r="AC286" s="32">
        <v>1047</v>
      </c>
      <c r="AD286" s="24">
        <f t="shared" si="84"/>
        <v>856.63636363636374</v>
      </c>
      <c r="AE286" s="24">
        <f t="shared" si="85"/>
        <v>792.7</v>
      </c>
      <c r="AF286" s="24">
        <f t="shared" si="86"/>
        <v>-63.936363636363694</v>
      </c>
      <c r="AG286" s="24">
        <v>117</v>
      </c>
      <c r="AH286" s="24">
        <v>69</v>
      </c>
      <c r="AI286" s="24">
        <v>74.400000000000006</v>
      </c>
      <c r="AJ286" s="24">
        <v>74.2</v>
      </c>
      <c r="AK286" s="24">
        <v>91.7</v>
      </c>
      <c r="AL286" s="24">
        <v>86.2</v>
      </c>
      <c r="AM286" s="24">
        <v>210</v>
      </c>
      <c r="AN286" s="24">
        <v>58.7</v>
      </c>
      <c r="AO286" s="24"/>
      <c r="AP286" s="24">
        <f t="shared" si="87"/>
        <v>11.5</v>
      </c>
      <c r="AQ286" s="47"/>
      <c r="AR286" s="24">
        <f t="shared" si="88"/>
        <v>11.5</v>
      </c>
      <c r="AS286" s="24"/>
      <c r="AT286" s="24">
        <f t="shared" si="89"/>
        <v>11.5</v>
      </c>
      <c r="AU286" s="42"/>
      <c r="AV286" s="42"/>
      <c r="AW286" s="42"/>
      <c r="AX286" s="42"/>
      <c r="AY286" s="42"/>
      <c r="AZ286" s="1"/>
      <c r="BA286" s="1"/>
      <c r="BB286" s="1"/>
      <c r="BC286" s="1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9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9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9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9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9"/>
      <c r="GJ286" s="8"/>
      <c r="GK286" s="8"/>
    </row>
    <row r="287" spans="1:193" s="2" customFormat="1" ht="17.100000000000001" customHeight="1">
      <c r="A287" s="13" t="s">
        <v>269</v>
      </c>
      <c r="B287" s="24">
        <v>6333.7</v>
      </c>
      <c r="C287" s="24">
        <v>5122.1957000000002</v>
      </c>
      <c r="D287" s="4">
        <f t="shared" si="82"/>
        <v>0.80872092142033891</v>
      </c>
      <c r="E287" s="10">
        <v>15</v>
      </c>
      <c r="F287" s="5">
        <f t="shared" si="94"/>
        <v>1</v>
      </c>
      <c r="G287" s="5">
        <v>10</v>
      </c>
      <c r="H287" s="5"/>
      <c r="I287" s="5"/>
      <c r="J287" s="4">
        <f t="shared" si="95"/>
        <v>1.205033672670321</v>
      </c>
      <c r="K287" s="5">
        <v>10</v>
      </c>
      <c r="L287" s="5" t="s">
        <v>400</v>
      </c>
      <c r="M287" s="5" t="s">
        <v>400</v>
      </c>
      <c r="N287" s="4" t="s">
        <v>400</v>
      </c>
      <c r="O287" s="5"/>
      <c r="P287" s="5" t="s">
        <v>400</v>
      </c>
      <c r="Q287" s="5" t="s">
        <v>400</v>
      </c>
      <c r="R287" s="5" t="s">
        <v>400</v>
      </c>
      <c r="S287" s="5"/>
      <c r="T287" s="5" t="s">
        <v>400</v>
      </c>
      <c r="U287" s="5" t="s">
        <v>400</v>
      </c>
      <c r="V287" s="5" t="s">
        <v>400</v>
      </c>
      <c r="W287" s="5"/>
      <c r="X287" s="5" t="s">
        <v>400</v>
      </c>
      <c r="Y287" s="5" t="s">
        <v>400</v>
      </c>
      <c r="Z287" s="5" t="s">
        <v>400</v>
      </c>
      <c r="AA287" s="5"/>
      <c r="AB287" s="31">
        <f t="shared" si="83"/>
        <v>0.97660430137166543</v>
      </c>
      <c r="AC287" s="32">
        <v>1004</v>
      </c>
      <c r="AD287" s="24">
        <f t="shared" si="84"/>
        <v>821.45454545454538</v>
      </c>
      <c r="AE287" s="24">
        <f t="shared" si="85"/>
        <v>802.2</v>
      </c>
      <c r="AF287" s="24">
        <f t="shared" si="86"/>
        <v>-19.254545454545337</v>
      </c>
      <c r="AG287" s="24">
        <v>95.8</v>
      </c>
      <c r="AH287" s="24">
        <v>79.599999999999994</v>
      </c>
      <c r="AI287" s="24">
        <v>66.7</v>
      </c>
      <c r="AJ287" s="24">
        <v>62.3</v>
      </c>
      <c r="AK287" s="24">
        <v>85</v>
      </c>
      <c r="AL287" s="24">
        <v>115.8</v>
      </c>
      <c r="AM287" s="24">
        <v>167.5</v>
      </c>
      <c r="AN287" s="24">
        <v>106.6</v>
      </c>
      <c r="AO287" s="24"/>
      <c r="AP287" s="24">
        <f t="shared" si="87"/>
        <v>22.9</v>
      </c>
      <c r="AQ287" s="47"/>
      <c r="AR287" s="24">
        <f t="shared" si="88"/>
        <v>22.9</v>
      </c>
      <c r="AS287" s="24"/>
      <c r="AT287" s="24">
        <f t="shared" si="89"/>
        <v>22.9</v>
      </c>
      <c r="AU287" s="42"/>
      <c r="AV287" s="42"/>
      <c r="AW287" s="42"/>
      <c r="AX287" s="42"/>
      <c r="AY287" s="42"/>
      <c r="AZ287" s="1"/>
      <c r="BA287" s="1"/>
      <c r="BB287" s="1"/>
      <c r="BC287" s="1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9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9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9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9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9"/>
      <c r="GJ287" s="8"/>
      <c r="GK287" s="8"/>
    </row>
    <row r="288" spans="1:193" s="2" customFormat="1" ht="17.100000000000001" customHeight="1">
      <c r="A288" s="13" t="s">
        <v>270</v>
      </c>
      <c r="B288" s="24">
        <v>43475.199999999997</v>
      </c>
      <c r="C288" s="24">
        <v>33155.175320000002</v>
      </c>
      <c r="D288" s="4">
        <f t="shared" si="82"/>
        <v>0.76262272099955852</v>
      </c>
      <c r="E288" s="10">
        <v>15</v>
      </c>
      <c r="F288" s="5">
        <f t="shared" si="94"/>
        <v>1</v>
      </c>
      <c r="G288" s="5">
        <v>10</v>
      </c>
      <c r="H288" s="5"/>
      <c r="I288" s="5"/>
      <c r="J288" s="4">
        <f t="shared" si="95"/>
        <v>1.205033672670321</v>
      </c>
      <c r="K288" s="5">
        <v>10</v>
      </c>
      <c r="L288" s="5" t="s">
        <v>400</v>
      </c>
      <c r="M288" s="5" t="s">
        <v>400</v>
      </c>
      <c r="N288" s="4" t="s">
        <v>400</v>
      </c>
      <c r="O288" s="5"/>
      <c r="P288" s="5" t="s">
        <v>400</v>
      </c>
      <c r="Q288" s="5" t="s">
        <v>400</v>
      </c>
      <c r="R288" s="5" t="s">
        <v>400</v>
      </c>
      <c r="S288" s="5"/>
      <c r="T288" s="5" t="s">
        <v>400</v>
      </c>
      <c r="U288" s="5" t="s">
        <v>400</v>
      </c>
      <c r="V288" s="5" t="s">
        <v>400</v>
      </c>
      <c r="W288" s="5"/>
      <c r="X288" s="5" t="s">
        <v>400</v>
      </c>
      <c r="Y288" s="5" t="s">
        <v>400</v>
      </c>
      <c r="Z288" s="5" t="s">
        <v>400</v>
      </c>
      <c r="AA288" s="5"/>
      <c r="AB288" s="31">
        <f t="shared" si="83"/>
        <v>0.95684792976275979</v>
      </c>
      <c r="AC288" s="32">
        <v>26</v>
      </c>
      <c r="AD288" s="24">
        <f t="shared" si="84"/>
        <v>21.272727272727273</v>
      </c>
      <c r="AE288" s="24">
        <f t="shared" si="85"/>
        <v>20.399999999999999</v>
      </c>
      <c r="AF288" s="24">
        <f t="shared" si="86"/>
        <v>-0.87272727272727479</v>
      </c>
      <c r="AG288" s="24">
        <v>1.2</v>
      </c>
      <c r="AH288" s="24">
        <v>1.6</v>
      </c>
      <c r="AI288" s="24">
        <v>3.7</v>
      </c>
      <c r="AJ288" s="24">
        <v>2</v>
      </c>
      <c r="AK288" s="24">
        <v>2.7</v>
      </c>
      <c r="AL288" s="24">
        <v>2.2999999999999998</v>
      </c>
      <c r="AM288" s="24">
        <v>4.3</v>
      </c>
      <c r="AN288" s="24">
        <v>1.9</v>
      </c>
      <c r="AO288" s="24"/>
      <c r="AP288" s="24">
        <f t="shared" si="87"/>
        <v>0.7</v>
      </c>
      <c r="AQ288" s="47"/>
      <c r="AR288" s="24">
        <f t="shared" si="88"/>
        <v>0.7</v>
      </c>
      <c r="AS288" s="24"/>
      <c r="AT288" s="24">
        <f t="shared" si="89"/>
        <v>0.7</v>
      </c>
      <c r="AU288" s="42"/>
      <c r="AV288" s="42"/>
      <c r="AW288" s="42"/>
      <c r="AX288" s="42"/>
      <c r="AY288" s="42"/>
      <c r="AZ288" s="1"/>
      <c r="BA288" s="1"/>
      <c r="BB288" s="1"/>
      <c r="BC288" s="1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9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9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9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9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9"/>
      <c r="GJ288" s="8"/>
      <c r="GK288" s="8"/>
    </row>
    <row r="289" spans="1:193" s="2" customFormat="1" ht="17.100000000000001" customHeight="1">
      <c r="A289" s="13" t="s">
        <v>163</v>
      </c>
      <c r="B289" s="24">
        <v>2301.1</v>
      </c>
      <c r="C289" s="24">
        <v>2460.6111000000005</v>
      </c>
      <c r="D289" s="4">
        <f t="shared" si="82"/>
        <v>1.0693194993698669</v>
      </c>
      <c r="E289" s="10">
        <v>15</v>
      </c>
      <c r="F289" s="5">
        <f t="shared" si="94"/>
        <v>1</v>
      </c>
      <c r="G289" s="5">
        <v>10</v>
      </c>
      <c r="H289" s="5"/>
      <c r="I289" s="5"/>
      <c r="J289" s="4">
        <f t="shared" si="95"/>
        <v>1.205033672670321</v>
      </c>
      <c r="K289" s="5">
        <v>10</v>
      </c>
      <c r="L289" s="5" t="s">
        <v>400</v>
      </c>
      <c r="M289" s="5" t="s">
        <v>400</v>
      </c>
      <c r="N289" s="4" t="s">
        <v>400</v>
      </c>
      <c r="O289" s="5"/>
      <c r="P289" s="5" t="s">
        <v>400</v>
      </c>
      <c r="Q289" s="5" t="s">
        <v>400</v>
      </c>
      <c r="R289" s="5" t="s">
        <v>400</v>
      </c>
      <c r="S289" s="5"/>
      <c r="T289" s="5" t="s">
        <v>400</v>
      </c>
      <c r="U289" s="5" t="s">
        <v>400</v>
      </c>
      <c r="V289" s="5" t="s">
        <v>400</v>
      </c>
      <c r="W289" s="5"/>
      <c r="X289" s="5" t="s">
        <v>400</v>
      </c>
      <c r="Y289" s="5" t="s">
        <v>400</v>
      </c>
      <c r="Z289" s="5" t="s">
        <v>400</v>
      </c>
      <c r="AA289" s="5"/>
      <c r="AB289" s="31">
        <f t="shared" si="83"/>
        <v>1.0882894062071777</v>
      </c>
      <c r="AC289" s="32">
        <v>912</v>
      </c>
      <c r="AD289" s="24">
        <f t="shared" si="84"/>
        <v>746.18181818181813</v>
      </c>
      <c r="AE289" s="24">
        <f t="shared" si="85"/>
        <v>812.1</v>
      </c>
      <c r="AF289" s="24">
        <f t="shared" si="86"/>
        <v>65.918181818181893</v>
      </c>
      <c r="AG289" s="24">
        <v>62.6</v>
      </c>
      <c r="AH289" s="24">
        <v>78.5</v>
      </c>
      <c r="AI289" s="24">
        <v>101</v>
      </c>
      <c r="AJ289" s="24">
        <v>64.400000000000006</v>
      </c>
      <c r="AK289" s="24">
        <v>94.6</v>
      </c>
      <c r="AL289" s="24">
        <v>108.8</v>
      </c>
      <c r="AM289" s="24">
        <v>135.19999999999999</v>
      </c>
      <c r="AN289" s="24">
        <v>74.900000000000006</v>
      </c>
      <c r="AO289" s="24"/>
      <c r="AP289" s="24">
        <f t="shared" si="87"/>
        <v>92.1</v>
      </c>
      <c r="AQ289" s="47"/>
      <c r="AR289" s="24">
        <f t="shared" si="88"/>
        <v>92.1</v>
      </c>
      <c r="AS289" s="24"/>
      <c r="AT289" s="24">
        <f t="shared" si="89"/>
        <v>92.1</v>
      </c>
      <c r="AU289" s="42"/>
      <c r="AV289" s="42"/>
      <c r="AW289" s="42"/>
      <c r="AX289" s="42"/>
      <c r="AY289" s="42"/>
      <c r="AZ289" s="1"/>
      <c r="BA289" s="1"/>
      <c r="BB289" s="1"/>
      <c r="BC289" s="1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9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9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9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9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9"/>
      <c r="GJ289" s="8"/>
      <c r="GK289" s="8"/>
    </row>
    <row r="290" spans="1:193" s="2" customFormat="1" ht="17.100000000000001" customHeight="1">
      <c r="A290" s="17" t="s">
        <v>271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42"/>
      <c r="AV290" s="42"/>
      <c r="AW290" s="42"/>
      <c r="AX290" s="42"/>
      <c r="AY290" s="42"/>
      <c r="AZ290" s="1"/>
      <c r="BA290" s="1"/>
      <c r="BB290" s="1"/>
      <c r="BC290" s="1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9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9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9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9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9"/>
      <c r="GJ290" s="8"/>
      <c r="GK290" s="8"/>
    </row>
    <row r="291" spans="1:193" s="2" customFormat="1" ht="17.100000000000001" customHeight="1">
      <c r="A291" s="33" t="s">
        <v>67</v>
      </c>
      <c r="B291" s="24">
        <v>2873.9</v>
      </c>
      <c r="C291" s="24">
        <v>2029.6139500000002</v>
      </c>
      <c r="D291" s="4">
        <f t="shared" si="82"/>
        <v>0.70622288527784549</v>
      </c>
      <c r="E291" s="10">
        <v>15</v>
      </c>
      <c r="F291" s="5">
        <f>F$49</f>
        <v>1</v>
      </c>
      <c r="G291" s="5">
        <v>10</v>
      </c>
      <c r="H291" s="5"/>
      <c r="I291" s="5"/>
      <c r="J291" s="4">
        <f>J$49</f>
        <v>1.121652883120698</v>
      </c>
      <c r="K291" s="5">
        <v>10</v>
      </c>
      <c r="L291" s="5" t="s">
        <v>400</v>
      </c>
      <c r="M291" s="5" t="s">
        <v>400</v>
      </c>
      <c r="N291" s="4" t="s">
        <v>400</v>
      </c>
      <c r="O291" s="5"/>
      <c r="P291" s="5" t="s">
        <v>400</v>
      </c>
      <c r="Q291" s="5" t="s">
        <v>400</v>
      </c>
      <c r="R291" s="5" t="s">
        <v>400</v>
      </c>
      <c r="S291" s="5"/>
      <c r="T291" s="5" t="s">
        <v>400</v>
      </c>
      <c r="U291" s="5" t="s">
        <v>400</v>
      </c>
      <c r="V291" s="5" t="s">
        <v>400</v>
      </c>
      <c r="W291" s="5"/>
      <c r="X291" s="5" t="s">
        <v>400</v>
      </c>
      <c r="Y291" s="5" t="s">
        <v>400</v>
      </c>
      <c r="Z291" s="5" t="s">
        <v>400</v>
      </c>
      <c r="AA291" s="5"/>
      <c r="AB291" s="31">
        <f t="shared" si="83"/>
        <v>0.90885348886784756</v>
      </c>
      <c r="AC291" s="32">
        <v>756</v>
      </c>
      <c r="AD291" s="24">
        <f t="shared" si="84"/>
        <v>618.54545454545462</v>
      </c>
      <c r="AE291" s="24">
        <f t="shared" si="85"/>
        <v>562.20000000000005</v>
      </c>
      <c r="AF291" s="24">
        <f t="shared" si="86"/>
        <v>-56.345454545454572</v>
      </c>
      <c r="AG291" s="24">
        <v>58.8</v>
      </c>
      <c r="AH291" s="24">
        <v>74.2</v>
      </c>
      <c r="AI291" s="24">
        <v>78.400000000000006</v>
      </c>
      <c r="AJ291" s="24">
        <v>81.099999999999994</v>
      </c>
      <c r="AK291" s="24">
        <v>77.5</v>
      </c>
      <c r="AL291" s="24">
        <v>73.099999999999994</v>
      </c>
      <c r="AM291" s="24">
        <v>66.5</v>
      </c>
      <c r="AN291" s="24">
        <v>33.700000000000003</v>
      </c>
      <c r="AO291" s="24"/>
      <c r="AP291" s="24">
        <f t="shared" si="87"/>
        <v>18.899999999999999</v>
      </c>
      <c r="AQ291" s="47"/>
      <c r="AR291" s="24">
        <f t="shared" si="88"/>
        <v>18.899999999999999</v>
      </c>
      <c r="AS291" s="24"/>
      <c r="AT291" s="24">
        <f t="shared" si="89"/>
        <v>18.899999999999999</v>
      </c>
      <c r="AU291" s="42"/>
      <c r="AV291" s="42"/>
      <c r="AW291" s="42"/>
      <c r="AX291" s="42"/>
      <c r="AY291" s="42"/>
      <c r="AZ291" s="1"/>
      <c r="BA291" s="1"/>
      <c r="BB291" s="1"/>
      <c r="BC291" s="1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9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9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9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9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9"/>
      <c r="GJ291" s="8"/>
      <c r="GK291" s="8"/>
    </row>
    <row r="292" spans="1:193" s="2" customFormat="1" ht="17.100000000000001" customHeight="1">
      <c r="A292" s="33" t="s">
        <v>272</v>
      </c>
      <c r="B292" s="24">
        <v>5364.6</v>
      </c>
      <c r="C292" s="24">
        <v>2038.6478999999999</v>
      </c>
      <c r="D292" s="4">
        <f t="shared" si="82"/>
        <v>0.3800186220780673</v>
      </c>
      <c r="E292" s="10">
        <v>15</v>
      </c>
      <c r="F292" s="5">
        <f t="shared" ref="F292:F314" si="96">F$49</f>
        <v>1</v>
      </c>
      <c r="G292" s="5">
        <v>10</v>
      </c>
      <c r="H292" s="5"/>
      <c r="I292" s="5"/>
      <c r="J292" s="4">
        <f t="shared" ref="J292:J314" si="97">J$49</f>
        <v>1.121652883120698</v>
      </c>
      <c r="K292" s="5">
        <v>10</v>
      </c>
      <c r="L292" s="5" t="s">
        <v>400</v>
      </c>
      <c r="M292" s="5" t="s">
        <v>400</v>
      </c>
      <c r="N292" s="4" t="s">
        <v>400</v>
      </c>
      <c r="O292" s="5"/>
      <c r="P292" s="5" t="s">
        <v>400</v>
      </c>
      <c r="Q292" s="5" t="s">
        <v>400</v>
      </c>
      <c r="R292" s="5" t="s">
        <v>400</v>
      </c>
      <c r="S292" s="5"/>
      <c r="T292" s="5" t="s">
        <v>400</v>
      </c>
      <c r="U292" s="5" t="s">
        <v>400</v>
      </c>
      <c r="V292" s="5" t="s">
        <v>400</v>
      </c>
      <c r="W292" s="5"/>
      <c r="X292" s="5" t="s">
        <v>400</v>
      </c>
      <c r="Y292" s="5" t="s">
        <v>400</v>
      </c>
      <c r="Z292" s="5" t="s">
        <v>400</v>
      </c>
      <c r="AA292" s="5"/>
      <c r="AB292" s="31">
        <f t="shared" si="83"/>
        <v>0.76905166178222828</v>
      </c>
      <c r="AC292" s="32">
        <v>791</v>
      </c>
      <c r="AD292" s="24">
        <f t="shared" si="84"/>
        <v>647.18181818181813</v>
      </c>
      <c r="AE292" s="24">
        <f t="shared" si="85"/>
        <v>497.7</v>
      </c>
      <c r="AF292" s="24">
        <f t="shared" si="86"/>
        <v>-149.48181818181814</v>
      </c>
      <c r="AG292" s="24">
        <v>31</v>
      </c>
      <c r="AH292" s="24">
        <v>93.5</v>
      </c>
      <c r="AI292" s="24">
        <v>100.1</v>
      </c>
      <c r="AJ292" s="24">
        <v>84.9</v>
      </c>
      <c r="AK292" s="24">
        <v>52.7</v>
      </c>
      <c r="AL292" s="24">
        <v>108.6</v>
      </c>
      <c r="AM292" s="24">
        <v>56.8</v>
      </c>
      <c r="AN292" s="24">
        <v>31.7</v>
      </c>
      <c r="AO292" s="24">
        <v>22.2</v>
      </c>
      <c r="AP292" s="24">
        <f t="shared" si="87"/>
        <v>-83.8</v>
      </c>
      <c r="AQ292" s="47"/>
      <c r="AR292" s="24">
        <f t="shared" si="88"/>
        <v>0</v>
      </c>
      <c r="AS292" s="24"/>
      <c r="AT292" s="24">
        <f t="shared" si="89"/>
        <v>0</v>
      </c>
      <c r="AU292" s="42"/>
      <c r="AV292" s="42"/>
      <c r="AW292" s="42"/>
      <c r="AX292" s="42"/>
      <c r="AY292" s="42"/>
      <c r="AZ292" s="1"/>
      <c r="BA292" s="1"/>
      <c r="BB292" s="1"/>
      <c r="BC292" s="1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9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9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9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9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9"/>
      <c r="GJ292" s="8"/>
      <c r="GK292" s="8"/>
    </row>
    <row r="293" spans="1:193" s="2" customFormat="1" ht="17.100000000000001" customHeight="1">
      <c r="A293" s="33" t="s">
        <v>273</v>
      </c>
      <c r="B293" s="24">
        <v>4109.1000000000004</v>
      </c>
      <c r="C293" s="24">
        <v>4021.57447</v>
      </c>
      <c r="D293" s="4">
        <f t="shared" si="82"/>
        <v>0.97869958628410103</v>
      </c>
      <c r="E293" s="10">
        <v>15</v>
      </c>
      <c r="F293" s="5">
        <f t="shared" si="96"/>
        <v>1</v>
      </c>
      <c r="G293" s="5">
        <v>10</v>
      </c>
      <c r="H293" s="5"/>
      <c r="I293" s="5"/>
      <c r="J293" s="4">
        <f t="shared" si="97"/>
        <v>1.121652883120698</v>
      </c>
      <c r="K293" s="5">
        <v>10</v>
      </c>
      <c r="L293" s="5" t="s">
        <v>400</v>
      </c>
      <c r="M293" s="5" t="s">
        <v>400</v>
      </c>
      <c r="N293" s="4" t="s">
        <v>400</v>
      </c>
      <c r="O293" s="5"/>
      <c r="P293" s="5" t="s">
        <v>400</v>
      </c>
      <c r="Q293" s="5" t="s">
        <v>400</v>
      </c>
      <c r="R293" s="5" t="s">
        <v>400</v>
      </c>
      <c r="S293" s="5"/>
      <c r="T293" s="5" t="s">
        <v>400</v>
      </c>
      <c r="U293" s="5" t="s">
        <v>400</v>
      </c>
      <c r="V293" s="5" t="s">
        <v>400</v>
      </c>
      <c r="W293" s="5"/>
      <c r="X293" s="5" t="s">
        <v>400</v>
      </c>
      <c r="Y293" s="5" t="s">
        <v>400</v>
      </c>
      <c r="Z293" s="5" t="s">
        <v>400</v>
      </c>
      <c r="AA293" s="5"/>
      <c r="AB293" s="31">
        <f t="shared" si="83"/>
        <v>1.0256292178705284</v>
      </c>
      <c r="AC293" s="32">
        <v>173</v>
      </c>
      <c r="AD293" s="24">
        <f t="shared" si="84"/>
        <v>141.54545454545453</v>
      </c>
      <c r="AE293" s="24">
        <f t="shared" si="85"/>
        <v>145.19999999999999</v>
      </c>
      <c r="AF293" s="24">
        <f t="shared" si="86"/>
        <v>3.6545454545454561</v>
      </c>
      <c r="AG293" s="24">
        <v>1.2</v>
      </c>
      <c r="AH293" s="24">
        <v>20.399999999999999</v>
      </c>
      <c r="AI293" s="24">
        <v>16.5</v>
      </c>
      <c r="AJ293" s="24">
        <v>12.1</v>
      </c>
      <c r="AK293" s="24">
        <v>18.600000000000001</v>
      </c>
      <c r="AL293" s="24">
        <v>21.7</v>
      </c>
      <c r="AM293" s="24">
        <v>21.8</v>
      </c>
      <c r="AN293" s="24">
        <v>6.4</v>
      </c>
      <c r="AO293" s="24"/>
      <c r="AP293" s="24">
        <f t="shared" si="87"/>
        <v>26.5</v>
      </c>
      <c r="AQ293" s="47"/>
      <c r="AR293" s="24">
        <f t="shared" si="88"/>
        <v>26.5</v>
      </c>
      <c r="AS293" s="24"/>
      <c r="AT293" s="24">
        <f t="shared" si="89"/>
        <v>26.5</v>
      </c>
      <c r="AU293" s="42"/>
      <c r="AV293" s="42"/>
      <c r="AW293" s="42"/>
      <c r="AX293" s="42"/>
      <c r="AY293" s="42"/>
      <c r="BC293" s="1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9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9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9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9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9"/>
      <c r="GJ293" s="8"/>
      <c r="GK293" s="8"/>
    </row>
    <row r="294" spans="1:193" s="2" customFormat="1" ht="17.100000000000001" customHeight="1">
      <c r="A294" s="33" t="s">
        <v>49</v>
      </c>
      <c r="B294" s="24">
        <v>30559.4</v>
      </c>
      <c r="C294" s="24">
        <v>29171.179310000003</v>
      </c>
      <c r="D294" s="4">
        <f t="shared" si="82"/>
        <v>0.95457303841044006</v>
      </c>
      <c r="E294" s="10">
        <v>15</v>
      </c>
      <c r="F294" s="5">
        <f t="shared" si="96"/>
        <v>1</v>
      </c>
      <c r="G294" s="5">
        <v>10</v>
      </c>
      <c r="H294" s="5"/>
      <c r="I294" s="5"/>
      <c r="J294" s="4">
        <f t="shared" si="97"/>
        <v>1.121652883120698</v>
      </c>
      <c r="K294" s="5">
        <v>10</v>
      </c>
      <c r="L294" s="5" t="s">
        <v>400</v>
      </c>
      <c r="M294" s="5" t="s">
        <v>400</v>
      </c>
      <c r="N294" s="4" t="s">
        <v>400</v>
      </c>
      <c r="O294" s="5"/>
      <c r="P294" s="5" t="s">
        <v>400</v>
      </c>
      <c r="Q294" s="5" t="s">
        <v>400</v>
      </c>
      <c r="R294" s="5" t="s">
        <v>400</v>
      </c>
      <c r="S294" s="5"/>
      <c r="T294" s="5" t="s">
        <v>400</v>
      </c>
      <c r="U294" s="5" t="s">
        <v>400</v>
      </c>
      <c r="V294" s="5" t="s">
        <v>400</v>
      </c>
      <c r="W294" s="5"/>
      <c r="X294" s="5" t="s">
        <v>400</v>
      </c>
      <c r="Y294" s="5" t="s">
        <v>400</v>
      </c>
      <c r="Z294" s="5" t="s">
        <v>400</v>
      </c>
      <c r="AA294" s="5"/>
      <c r="AB294" s="31">
        <f t="shared" si="83"/>
        <v>1.0152892687818167</v>
      </c>
      <c r="AC294" s="32">
        <v>65</v>
      </c>
      <c r="AD294" s="24">
        <f t="shared" si="84"/>
        <v>53.18181818181818</v>
      </c>
      <c r="AE294" s="24">
        <f t="shared" si="85"/>
        <v>54</v>
      </c>
      <c r="AF294" s="24">
        <f t="shared" si="86"/>
        <v>0.81818181818182012</v>
      </c>
      <c r="AG294" s="24">
        <v>7.2</v>
      </c>
      <c r="AH294" s="24">
        <v>7.2</v>
      </c>
      <c r="AI294" s="24">
        <v>4.9000000000000004</v>
      </c>
      <c r="AJ294" s="24">
        <v>6.6</v>
      </c>
      <c r="AK294" s="24">
        <v>4.9000000000000004</v>
      </c>
      <c r="AL294" s="24">
        <v>7.6</v>
      </c>
      <c r="AM294" s="24">
        <v>5.5</v>
      </c>
      <c r="AN294" s="24">
        <v>5.3</v>
      </c>
      <c r="AO294" s="24"/>
      <c r="AP294" s="24">
        <f t="shared" si="87"/>
        <v>4.8</v>
      </c>
      <c r="AQ294" s="47"/>
      <c r="AR294" s="24">
        <f t="shared" si="88"/>
        <v>4.8</v>
      </c>
      <c r="AS294" s="24"/>
      <c r="AT294" s="24">
        <f t="shared" si="89"/>
        <v>4.8</v>
      </c>
      <c r="AU294" s="42"/>
      <c r="AV294" s="42"/>
      <c r="AW294" s="42"/>
      <c r="AX294" s="42"/>
      <c r="AY294" s="42"/>
      <c r="BC294" s="1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9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9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9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9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9"/>
      <c r="GJ294" s="8"/>
      <c r="GK294" s="8"/>
    </row>
    <row r="295" spans="1:193" s="2" customFormat="1" ht="17.100000000000001" customHeight="1">
      <c r="A295" s="33" t="s">
        <v>274</v>
      </c>
      <c r="B295" s="24">
        <v>2278.3000000000002</v>
      </c>
      <c r="C295" s="24">
        <v>1685.8707099999999</v>
      </c>
      <c r="D295" s="4">
        <f t="shared" si="82"/>
        <v>0.73996870912522483</v>
      </c>
      <c r="E295" s="10">
        <v>15</v>
      </c>
      <c r="F295" s="5">
        <f t="shared" si="96"/>
        <v>1</v>
      </c>
      <c r="G295" s="5">
        <v>10</v>
      </c>
      <c r="H295" s="5"/>
      <c r="I295" s="5"/>
      <c r="J295" s="4">
        <f t="shared" si="97"/>
        <v>1.121652883120698</v>
      </c>
      <c r="K295" s="5">
        <v>10</v>
      </c>
      <c r="L295" s="5" t="s">
        <v>400</v>
      </c>
      <c r="M295" s="5" t="s">
        <v>400</v>
      </c>
      <c r="N295" s="4" t="s">
        <v>400</v>
      </c>
      <c r="O295" s="5"/>
      <c r="P295" s="5" t="s">
        <v>400</v>
      </c>
      <c r="Q295" s="5" t="s">
        <v>400</v>
      </c>
      <c r="R295" s="5" t="s">
        <v>400</v>
      </c>
      <c r="S295" s="5"/>
      <c r="T295" s="5" t="s">
        <v>400</v>
      </c>
      <c r="U295" s="5" t="s">
        <v>400</v>
      </c>
      <c r="V295" s="5" t="s">
        <v>400</v>
      </c>
      <c r="W295" s="5"/>
      <c r="X295" s="5" t="s">
        <v>400</v>
      </c>
      <c r="Y295" s="5" t="s">
        <v>400</v>
      </c>
      <c r="Z295" s="5" t="s">
        <v>400</v>
      </c>
      <c r="AA295" s="5"/>
      <c r="AB295" s="31">
        <f t="shared" si="83"/>
        <v>0.92331598480243859</v>
      </c>
      <c r="AC295" s="32">
        <v>634</v>
      </c>
      <c r="AD295" s="24">
        <f t="shared" si="84"/>
        <v>518.72727272727275</v>
      </c>
      <c r="AE295" s="24">
        <f t="shared" si="85"/>
        <v>478.9</v>
      </c>
      <c r="AF295" s="24">
        <f t="shared" si="86"/>
        <v>-39.827272727272771</v>
      </c>
      <c r="AG295" s="24">
        <v>44.9</v>
      </c>
      <c r="AH295" s="24">
        <v>35.9</v>
      </c>
      <c r="AI295" s="24">
        <v>97.5</v>
      </c>
      <c r="AJ295" s="24">
        <v>39.6</v>
      </c>
      <c r="AK295" s="24">
        <v>58.1</v>
      </c>
      <c r="AL295" s="24">
        <v>57.8</v>
      </c>
      <c r="AM295" s="24">
        <v>49.9</v>
      </c>
      <c r="AN295" s="24">
        <v>45.4</v>
      </c>
      <c r="AO295" s="24"/>
      <c r="AP295" s="24">
        <f t="shared" si="87"/>
        <v>49.8</v>
      </c>
      <c r="AQ295" s="47"/>
      <c r="AR295" s="24">
        <f t="shared" si="88"/>
        <v>49.8</v>
      </c>
      <c r="AS295" s="24"/>
      <c r="AT295" s="24">
        <f t="shared" si="89"/>
        <v>49.8</v>
      </c>
      <c r="AU295" s="42"/>
      <c r="AV295" s="42"/>
      <c r="AW295" s="42"/>
      <c r="AX295" s="42"/>
      <c r="AY295" s="42"/>
      <c r="BC295" s="1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9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9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9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9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9"/>
      <c r="GJ295" s="8"/>
      <c r="GK295" s="8"/>
    </row>
    <row r="296" spans="1:193" s="2" customFormat="1" ht="17.100000000000001" customHeight="1">
      <c r="A296" s="33" t="s">
        <v>275</v>
      </c>
      <c r="B296" s="24">
        <v>2679.4</v>
      </c>
      <c r="C296" s="24">
        <v>1574.7371400000002</v>
      </c>
      <c r="D296" s="4">
        <f t="shared" si="82"/>
        <v>0.58772006419347622</v>
      </c>
      <c r="E296" s="10">
        <v>15</v>
      </c>
      <c r="F296" s="5">
        <f t="shared" si="96"/>
        <v>1</v>
      </c>
      <c r="G296" s="5">
        <v>10</v>
      </c>
      <c r="H296" s="5"/>
      <c r="I296" s="5"/>
      <c r="J296" s="4">
        <f t="shared" si="97"/>
        <v>1.121652883120698</v>
      </c>
      <c r="K296" s="5">
        <v>10</v>
      </c>
      <c r="L296" s="5" t="s">
        <v>400</v>
      </c>
      <c r="M296" s="5" t="s">
        <v>400</v>
      </c>
      <c r="N296" s="4" t="s">
        <v>400</v>
      </c>
      <c r="O296" s="5"/>
      <c r="P296" s="5" t="s">
        <v>400</v>
      </c>
      <c r="Q296" s="5" t="s">
        <v>400</v>
      </c>
      <c r="R296" s="5" t="s">
        <v>400</v>
      </c>
      <c r="S296" s="5"/>
      <c r="T296" s="5" t="s">
        <v>400</v>
      </c>
      <c r="U296" s="5" t="s">
        <v>400</v>
      </c>
      <c r="V296" s="5" t="s">
        <v>400</v>
      </c>
      <c r="W296" s="5"/>
      <c r="X296" s="5" t="s">
        <v>400</v>
      </c>
      <c r="Y296" s="5" t="s">
        <v>400</v>
      </c>
      <c r="Z296" s="5" t="s">
        <v>400</v>
      </c>
      <c r="AA296" s="5"/>
      <c r="AB296" s="31">
        <f t="shared" si="83"/>
        <v>0.85806656554597494</v>
      </c>
      <c r="AC296" s="32">
        <v>1020</v>
      </c>
      <c r="AD296" s="24">
        <f t="shared" si="84"/>
        <v>834.54545454545462</v>
      </c>
      <c r="AE296" s="24">
        <f t="shared" si="85"/>
        <v>716.1</v>
      </c>
      <c r="AF296" s="24">
        <f t="shared" si="86"/>
        <v>-118.4454545454546</v>
      </c>
      <c r="AG296" s="24">
        <v>47.2</v>
      </c>
      <c r="AH296" s="24">
        <v>118.4</v>
      </c>
      <c r="AI296" s="24">
        <v>0</v>
      </c>
      <c r="AJ296" s="24">
        <v>55.5</v>
      </c>
      <c r="AK296" s="24">
        <v>43.1</v>
      </c>
      <c r="AL296" s="24">
        <v>78.7</v>
      </c>
      <c r="AM296" s="24">
        <v>90.2</v>
      </c>
      <c r="AN296" s="24">
        <v>58.9</v>
      </c>
      <c r="AO296" s="24">
        <v>165.79999999999998</v>
      </c>
      <c r="AP296" s="24">
        <f t="shared" si="87"/>
        <v>58.3</v>
      </c>
      <c r="AQ296" s="47"/>
      <c r="AR296" s="24">
        <f t="shared" si="88"/>
        <v>58.3</v>
      </c>
      <c r="AS296" s="24"/>
      <c r="AT296" s="24">
        <f t="shared" si="89"/>
        <v>58.3</v>
      </c>
      <c r="AU296" s="42"/>
      <c r="AV296" s="42"/>
      <c r="AW296" s="42"/>
      <c r="AX296" s="42"/>
      <c r="AY296" s="42"/>
      <c r="BC296" s="1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9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9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9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9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9"/>
      <c r="GJ296" s="8"/>
      <c r="GK296" s="8"/>
    </row>
    <row r="297" spans="1:193" s="2" customFormat="1" ht="17.100000000000001" customHeight="1">
      <c r="A297" s="33" t="s">
        <v>276</v>
      </c>
      <c r="B297" s="24">
        <v>10842.3</v>
      </c>
      <c r="C297" s="24">
        <v>7023.0876300000009</v>
      </c>
      <c r="D297" s="4">
        <f t="shared" si="82"/>
        <v>0.64774887523864877</v>
      </c>
      <c r="E297" s="10">
        <v>15</v>
      </c>
      <c r="F297" s="5">
        <f t="shared" si="96"/>
        <v>1</v>
      </c>
      <c r="G297" s="5">
        <v>10</v>
      </c>
      <c r="H297" s="5"/>
      <c r="I297" s="5"/>
      <c r="J297" s="4">
        <f t="shared" si="97"/>
        <v>1.121652883120698</v>
      </c>
      <c r="K297" s="5">
        <v>10</v>
      </c>
      <c r="L297" s="5" t="s">
        <v>400</v>
      </c>
      <c r="M297" s="5" t="s">
        <v>400</v>
      </c>
      <c r="N297" s="4" t="s">
        <v>400</v>
      </c>
      <c r="O297" s="5"/>
      <c r="P297" s="5" t="s">
        <v>400</v>
      </c>
      <c r="Q297" s="5" t="s">
        <v>400</v>
      </c>
      <c r="R297" s="5" t="s">
        <v>400</v>
      </c>
      <c r="S297" s="5"/>
      <c r="T297" s="5" t="s">
        <v>400</v>
      </c>
      <c r="U297" s="5" t="s">
        <v>400</v>
      </c>
      <c r="V297" s="5" t="s">
        <v>400</v>
      </c>
      <c r="W297" s="5"/>
      <c r="X297" s="5" t="s">
        <v>400</v>
      </c>
      <c r="Y297" s="5" t="s">
        <v>400</v>
      </c>
      <c r="Z297" s="5" t="s">
        <v>400</v>
      </c>
      <c r="AA297" s="5"/>
      <c r="AB297" s="31">
        <f t="shared" si="83"/>
        <v>0.8837931988510489</v>
      </c>
      <c r="AC297" s="32">
        <v>113</v>
      </c>
      <c r="AD297" s="24">
        <f t="shared" si="84"/>
        <v>92.454545454545467</v>
      </c>
      <c r="AE297" s="24">
        <f t="shared" si="85"/>
        <v>81.7</v>
      </c>
      <c r="AF297" s="24">
        <f t="shared" si="86"/>
        <v>-10.754545454545465</v>
      </c>
      <c r="AG297" s="24">
        <v>7.7</v>
      </c>
      <c r="AH297" s="24">
        <v>6.1</v>
      </c>
      <c r="AI297" s="24">
        <v>6.6</v>
      </c>
      <c r="AJ297" s="24">
        <v>11.1</v>
      </c>
      <c r="AK297" s="24">
        <v>6.8</v>
      </c>
      <c r="AL297" s="24">
        <v>10.9</v>
      </c>
      <c r="AM297" s="24">
        <v>12.1</v>
      </c>
      <c r="AN297" s="24">
        <v>8.9</v>
      </c>
      <c r="AO297" s="24">
        <v>6.1</v>
      </c>
      <c r="AP297" s="24">
        <f t="shared" si="87"/>
        <v>5.4</v>
      </c>
      <c r="AQ297" s="47"/>
      <c r="AR297" s="24">
        <f t="shared" si="88"/>
        <v>5.4</v>
      </c>
      <c r="AS297" s="24"/>
      <c r="AT297" s="24">
        <f t="shared" si="89"/>
        <v>5.4</v>
      </c>
      <c r="AU297" s="42"/>
      <c r="AV297" s="42"/>
      <c r="AW297" s="42"/>
      <c r="AX297" s="42"/>
      <c r="AY297" s="42"/>
      <c r="BC297" s="1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9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9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9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9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9"/>
      <c r="GJ297" s="8"/>
      <c r="GK297" s="8"/>
    </row>
    <row r="298" spans="1:193" s="2" customFormat="1" ht="17.100000000000001" customHeight="1">
      <c r="A298" s="33" t="s">
        <v>277</v>
      </c>
      <c r="B298" s="24">
        <v>2836.3</v>
      </c>
      <c r="C298" s="24">
        <v>2331.2625499999999</v>
      </c>
      <c r="D298" s="4">
        <f t="shared" si="82"/>
        <v>0.82193792969714052</v>
      </c>
      <c r="E298" s="10">
        <v>15</v>
      </c>
      <c r="F298" s="5">
        <f t="shared" si="96"/>
        <v>1</v>
      </c>
      <c r="G298" s="5">
        <v>10</v>
      </c>
      <c r="H298" s="5"/>
      <c r="I298" s="5"/>
      <c r="J298" s="4">
        <f t="shared" si="97"/>
        <v>1.121652883120698</v>
      </c>
      <c r="K298" s="5">
        <v>10</v>
      </c>
      <c r="L298" s="5" t="s">
        <v>400</v>
      </c>
      <c r="M298" s="5" t="s">
        <v>400</v>
      </c>
      <c r="N298" s="4" t="s">
        <v>400</v>
      </c>
      <c r="O298" s="5"/>
      <c r="P298" s="5" t="s">
        <v>400</v>
      </c>
      <c r="Q298" s="5" t="s">
        <v>400</v>
      </c>
      <c r="R298" s="5" t="s">
        <v>400</v>
      </c>
      <c r="S298" s="5"/>
      <c r="T298" s="5" t="s">
        <v>400</v>
      </c>
      <c r="U298" s="5" t="s">
        <v>400</v>
      </c>
      <c r="V298" s="5" t="s">
        <v>400</v>
      </c>
      <c r="W298" s="5"/>
      <c r="X298" s="5" t="s">
        <v>400</v>
      </c>
      <c r="Y298" s="5" t="s">
        <v>400</v>
      </c>
      <c r="Z298" s="5" t="s">
        <v>400</v>
      </c>
      <c r="AA298" s="5"/>
      <c r="AB298" s="31">
        <f t="shared" si="83"/>
        <v>0.95844565076183108</v>
      </c>
      <c r="AC298" s="32">
        <v>1140</v>
      </c>
      <c r="AD298" s="24">
        <f t="shared" si="84"/>
        <v>932.72727272727275</v>
      </c>
      <c r="AE298" s="24">
        <f t="shared" si="85"/>
        <v>894</v>
      </c>
      <c r="AF298" s="24">
        <f t="shared" si="86"/>
        <v>-38.727272727272748</v>
      </c>
      <c r="AG298" s="24">
        <v>58.9</v>
      </c>
      <c r="AH298" s="24">
        <v>87.6</v>
      </c>
      <c r="AI298" s="24">
        <v>156.4</v>
      </c>
      <c r="AJ298" s="24">
        <v>95.3</v>
      </c>
      <c r="AK298" s="24">
        <v>79.3</v>
      </c>
      <c r="AL298" s="24">
        <v>119.9</v>
      </c>
      <c r="AM298" s="24">
        <v>91.1</v>
      </c>
      <c r="AN298" s="24">
        <v>85</v>
      </c>
      <c r="AO298" s="24"/>
      <c r="AP298" s="24">
        <f t="shared" si="87"/>
        <v>120.5</v>
      </c>
      <c r="AQ298" s="47"/>
      <c r="AR298" s="24">
        <f t="shared" si="88"/>
        <v>120.5</v>
      </c>
      <c r="AS298" s="24"/>
      <c r="AT298" s="24">
        <f t="shared" si="89"/>
        <v>120.5</v>
      </c>
      <c r="AU298" s="42"/>
      <c r="AV298" s="42"/>
      <c r="AW298" s="42"/>
      <c r="AX298" s="42"/>
      <c r="AY298" s="42"/>
      <c r="BC298" s="1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9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9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9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9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9"/>
      <c r="GJ298" s="8"/>
      <c r="GK298" s="8"/>
    </row>
    <row r="299" spans="1:193" s="2" customFormat="1" ht="17.100000000000001" customHeight="1">
      <c r="A299" s="33" t="s">
        <v>278</v>
      </c>
      <c r="B299" s="24">
        <v>2228.4</v>
      </c>
      <c r="C299" s="24">
        <v>829.87567000000013</v>
      </c>
      <c r="D299" s="4">
        <f t="shared" si="82"/>
        <v>0.37240875516065342</v>
      </c>
      <c r="E299" s="10">
        <v>15</v>
      </c>
      <c r="F299" s="5">
        <f t="shared" si="96"/>
        <v>1</v>
      </c>
      <c r="G299" s="5">
        <v>10</v>
      </c>
      <c r="H299" s="5"/>
      <c r="I299" s="5"/>
      <c r="J299" s="4">
        <f t="shared" si="97"/>
        <v>1.121652883120698</v>
      </c>
      <c r="K299" s="5">
        <v>10</v>
      </c>
      <c r="L299" s="5" t="s">
        <v>400</v>
      </c>
      <c r="M299" s="5" t="s">
        <v>400</v>
      </c>
      <c r="N299" s="4" t="s">
        <v>400</v>
      </c>
      <c r="O299" s="5"/>
      <c r="P299" s="5" t="s">
        <v>400</v>
      </c>
      <c r="Q299" s="5" t="s">
        <v>400</v>
      </c>
      <c r="R299" s="5" t="s">
        <v>400</v>
      </c>
      <c r="S299" s="5"/>
      <c r="T299" s="5" t="s">
        <v>400</v>
      </c>
      <c r="U299" s="5" t="s">
        <v>400</v>
      </c>
      <c r="V299" s="5" t="s">
        <v>400</v>
      </c>
      <c r="W299" s="5"/>
      <c r="X299" s="5" t="s">
        <v>400</v>
      </c>
      <c r="Y299" s="5" t="s">
        <v>400</v>
      </c>
      <c r="Z299" s="5" t="s">
        <v>400</v>
      </c>
      <c r="AA299" s="5"/>
      <c r="AB299" s="31">
        <f t="shared" si="83"/>
        <v>0.76579029024619372</v>
      </c>
      <c r="AC299" s="32">
        <v>392</v>
      </c>
      <c r="AD299" s="24">
        <f t="shared" si="84"/>
        <v>320.72727272727269</v>
      </c>
      <c r="AE299" s="24">
        <f t="shared" si="85"/>
        <v>245.6</v>
      </c>
      <c r="AF299" s="24">
        <f t="shared" si="86"/>
        <v>-75.127272727272697</v>
      </c>
      <c r="AG299" s="24">
        <v>22</v>
      </c>
      <c r="AH299" s="24">
        <v>21.1</v>
      </c>
      <c r="AI299" s="24">
        <v>38</v>
      </c>
      <c r="AJ299" s="24">
        <v>37.4</v>
      </c>
      <c r="AK299" s="24">
        <v>19</v>
      </c>
      <c r="AL299" s="24">
        <v>30.1</v>
      </c>
      <c r="AM299" s="24">
        <v>43.2</v>
      </c>
      <c r="AN299" s="24">
        <v>32.200000000000003</v>
      </c>
      <c r="AO299" s="24">
        <v>0.7</v>
      </c>
      <c r="AP299" s="24">
        <f t="shared" si="87"/>
        <v>1.9</v>
      </c>
      <c r="AQ299" s="47"/>
      <c r="AR299" s="24">
        <f t="shared" si="88"/>
        <v>1.9</v>
      </c>
      <c r="AS299" s="24"/>
      <c r="AT299" s="24">
        <f t="shared" si="89"/>
        <v>1.9</v>
      </c>
      <c r="AU299" s="42"/>
      <c r="AV299" s="42"/>
      <c r="AW299" s="42"/>
      <c r="AX299" s="42"/>
      <c r="AY299" s="42"/>
      <c r="BC299" s="1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9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9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9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9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9"/>
      <c r="GJ299" s="8"/>
      <c r="GK299" s="8"/>
    </row>
    <row r="300" spans="1:193" s="2" customFormat="1" ht="17.100000000000001" customHeight="1">
      <c r="A300" s="33" t="s">
        <v>279</v>
      </c>
      <c r="B300" s="24">
        <v>4090.5</v>
      </c>
      <c r="C300" s="24">
        <v>4547.9016200000005</v>
      </c>
      <c r="D300" s="4">
        <f t="shared" si="82"/>
        <v>1.1118204669355827</v>
      </c>
      <c r="E300" s="10">
        <v>15</v>
      </c>
      <c r="F300" s="5">
        <f t="shared" si="96"/>
        <v>1</v>
      </c>
      <c r="G300" s="5">
        <v>10</v>
      </c>
      <c r="H300" s="5"/>
      <c r="I300" s="5"/>
      <c r="J300" s="4">
        <f t="shared" si="97"/>
        <v>1.121652883120698</v>
      </c>
      <c r="K300" s="5">
        <v>10</v>
      </c>
      <c r="L300" s="5" t="s">
        <v>400</v>
      </c>
      <c r="M300" s="5" t="s">
        <v>400</v>
      </c>
      <c r="N300" s="4" t="s">
        <v>400</v>
      </c>
      <c r="O300" s="5"/>
      <c r="P300" s="5" t="s">
        <v>400</v>
      </c>
      <c r="Q300" s="5" t="s">
        <v>400</v>
      </c>
      <c r="R300" s="5" t="s">
        <v>400</v>
      </c>
      <c r="S300" s="5"/>
      <c r="T300" s="5" t="s">
        <v>400</v>
      </c>
      <c r="U300" s="5" t="s">
        <v>400</v>
      </c>
      <c r="V300" s="5" t="s">
        <v>400</v>
      </c>
      <c r="W300" s="5"/>
      <c r="X300" s="5" t="s">
        <v>400</v>
      </c>
      <c r="Y300" s="5" t="s">
        <v>400</v>
      </c>
      <c r="Z300" s="5" t="s">
        <v>400</v>
      </c>
      <c r="AA300" s="5"/>
      <c r="AB300" s="31">
        <f t="shared" si="83"/>
        <v>1.0826810238640205</v>
      </c>
      <c r="AC300" s="32">
        <v>313</v>
      </c>
      <c r="AD300" s="24">
        <f t="shared" si="84"/>
        <v>256.09090909090907</v>
      </c>
      <c r="AE300" s="24">
        <f t="shared" si="85"/>
        <v>277.3</v>
      </c>
      <c r="AF300" s="24">
        <f t="shared" si="86"/>
        <v>21.209090909090946</v>
      </c>
      <c r="AG300" s="24">
        <v>17.7</v>
      </c>
      <c r="AH300" s="24">
        <v>21.8</v>
      </c>
      <c r="AI300" s="24">
        <v>29.7</v>
      </c>
      <c r="AJ300" s="24">
        <v>23.8</v>
      </c>
      <c r="AK300" s="24">
        <v>33.6</v>
      </c>
      <c r="AL300" s="24">
        <v>38</v>
      </c>
      <c r="AM300" s="24">
        <v>31.2</v>
      </c>
      <c r="AN300" s="24">
        <v>23.5</v>
      </c>
      <c r="AO300" s="24"/>
      <c r="AP300" s="24">
        <f t="shared" si="87"/>
        <v>58</v>
      </c>
      <c r="AQ300" s="47"/>
      <c r="AR300" s="24">
        <f t="shared" si="88"/>
        <v>58</v>
      </c>
      <c r="AS300" s="24"/>
      <c r="AT300" s="24">
        <f t="shared" si="89"/>
        <v>58</v>
      </c>
      <c r="AU300" s="42"/>
      <c r="AV300" s="42"/>
      <c r="AW300" s="42"/>
      <c r="AX300" s="42"/>
      <c r="AY300" s="42"/>
      <c r="BC300" s="1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9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9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9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9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9"/>
      <c r="GJ300" s="8"/>
      <c r="GK300" s="8"/>
    </row>
    <row r="301" spans="1:193" s="2" customFormat="1" ht="17.100000000000001" customHeight="1">
      <c r="A301" s="33" t="s">
        <v>280</v>
      </c>
      <c r="B301" s="24">
        <v>1974.9</v>
      </c>
      <c r="C301" s="24">
        <v>1786.96649</v>
      </c>
      <c r="D301" s="4">
        <f t="shared" si="82"/>
        <v>0.90483897412527214</v>
      </c>
      <c r="E301" s="10">
        <v>15</v>
      </c>
      <c r="F301" s="5">
        <f t="shared" si="96"/>
        <v>1</v>
      </c>
      <c r="G301" s="5">
        <v>10</v>
      </c>
      <c r="H301" s="5"/>
      <c r="I301" s="5"/>
      <c r="J301" s="4">
        <f t="shared" si="97"/>
        <v>1.121652883120698</v>
      </c>
      <c r="K301" s="5">
        <v>10</v>
      </c>
      <c r="L301" s="5" t="s">
        <v>400</v>
      </c>
      <c r="M301" s="5" t="s">
        <v>400</v>
      </c>
      <c r="N301" s="4" t="s">
        <v>400</v>
      </c>
      <c r="O301" s="5"/>
      <c r="P301" s="5" t="s">
        <v>400</v>
      </c>
      <c r="Q301" s="5" t="s">
        <v>400</v>
      </c>
      <c r="R301" s="5" t="s">
        <v>400</v>
      </c>
      <c r="S301" s="5"/>
      <c r="T301" s="5" t="s">
        <v>400</v>
      </c>
      <c r="U301" s="5" t="s">
        <v>400</v>
      </c>
      <c r="V301" s="5" t="s">
        <v>400</v>
      </c>
      <c r="W301" s="5"/>
      <c r="X301" s="5" t="s">
        <v>400</v>
      </c>
      <c r="Y301" s="5" t="s">
        <v>400</v>
      </c>
      <c r="Z301" s="5" t="s">
        <v>400</v>
      </c>
      <c r="AA301" s="5"/>
      <c r="AB301" s="31">
        <f t="shared" si="83"/>
        <v>0.99397466980245885</v>
      </c>
      <c r="AC301" s="32">
        <v>1192</v>
      </c>
      <c r="AD301" s="24">
        <f t="shared" si="84"/>
        <v>975.27272727272725</v>
      </c>
      <c r="AE301" s="24">
        <f t="shared" si="85"/>
        <v>969.4</v>
      </c>
      <c r="AF301" s="24">
        <f t="shared" si="86"/>
        <v>-5.8727272727272748</v>
      </c>
      <c r="AG301" s="24">
        <v>128.6</v>
      </c>
      <c r="AH301" s="24">
        <v>38.4</v>
      </c>
      <c r="AI301" s="24">
        <v>88.8</v>
      </c>
      <c r="AJ301" s="24">
        <v>94.5</v>
      </c>
      <c r="AK301" s="24">
        <v>58.7</v>
      </c>
      <c r="AL301" s="24">
        <v>189.3</v>
      </c>
      <c r="AM301" s="24">
        <v>147.69999999999999</v>
      </c>
      <c r="AN301" s="24">
        <v>121.9</v>
      </c>
      <c r="AO301" s="24"/>
      <c r="AP301" s="24">
        <f t="shared" si="87"/>
        <v>101.5</v>
      </c>
      <c r="AQ301" s="47"/>
      <c r="AR301" s="24">
        <f t="shared" si="88"/>
        <v>101.5</v>
      </c>
      <c r="AS301" s="24"/>
      <c r="AT301" s="24">
        <f t="shared" si="89"/>
        <v>101.5</v>
      </c>
      <c r="AU301" s="42"/>
      <c r="AV301" s="42"/>
      <c r="AW301" s="42"/>
      <c r="AX301" s="42"/>
      <c r="AY301" s="42"/>
      <c r="BC301" s="1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9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9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9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9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9"/>
      <c r="GJ301" s="8"/>
      <c r="GK301" s="8"/>
    </row>
    <row r="302" spans="1:193" s="2" customFormat="1" ht="17.100000000000001" customHeight="1">
      <c r="A302" s="33" t="s">
        <v>281</v>
      </c>
      <c r="B302" s="24">
        <v>7494.1</v>
      </c>
      <c r="C302" s="24">
        <v>11527.207359999999</v>
      </c>
      <c r="D302" s="4">
        <f t="shared" si="82"/>
        <v>1.2338171009193899</v>
      </c>
      <c r="E302" s="10">
        <v>15</v>
      </c>
      <c r="F302" s="5">
        <f t="shared" si="96"/>
        <v>1</v>
      </c>
      <c r="G302" s="5">
        <v>10</v>
      </c>
      <c r="H302" s="5"/>
      <c r="I302" s="5"/>
      <c r="J302" s="4">
        <f t="shared" si="97"/>
        <v>1.121652883120698</v>
      </c>
      <c r="K302" s="5">
        <v>10</v>
      </c>
      <c r="L302" s="5" t="s">
        <v>400</v>
      </c>
      <c r="M302" s="5" t="s">
        <v>400</v>
      </c>
      <c r="N302" s="4" t="s">
        <v>400</v>
      </c>
      <c r="O302" s="5"/>
      <c r="P302" s="5" t="s">
        <v>400</v>
      </c>
      <c r="Q302" s="5" t="s">
        <v>400</v>
      </c>
      <c r="R302" s="5" t="s">
        <v>400</v>
      </c>
      <c r="S302" s="5"/>
      <c r="T302" s="5" t="s">
        <v>400</v>
      </c>
      <c r="U302" s="5" t="s">
        <v>400</v>
      </c>
      <c r="V302" s="5" t="s">
        <v>400</v>
      </c>
      <c r="W302" s="5"/>
      <c r="X302" s="5" t="s">
        <v>400</v>
      </c>
      <c r="Y302" s="5" t="s">
        <v>400</v>
      </c>
      <c r="Z302" s="5" t="s">
        <v>400</v>
      </c>
      <c r="AA302" s="5"/>
      <c r="AB302" s="31">
        <f t="shared" si="83"/>
        <v>1.1349652955713665</v>
      </c>
      <c r="AC302" s="32">
        <v>54</v>
      </c>
      <c r="AD302" s="24">
        <f t="shared" si="84"/>
        <v>44.18181818181818</v>
      </c>
      <c r="AE302" s="24">
        <f t="shared" si="85"/>
        <v>50.1</v>
      </c>
      <c r="AF302" s="24">
        <f t="shared" si="86"/>
        <v>5.9181818181818215</v>
      </c>
      <c r="AG302" s="24">
        <v>3.7</v>
      </c>
      <c r="AH302" s="24">
        <v>6.4</v>
      </c>
      <c r="AI302" s="24">
        <v>6</v>
      </c>
      <c r="AJ302" s="24">
        <v>5.6</v>
      </c>
      <c r="AK302" s="24">
        <v>4.0999999999999996</v>
      </c>
      <c r="AL302" s="24">
        <v>6.9</v>
      </c>
      <c r="AM302" s="24">
        <v>4.5</v>
      </c>
      <c r="AN302" s="24">
        <v>4.9000000000000004</v>
      </c>
      <c r="AO302" s="24"/>
      <c r="AP302" s="24">
        <f t="shared" si="87"/>
        <v>8</v>
      </c>
      <c r="AQ302" s="47"/>
      <c r="AR302" s="24">
        <f t="shared" si="88"/>
        <v>8</v>
      </c>
      <c r="AS302" s="24"/>
      <c r="AT302" s="24">
        <f t="shared" si="89"/>
        <v>8</v>
      </c>
      <c r="AU302" s="42"/>
      <c r="AV302" s="42"/>
      <c r="AW302" s="42"/>
      <c r="AX302" s="42"/>
      <c r="AY302" s="42"/>
      <c r="BA302" s="1"/>
      <c r="BB302" s="1"/>
      <c r="BC302" s="1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9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9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9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9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9"/>
      <c r="GJ302" s="8"/>
      <c r="GK302" s="8"/>
    </row>
    <row r="303" spans="1:193" s="2" customFormat="1" ht="17.100000000000001" customHeight="1">
      <c r="A303" s="33" t="s">
        <v>282</v>
      </c>
      <c r="B303" s="24">
        <v>818.9</v>
      </c>
      <c r="C303" s="24">
        <v>700.55180000000007</v>
      </c>
      <c r="D303" s="4">
        <f t="shared" si="82"/>
        <v>0.85547905727195028</v>
      </c>
      <c r="E303" s="10">
        <v>15</v>
      </c>
      <c r="F303" s="5">
        <f t="shared" si="96"/>
        <v>1</v>
      </c>
      <c r="G303" s="5">
        <v>10</v>
      </c>
      <c r="H303" s="5"/>
      <c r="I303" s="5"/>
      <c r="J303" s="4">
        <f t="shared" si="97"/>
        <v>1.121652883120698</v>
      </c>
      <c r="K303" s="5">
        <v>10</v>
      </c>
      <c r="L303" s="5" t="s">
        <v>400</v>
      </c>
      <c r="M303" s="5" t="s">
        <v>400</v>
      </c>
      <c r="N303" s="4" t="s">
        <v>400</v>
      </c>
      <c r="O303" s="5"/>
      <c r="P303" s="5" t="s">
        <v>400</v>
      </c>
      <c r="Q303" s="5" t="s">
        <v>400</v>
      </c>
      <c r="R303" s="5" t="s">
        <v>400</v>
      </c>
      <c r="S303" s="5"/>
      <c r="T303" s="5" t="s">
        <v>400</v>
      </c>
      <c r="U303" s="5" t="s">
        <v>400</v>
      </c>
      <c r="V303" s="5" t="s">
        <v>400</v>
      </c>
      <c r="W303" s="5"/>
      <c r="X303" s="5" t="s">
        <v>400</v>
      </c>
      <c r="Y303" s="5" t="s">
        <v>400</v>
      </c>
      <c r="Z303" s="5" t="s">
        <v>400</v>
      </c>
      <c r="AA303" s="5"/>
      <c r="AB303" s="31">
        <f t="shared" si="83"/>
        <v>0.9728204197224638</v>
      </c>
      <c r="AC303" s="32">
        <v>775</v>
      </c>
      <c r="AD303" s="24">
        <f t="shared" si="84"/>
        <v>634.09090909090912</v>
      </c>
      <c r="AE303" s="24">
        <f t="shared" si="85"/>
        <v>616.9</v>
      </c>
      <c r="AF303" s="24">
        <f t="shared" si="86"/>
        <v>-17.190909090909145</v>
      </c>
      <c r="AG303" s="24">
        <v>25.5</v>
      </c>
      <c r="AH303" s="24">
        <v>64.099999999999994</v>
      </c>
      <c r="AI303" s="24">
        <v>51.2</v>
      </c>
      <c r="AJ303" s="24">
        <v>83.1</v>
      </c>
      <c r="AK303" s="24">
        <v>56.3</v>
      </c>
      <c r="AL303" s="24">
        <v>94.4</v>
      </c>
      <c r="AM303" s="24">
        <v>101.3</v>
      </c>
      <c r="AN303" s="24">
        <v>71.400000000000006</v>
      </c>
      <c r="AO303" s="24">
        <v>10.9</v>
      </c>
      <c r="AP303" s="24">
        <f t="shared" si="87"/>
        <v>58.7</v>
      </c>
      <c r="AQ303" s="47"/>
      <c r="AR303" s="24">
        <f t="shared" si="88"/>
        <v>58.7</v>
      </c>
      <c r="AS303" s="24"/>
      <c r="AT303" s="24">
        <f t="shared" si="89"/>
        <v>58.7</v>
      </c>
      <c r="AU303" s="42"/>
      <c r="AV303" s="42"/>
      <c r="AW303" s="42"/>
      <c r="AX303" s="42"/>
      <c r="AY303" s="42"/>
      <c r="AZ303" s="1"/>
      <c r="BA303" s="1"/>
      <c r="BB303" s="1"/>
      <c r="BC303" s="1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9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9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9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9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9"/>
      <c r="GJ303" s="8"/>
      <c r="GK303" s="8"/>
    </row>
    <row r="304" spans="1:193" s="2" customFormat="1" ht="17.100000000000001" customHeight="1">
      <c r="A304" s="33" t="s">
        <v>283</v>
      </c>
      <c r="B304" s="24">
        <v>2171.1</v>
      </c>
      <c r="C304" s="24">
        <v>2015.1193900000001</v>
      </c>
      <c r="D304" s="4">
        <f t="shared" si="82"/>
        <v>0.92815595320344535</v>
      </c>
      <c r="E304" s="10">
        <v>15</v>
      </c>
      <c r="F304" s="5">
        <f t="shared" si="96"/>
        <v>1</v>
      </c>
      <c r="G304" s="5">
        <v>10</v>
      </c>
      <c r="H304" s="5"/>
      <c r="I304" s="5"/>
      <c r="J304" s="4">
        <f t="shared" si="97"/>
        <v>1.121652883120698</v>
      </c>
      <c r="K304" s="5">
        <v>10</v>
      </c>
      <c r="L304" s="5" t="s">
        <v>400</v>
      </c>
      <c r="M304" s="5" t="s">
        <v>400</v>
      </c>
      <c r="N304" s="4" t="s">
        <v>400</v>
      </c>
      <c r="O304" s="5"/>
      <c r="P304" s="5" t="s">
        <v>400</v>
      </c>
      <c r="Q304" s="5" t="s">
        <v>400</v>
      </c>
      <c r="R304" s="5" t="s">
        <v>400</v>
      </c>
      <c r="S304" s="5"/>
      <c r="T304" s="5" t="s">
        <v>400</v>
      </c>
      <c r="U304" s="5" t="s">
        <v>400</v>
      </c>
      <c r="V304" s="5" t="s">
        <v>400</v>
      </c>
      <c r="W304" s="5"/>
      <c r="X304" s="5" t="s">
        <v>400</v>
      </c>
      <c r="Y304" s="5" t="s">
        <v>400</v>
      </c>
      <c r="Z304" s="5" t="s">
        <v>400</v>
      </c>
      <c r="AA304" s="5"/>
      <c r="AB304" s="31">
        <f t="shared" si="83"/>
        <v>1.0039676608359618</v>
      </c>
      <c r="AC304" s="32">
        <v>43</v>
      </c>
      <c r="AD304" s="24">
        <f t="shared" si="84"/>
        <v>35.18181818181818</v>
      </c>
      <c r="AE304" s="24">
        <f t="shared" si="85"/>
        <v>35.299999999999997</v>
      </c>
      <c r="AF304" s="24">
        <f t="shared" si="86"/>
        <v>0.11818181818181728</v>
      </c>
      <c r="AG304" s="24">
        <v>3.2</v>
      </c>
      <c r="AH304" s="24">
        <v>4.5999999999999996</v>
      </c>
      <c r="AI304" s="24">
        <v>4.3</v>
      </c>
      <c r="AJ304" s="24">
        <v>2.9</v>
      </c>
      <c r="AK304" s="24">
        <v>4.0999999999999996</v>
      </c>
      <c r="AL304" s="24">
        <v>3.8</v>
      </c>
      <c r="AM304" s="24">
        <v>4</v>
      </c>
      <c r="AN304" s="24">
        <v>4.4000000000000004</v>
      </c>
      <c r="AO304" s="24"/>
      <c r="AP304" s="24">
        <f t="shared" si="87"/>
        <v>4</v>
      </c>
      <c r="AQ304" s="47"/>
      <c r="AR304" s="24">
        <f t="shared" si="88"/>
        <v>4</v>
      </c>
      <c r="AS304" s="24"/>
      <c r="AT304" s="24">
        <f t="shared" si="89"/>
        <v>4</v>
      </c>
      <c r="AU304" s="42"/>
      <c r="AV304" s="42"/>
      <c r="AW304" s="42"/>
      <c r="AX304" s="42"/>
      <c r="AY304" s="42"/>
      <c r="AZ304" s="1"/>
      <c r="BA304" s="1"/>
      <c r="BB304" s="1"/>
      <c r="BC304" s="1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9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9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9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9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9"/>
      <c r="GJ304" s="8"/>
      <c r="GK304" s="8"/>
    </row>
    <row r="305" spans="1:193" s="2" customFormat="1" ht="17.100000000000001" customHeight="1">
      <c r="A305" s="33" t="s">
        <v>284</v>
      </c>
      <c r="B305" s="24">
        <v>8341</v>
      </c>
      <c r="C305" s="24">
        <v>7878.71605</v>
      </c>
      <c r="D305" s="4">
        <f t="shared" si="82"/>
        <v>0.94457691523798104</v>
      </c>
      <c r="E305" s="10">
        <v>15</v>
      </c>
      <c r="F305" s="5">
        <f t="shared" si="96"/>
        <v>1</v>
      </c>
      <c r="G305" s="5">
        <v>10</v>
      </c>
      <c r="H305" s="5"/>
      <c r="I305" s="5"/>
      <c r="J305" s="4">
        <f t="shared" si="97"/>
        <v>1.121652883120698</v>
      </c>
      <c r="K305" s="5">
        <v>10</v>
      </c>
      <c r="L305" s="5" t="s">
        <v>400</v>
      </c>
      <c r="M305" s="5" t="s">
        <v>400</v>
      </c>
      <c r="N305" s="4" t="s">
        <v>400</v>
      </c>
      <c r="O305" s="5"/>
      <c r="P305" s="5" t="s">
        <v>400</v>
      </c>
      <c r="Q305" s="5" t="s">
        <v>400</v>
      </c>
      <c r="R305" s="5" t="s">
        <v>400</v>
      </c>
      <c r="S305" s="5"/>
      <c r="T305" s="5" t="s">
        <v>400</v>
      </c>
      <c r="U305" s="5" t="s">
        <v>400</v>
      </c>
      <c r="V305" s="5" t="s">
        <v>400</v>
      </c>
      <c r="W305" s="5"/>
      <c r="X305" s="5" t="s">
        <v>400</v>
      </c>
      <c r="Y305" s="5" t="s">
        <v>400</v>
      </c>
      <c r="Z305" s="5" t="s">
        <v>400</v>
      </c>
      <c r="AA305" s="5"/>
      <c r="AB305" s="31">
        <f t="shared" si="83"/>
        <v>1.0110052159936198</v>
      </c>
      <c r="AC305" s="32">
        <v>134</v>
      </c>
      <c r="AD305" s="24">
        <f t="shared" si="84"/>
        <v>109.63636363636364</v>
      </c>
      <c r="AE305" s="24">
        <f t="shared" si="85"/>
        <v>110.8</v>
      </c>
      <c r="AF305" s="24">
        <f t="shared" si="86"/>
        <v>1.1636363636363569</v>
      </c>
      <c r="AG305" s="24">
        <v>8.4</v>
      </c>
      <c r="AH305" s="24">
        <v>12.9</v>
      </c>
      <c r="AI305" s="24">
        <v>10.5</v>
      </c>
      <c r="AJ305" s="24">
        <v>7.7</v>
      </c>
      <c r="AK305" s="24">
        <v>13.5</v>
      </c>
      <c r="AL305" s="24">
        <v>13.5</v>
      </c>
      <c r="AM305" s="24">
        <v>14.9</v>
      </c>
      <c r="AN305" s="24">
        <v>11</v>
      </c>
      <c r="AO305" s="24">
        <v>2</v>
      </c>
      <c r="AP305" s="24">
        <f t="shared" si="87"/>
        <v>16.399999999999999</v>
      </c>
      <c r="AQ305" s="47"/>
      <c r="AR305" s="24">
        <f t="shared" si="88"/>
        <v>16.399999999999999</v>
      </c>
      <c r="AS305" s="24"/>
      <c r="AT305" s="24">
        <f t="shared" si="89"/>
        <v>16.399999999999999</v>
      </c>
      <c r="AU305" s="42"/>
      <c r="AV305" s="42"/>
      <c r="AW305" s="42"/>
      <c r="AX305" s="42"/>
      <c r="AY305" s="42"/>
      <c r="AZ305" s="1"/>
      <c r="BA305" s="1"/>
      <c r="BB305" s="1"/>
      <c r="BC305" s="1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9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9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9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9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9"/>
      <c r="GJ305" s="8"/>
      <c r="GK305" s="8"/>
    </row>
    <row r="306" spans="1:193" s="2" customFormat="1" ht="17.100000000000001" customHeight="1">
      <c r="A306" s="33" t="s">
        <v>285</v>
      </c>
      <c r="B306" s="24">
        <v>40034.1</v>
      </c>
      <c r="C306" s="24">
        <v>24519.466920000003</v>
      </c>
      <c r="D306" s="4">
        <f t="shared" si="82"/>
        <v>0.612464546973705</v>
      </c>
      <c r="E306" s="10">
        <v>15</v>
      </c>
      <c r="F306" s="5">
        <f t="shared" si="96"/>
        <v>1</v>
      </c>
      <c r="G306" s="5">
        <v>10</v>
      </c>
      <c r="H306" s="5"/>
      <c r="I306" s="5"/>
      <c r="J306" s="4">
        <f t="shared" si="97"/>
        <v>1.121652883120698</v>
      </c>
      <c r="K306" s="5">
        <v>10</v>
      </c>
      <c r="L306" s="5" t="s">
        <v>400</v>
      </c>
      <c r="M306" s="5" t="s">
        <v>400</v>
      </c>
      <c r="N306" s="4" t="s">
        <v>400</v>
      </c>
      <c r="O306" s="5"/>
      <c r="P306" s="5" t="s">
        <v>400</v>
      </c>
      <c r="Q306" s="5" t="s">
        <v>400</v>
      </c>
      <c r="R306" s="5" t="s">
        <v>400</v>
      </c>
      <c r="S306" s="5"/>
      <c r="T306" s="5" t="s">
        <v>400</v>
      </c>
      <c r="U306" s="5" t="s">
        <v>400</v>
      </c>
      <c r="V306" s="5" t="s">
        <v>400</v>
      </c>
      <c r="W306" s="5"/>
      <c r="X306" s="5" t="s">
        <v>400</v>
      </c>
      <c r="Y306" s="5" t="s">
        <v>400</v>
      </c>
      <c r="Z306" s="5" t="s">
        <v>400</v>
      </c>
      <c r="AA306" s="5"/>
      <c r="AB306" s="31">
        <f t="shared" si="83"/>
        <v>0.86867134388035872</v>
      </c>
      <c r="AC306" s="32">
        <v>34</v>
      </c>
      <c r="AD306" s="24">
        <f t="shared" si="84"/>
        <v>27.818181818181817</v>
      </c>
      <c r="AE306" s="24">
        <f t="shared" si="85"/>
        <v>24.2</v>
      </c>
      <c r="AF306" s="24">
        <f t="shared" si="86"/>
        <v>-3.6181818181818173</v>
      </c>
      <c r="AG306" s="24">
        <v>1.9</v>
      </c>
      <c r="AH306" s="24">
        <v>2.5</v>
      </c>
      <c r="AI306" s="24">
        <v>3.6</v>
      </c>
      <c r="AJ306" s="24">
        <v>2.5</v>
      </c>
      <c r="AK306" s="24">
        <v>2.1</v>
      </c>
      <c r="AL306" s="24">
        <v>3.5</v>
      </c>
      <c r="AM306" s="24">
        <v>4.0999999999999996</v>
      </c>
      <c r="AN306" s="24">
        <v>2.2000000000000002</v>
      </c>
      <c r="AO306" s="24"/>
      <c r="AP306" s="24">
        <f t="shared" si="87"/>
        <v>1.8</v>
      </c>
      <c r="AQ306" s="47"/>
      <c r="AR306" s="24">
        <f t="shared" si="88"/>
        <v>1.8</v>
      </c>
      <c r="AS306" s="24"/>
      <c r="AT306" s="24">
        <f t="shared" si="89"/>
        <v>1.8</v>
      </c>
      <c r="AU306" s="42"/>
      <c r="AV306" s="42"/>
      <c r="AW306" s="42"/>
      <c r="AX306" s="42"/>
      <c r="AY306" s="42"/>
      <c r="AZ306" s="1"/>
      <c r="BA306" s="1"/>
      <c r="BB306" s="1"/>
      <c r="BC306" s="1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9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9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9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9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9"/>
      <c r="GJ306" s="8"/>
      <c r="GK306" s="8"/>
    </row>
    <row r="307" spans="1:193" s="2" customFormat="1" ht="17.100000000000001" customHeight="1">
      <c r="A307" s="33" t="s">
        <v>286</v>
      </c>
      <c r="B307" s="24">
        <v>19321.3</v>
      </c>
      <c r="C307" s="24">
        <v>13660.78774</v>
      </c>
      <c r="D307" s="4">
        <f t="shared" si="82"/>
        <v>0.70703253611299444</v>
      </c>
      <c r="E307" s="10">
        <v>15</v>
      </c>
      <c r="F307" s="5">
        <f t="shared" si="96"/>
        <v>1</v>
      </c>
      <c r="G307" s="5">
        <v>10</v>
      </c>
      <c r="H307" s="5"/>
      <c r="I307" s="5"/>
      <c r="J307" s="4">
        <f t="shared" si="97"/>
        <v>1.121652883120698</v>
      </c>
      <c r="K307" s="5">
        <v>10</v>
      </c>
      <c r="L307" s="5" t="s">
        <v>400</v>
      </c>
      <c r="M307" s="5" t="s">
        <v>400</v>
      </c>
      <c r="N307" s="4" t="s">
        <v>400</v>
      </c>
      <c r="O307" s="5"/>
      <c r="P307" s="5" t="s">
        <v>400</v>
      </c>
      <c r="Q307" s="5" t="s">
        <v>400</v>
      </c>
      <c r="R307" s="5" t="s">
        <v>400</v>
      </c>
      <c r="S307" s="5"/>
      <c r="T307" s="5" t="s">
        <v>400</v>
      </c>
      <c r="U307" s="5" t="s">
        <v>400</v>
      </c>
      <c r="V307" s="5" t="s">
        <v>400</v>
      </c>
      <c r="W307" s="5"/>
      <c r="X307" s="5" t="s">
        <v>400</v>
      </c>
      <c r="Y307" s="5" t="s">
        <v>400</v>
      </c>
      <c r="Z307" s="5" t="s">
        <v>400</v>
      </c>
      <c r="AA307" s="5"/>
      <c r="AB307" s="31">
        <f t="shared" si="83"/>
        <v>0.90920048208291138</v>
      </c>
      <c r="AC307" s="32">
        <v>14</v>
      </c>
      <c r="AD307" s="24">
        <f t="shared" si="84"/>
        <v>11.454545454545455</v>
      </c>
      <c r="AE307" s="24">
        <f t="shared" si="85"/>
        <v>10.4</v>
      </c>
      <c r="AF307" s="24">
        <f t="shared" si="86"/>
        <v>-1.0545454545454547</v>
      </c>
      <c r="AG307" s="24">
        <v>1.5</v>
      </c>
      <c r="AH307" s="24">
        <v>0.4</v>
      </c>
      <c r="AI307" s="24">
        <v>1.2</v>
      </c>
      <c r="AJ307" s="24">
        <v>1.2</v>
      </c>
      <c r="AK307" s="24">
        <v>0.6</v>
      </c>
      <c r="AL307" s="24">
        <v>1</v>
      </c>
      <c r="AM307" s="24">
        <v>2</v>
      </c>
      <c r="AN307" s="24">
        <v>0.6</v>
      </c>
      <c r="AO307" s="24">
        <v>0.89999999999999991</v>
      </c>
      <c r="AP307" s="24">
        <f t="shared" si="87"/>
        <v>1</v>
      </c>
      <c r="AQ307" s="47"/>
      <c r="AR307" s="24">
        <f t="shared" si="88"/>
        <v>1</v>
      </c>
      <c r="AS307" s="24"/>
      <c r="AT307" s="24">
        <f t="shared" si="89"/>
        <v>1</v>
      </c>
      <c r="AU307" s="42"/>
      <c r="AV307" s="42"/>
      <c r="AW307" s="42"/>
      <c r="AX307" s="42"/>
      <c r="AY307" s="42"/>
      <c r="AZ307" s="1"/>
      <c r="BA307" s="1"/>
      <c r="BB307" s="1"/>
      <c r="BC307" s="1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9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9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9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9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9"/>
      <c r="GJ307" s="8"/>
      <c r="GK307" s="8"/>
    </row>
    <row r="308" spans="1:193" s="2" customFormat="1" ht="17.100000000000001" customHeight="1">
      <c r="A308" s="33" t="s">
        <v>287</v>
      </c>
      <c r="B308" s="24">
        <v>1115.5</v>
      </c>
      <c r="C308" s="24">
        <v>853.65705000000003</v>
      </c>
      <c r="D308" s="4">
        <f t="shared" si="82"/>
        <v>0.76526853428955632</v>
      </c>
      <c r="E308" s="10">
        <v>15</v>
      </c>
      <c r="F308" s="5">
        <f t="shared" si="96"/>
        <v>1</v>
      </c>
      <c r="G308" s="5">
        <v>10</v>
      </c>
      <c r="H308" s="5"/>
      <c r="I308" s="5"/>
      <c r="J308" s="4">
        <f t="shared" si="97"/>
        <v>1.121652883120698</v>
      </c>
      <c r="K308" s="5">
        <v>10</v>
      </c>
      <c r="L308" s="5" t="s">
        <v>400</v>
      </c>
      <c r="M308" s="5" t="s">
        <v>400</v>
      </c>
      <c r="N308" s="4" t="s">
        <v>400</v>
      </c>
      <c r="O308" s="5"/>
      <c r="P308" s="5" t="s">
        <v>400</v>
      </c>
      <c r="Q308" s="5" t="s">
        <v>400</v>
      </c>
      <c r="R308" s="5" t="s">
        <v>400</v>
      </c>
      <c r="S308" s="5"/>
      <c r="T308" s="5" t="s">
        <v>400</v>
      </c>
      <c r="U308" s="5" t="s">
        <v>400</v>
      </c>
      <c r="V308" s="5" t="s">
        <v>400</v>
      </c>
      <c r="W308" s="5"/>
      <c r="X308" s="5" t="s">
        <v>400</v>
      </c>
      <c r="Y308" s="5" t="s">
        <v>400</v>
      </c>
      <c r="Z308" s="5" t="s">
        <v>400</v>
      </c>
      <c r="AA308" s="5"/>
      <c r="AB308" s="31">
        <f t="shared" si="83"/>
        <v>0.93415876701572365</v>
      </c>
      <c r="AC308" s="32">
        <v>582</v>
      </c>
      <c r="AD308" s="24">
        <f t="shared" si="84"/>
        <v>476.18181818181813</v>
      </c>
      <c r="AE308" s="24">
        <f t="shared" si="85"/>
        <v>444.8</v>
      </c>
      <c r="AF308" s="24">
        <f t="shared" si="86"/>
        <v>-31.381818181818119</v>
      </c>
      <c r="AG308" s="24">
        <v>45.6</v>
      </c>
      <c r="AH308" s="24">
        <v>40.299999999999997</v>
      </c>
      <c r="AI308" s="24">
        <v>52.1</v>
      </c>
      <c r="AJ308" s="24">
        <v>52.3</v>
      </c>
      <c r="AK308" s="24">
        <v>59.4</v>
      </c>
      <c r="AL308" s="24">
        <v>43.2</v>
      </c>
      <c r="AM308" s="24">
        <v>53.7</v>
      </c>
      <c r="AN308" s="24">
        <v>60.4</v>
      </c>
      <c r="AO308" s="24"/>
      <c r="AP308" s="24">
        <f t="shared" si="87"/>
        <v>37.799999999999997</v>
      </c>
      <c r="AQ308" s="47"/>
      <c r="AR308" s="24">
        <f t="shared" si="88"/>
        <v>37.799999999999997</v>
      </c>
      <c r="AS308" s="24"/>
      <c r="AT308" s="24">
        <f t="shared" si="89"/>
        <v>37.799999999999997</v>
      </c>
      <c r="AU308" s="42"/>
      <c r="AV308" s="42"/>
      <c r="AW308" s="42"/>
      <c r="AX308" s="42"/>
      <c r="AY308" s="42"/>
      <c r="AZ308" s="1"/>
      <c r="BA308" s="1"/>
      <c r="BB308" s="1"/>
      <c r="BC308" s="1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9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9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9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9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9"/>
      <c r="GJ308" s="8"/>
      <c r="GK308" s="8"/>
    </row>
    <row r="309" spans="1:193" s="2" customFormat="1" ht="17.100000000000001" customHeight="1">
      <c r="A309" s="33" t="s">
        <v>288</v>
      </c>
      <c r="B309" s="24">
        <v>3163</v>
      </c>
      <c r="C309" s="24">
        <v>1350.9020600000001</v>
      </c>
      <c r="D309" s="4">
        <f t="shared" si="82"/>
        <v>0.42709518178944045</v>
      </c>
      <c r="E309" s="10">
        <v>15</v>
      </c>
      <c r="F309" s="5">
        <f t="shared" si="96"/>
        <v>1</v>
      </c>
      <c r="G309" s="5">
        <v>10</v>
      </c>
      <c r="H309" s="5"/>
      <c r="I309" s="5"/>
      <c r="J309" s="4">
        <f t="shared" si="97"/>
        <v>1.121652883120698</v>
      </c>
      <c r="K309" s="5">
        <v>10</v>
      </c>
      <c r="L309" s="5" t="s">
        <v>400</v>
      </c>
      <c r="M309" s="5" t="s">
        <v>400</v>
      </c>
      <c r="N309" s="4" t="s">
        <v>400</v>
      </c>
      <c r="O309" s="5"/>
      <c r="P309" s="5" t="s">
        <v>400</v>
      </c>
      <c r="Q309" s="5" t="s">
        <v>400</v>
      </c>
      <c r="R309" s="5" t="s">
        <v>400</v>
      </c>
      <c r="S309" s="5"/>
      <c r="T309" s="5" t="s">
        <v>400</v>
      </c>
      <c r="U309" s="5" t="s">
        <v>400</v>
      </c>
      <c r="V309" s="5" t="s">
        <v>400</v>
      </c>
      <c r="W309" s="5"/>
      <c r="X309" s="5" t="s">
        <v>400</v>
      </c>
      <c r="Y309" s="5" t="s">
        <v>400</v>
      </c>
      <c r="Z309" s="5" t="s">
        <v>400</v>
      </c>
      <c r="AA309" s="5"/>
      <c r="AB309" s="31">
        <f t="shared" si="83"/>
        <v>0.78922733022995961</v>
      </c>
      <c r="AC309" s="32">
        <v>917</v>
      </c>
      <c r="AD309" s="24">
        <f t="shared" si="84"/>
        <v>750.27272727272725</v>
      </c>
      <c r="AE309" s="24">
        <f t="shared" si="85"/>
        <v>592.1</v>
      </c>
      <c r="AF309" s="24">
        <f t="shared" si="86"/>
        <v>-158.17272727272723</v>
      </c>
      <c r="AG309" s="24">
        <v>61.3</v>
      </c>
      <c r="AH309" s="24">
        <v>51</v>
      </c>
      <c r="AI309" s="24">
        <v>0</v>
      </c>
      <c r="AJ309" s="24">
        <v>9.3000000000000007</v>
      </c>
      <c r="AK309" s="24">
        <v>10.199999999999999</v>
      </c>
      <c r="AL309" s="24">
        <v>96</v>
      </c>
      <c r="AM309" s="24">
        <v>84.4</v>
      </c>
      <c r="AN309" s="24">
        <v>6.7</v>
      </c>
      <c r="AO309" s="24">
        <v>237</v>
      </c>
      <c r="AP309" s="24">
        <f t="shared" si="87"/>
        <v>36.200000000000003</v>
      </c>
      <c r="AQ309" s="47"/>
      <c r="AR309" s="24">
        <f t="shared" si="88"/>
        <v>36.200000000000003</v>
      </c>
      <c r="AS309" s="24">
        <f>MIN(AR309,4.6)</f>
        <v>4.5999999999999996</v>
      </c>
      <c r="AT309" s="24">
        <f t="shared" si="89"/>
        <v>31.6</v>
      </c>
      <c r="AU309" s="42"/>
      <c r="AV309" s="42"/>
      <c r="AW309" s="42"/>
      <c r="AX309" s="42"/>
      <c r="AY309" s="42"/>
      <c r="AZ309" s="1"/>
      <c r="BA309" s="1"/>
      <c r="BB309" s="1"/>
      <c r="BC309" s="1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9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9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9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9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9"/>
      <c r="GJ309" s="8"/>
      <c r="GK309" s="8"/>
    </row>
    <row r="310" spans="1:193" s="2" customFormat="1" ht="17.100000000000001" customHeight="1">
      <c r="A310" s="33" t="s">
        <v>289</v>
      </c>
      <c r="B310" s="24">
        <v>3088.9</v>
      </c>
      <c r="C310" s="24">
        <v>1789.8995199999999</v>
      </c>
      <c r="D310" s="4">
        <f t="shared" si="82"/>
        <v>0.57946178898637046</v>
      </c>
      <c r="E310" s="10">
        <v>15</v>
      </c>
      <c r="F310" s="5">
        <f t="shared" si="96"/>
        <v>1</v>
      </c>
      <c r="G310" s="5">
        <v>10</v>
      </c>
      <c r="H310" s="5"/>
      <c r="I310" s="5"/>
      <c r="J310" s="4">
        <f t="shared" si="97"/>
        <v>1.121652883120698</v>
      </c>
      <c r="K310" s="5">
        <v>10</v>
      </c>
      <c r="L310" s="5" t="s">
        <v>400</v>
      </c>
      <c r="M310" s="5" t="s">
        <v>400</v>
      </c>
      <c r="N310" s="4" t="s">
        <v>400</v>
      </c>
      <c r="O310" s="5"/>
      <c r="P310" s="5" t="s">
        <v>400</v>
      </c>
      <c r="Q310" s="5" t="s">
        <v>400</v>
      </c>
      <c r="R310" s="5" t="s">
        <v>400</v>
      </c>
      <c r="S310" s="5"/>
      <c r="T310" s="5" t="s">
        <v>400</v>
      </c>
      <c r="U310" s="5" t="s">
        <v>400</v>
      </c>
      <c r="V310" s="5" t="s">
        <v>400</v>
      </c>
      <c r="W310" s="5"/>
      <c r="X310" s="5" t="s">
        <v>400</v>
      </c>
      <c r="Y310" s="5" t="s">
        <v>400</v>
      </c>
      <c r="Z310" s="5" t="s">
        <v>400</v>
      </c>
      <c r="AA310" s="5"/>
      <c r="AB310" s="31">
        <f t="shared" si="83"/>
        <v>0.85452730474292971</v>
      </c>
      <c r="AC310" s="32">
        <v>1126</v>
      </c>
      <c r="AD310" s="24">
        <f t="shared" si="84"/>
        <v>921.27272727272725</v>
      </c>
      <c r="AE310" s="24">
        <f t="shared" si="85"/>
        <v>787.3</v>
      </c>
      <c r="AF310" s="24">
        <f t="shared" si="86"/>
        <v>-133.9727272727273</v>
      </c>
      <c r="AG310" s="24">
        <v>47.2</v>
      </c>
      <c r="AH310" s="24">
        <v>51.9</v>
      </c>
      <c r="AI310" s="24">
        <v>170.8</v>
      </c>
      <c r="AJ310" s="24">
        <v>75.3</v>
      </c>
      <c r="AK310" s="24">
        <v>68.099999999999994</v>
      </c>
      <c r="AL310" s="24">
        <v>94.2</v>
      </c>
      <c r="AM310" s="24">
        <v>177.1</v>
      </c>
      <c r="AN310" s="24">
        <v>54.5</v>
      </c>
      <c r="AO310" s="24"/>
      <c r="AP310" s="24">
        <f t="shared" si="87"/>
        <v>48.2</v>
      </c>
      <c r="AQ310" s="47"/>
      <c r="AR310" s="24">
        <f t="shared" si="88"/>
        <v>48.2</v>
      </c>
      <c r="AS310" s="24"/>
      <c r="AT310" s="24">
        <f t="shared" si="89"/>
        <v>48.2</v>
      </c>
      <c r="AU310" s="42"/>
      <c r="AV310" s="42"/>
      <c r="AW310" s="42"/>
      <c r="AX310" s="42"/>
      <c r="AY310" s="42"/>
      <c r="AZ310" s="1"/>
      <c r="BA310" s="1"/>
      <c r="BB310" s="1"/>
      <c r="BC310" s="1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9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9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9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9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9"/>
      <c r="GJ310" s="8"/>
      <c r="GK310" s="8"/>
    </row>
    <row r="311" spans="1:193" s="2" customFormat="1" ht="17.100000000000001" customHeight="1">
      <c r="A311" s="33" t="s">
        <v>290</v>
      </c>
      <c r="B311" s="24">
        <v>22793.7</v>
      </c>
      <c r="C311" s="24">
        <v>18075.012999999999</v>
      </c>
      <c r="D311" s="4">
        <f t="shared" si="82"/>
        <v>0.79298284175013267</v>
      </c>
      <c r="E311" s="10">
        <v>15</v>
      </c>
      <c r="F311" s="5">
        <f t="shared" si="96"/>
        <v>1</v>
      </c>
      <c r="G311" s="5">
        <v>10</v>
      </c>
      <c r="H311" s="5"/>
      <c r="I311" s="5"/>
      <c r="J311" s="4">
        <f t="shared" si="97"/>
        <v>1.121652883120698</v>
      </c>
      <c r="K311" s="5">
        <v>10</v>
      </c>
      <c r="L311" s="5" t="s">
        <v>400</v>
      </c>
      <c r="M311" s="5" t="s">
        <v>400</v>
      </c>
      <c r="N311" s="4" t="s">
        <v>400</v>
      </c>
      <c r="O311" s="5"/>
      <c r="P311" s="5" t="s">
        <v>400</v>
      </c>
      <c r="Q311" s="5" t="s">
        <v>400</v>
      </c>
      <c r="R311" s="5" t="s">
        <v>400</v>
      </c>
      <c r="S311" s="5"/>
      <c r="T311" s="5" t="s">
        <v>400</v>
      </c>
      <c r="U311" s="5" t="s">
        <v>400</v>
      </c>
      <c r="V311" s="5" t="s">
        <v>400</v>
      </c>
      <c r="W311" s="5"/>
      <c r="X311" s="5" t="s">
        <v>400</v>
      </c>
      <c r="Y311" s="5" t="s">
        <v>400</v>
      </c>
      <c r="Z311" s="5" t="s">
        <v>400</v>
      </c>
      <c r="AA311" s="5"/>
      <c r="AB311" s="31">
        <f t="shared" si="83"/>
        <v>0.94603632735597054</v>
      </c>
      <c r="AC311" s="32">
        <v>61</v>
      </c>
      <c r="AD311" s="24">
        <f t="shared" si="84"/>
        <v>49.909090909090914</v>
      </c>
      <c r="AE311" s="24">
        <f t="shared" si="85"/>
        <v>47.2</v>
      </c>
      <c r="AF311" s="24">
        <f t="shared" si="86"/>
        <v>-2.7090909090909108</v>
      </c>
      <c r="AG311" s="24">
        <v>6.1</v>
      </c>
      <c r="AH311" s="24">
        <v>4.9000000000000004</v>
      </c>
      <c r="AI311" s="24">
        <v>4.2</v>
      </c>
      <c r="AJ311" s="24">
        <v>5.8</v>
      </c>
      <c r="AK311" s="24">
        <v>3.9</v>
      </c>
      <c r="AL311" s="24">
        <v>6.2</v>
      </c>
      <c r="AM311" s="24">
        <v>6.3</v>
      </c>
      <c r="AN311" s="24">
        <v>4.2</v>
      </c>
      <c r="AO311" s="24">
        <v>0.4</v>
      </c>
      <c r="AP311" s="24">
        <f t="shared" si="87"/>
        <v>5.2</v>
      </c>
      <c r="AQ311" s="47"/>
      <c r="AR311" s="24">
        <f t="shared" si="88"/>
        <v>5.2</v>
      </c>
      <c r="AS311" s="24"/>
      <c r="AT311" s="24">
        <f t="shared" si="89"/>
        <v>5.2</v>
      </c>
      <c r="AU311" s="42"/>
      <c r="AV311" s="42"/>
      <c r="AW311" s="42"/>
      <c r="AX311" s="42"/>
      <c r="AY311" s="42"/>
      <c r="AZ311" s="1"/>
      <c r="BA311" s="1"/>
      <c r="BB311" s="1"/>
      <c r="BC311" s="1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9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9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9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9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9"/>
      <c r="GJ311" s="8"/>
      <c r="GK311" s="8"/>
    </row>
    <row r="312" spans="1:193" s="2" customFormat="1" ht="17.100000000000001" customHeight="1">
      <c r="A312" s="33" t="s">
        <v>291</v>
      </c>
      <c r="B312" s="24">
        <v>5540</v>
      </c>
      <c r="C312" s="24">
        <v>4299.8709800000006</v>
      </c>
      <c r="D312" s="4">
        <f t="shared" si="82"/>
        <v>0.77614999638989179</v>
      </c>
      <c r="E312" s="10">
        <v>15</v>
      </c>
      <c r="F312" s="5">
        <f t="shared" si="96"/>
        <v>1</v>
      </c>
      <c r="G312" s="5">
        <v>10</v>
      </c>
      <c r="H312" s="5"/>
      <c r="I312" s="5"/>
      <c r="J312" s="4">
        <f t="shared" si="97"/>
        <v>1.121652883120698</v>
      </c>
      <c r="K312" s="5">
        <v>10</v>
      </c>
      <c r="L312" s="5" t="s">
        <v>400</v>
      </c>
      <c r="M312" s="5" t="s">
        <v>400</v>
      </c>
      <c r="N312" s="4" t="s">
        <v>400</v>
      </c>
      <c r="O312" s="5"/>
      <c r="P312" s="5" t="s">
        <v>400</v>
      </c>
      <c r="Q312" s="5" t="s">
        <v>400</v>
      </c>
      <c r="R312" s="5" t="s">
        <v>400</v>
      </c>
      <c r="S312" s="5"/>
      <c r="T312" s="5" t="s">
        <v>400</v>
      </c>
      <c r="U312" s="5" t="s">
        <v>400</v>
      </c>
      <c r="V312" s="5" t="s">
        <v>400</v>
      </c>
      <c r="W312" s="5"/>
      <c r="X312" s="5" t="s">
        <v>400</v>
      </c>
      <c r="Y312" s="5" t="s">
        <v>400</v>
      </c>
      <c r="Z312" s="5" t="s">
        <v>400</v>
      </c>
      <c r="AA312" s="5"/>
      <c r="AB312" s="31">
        <f t="shared" si="83"/>
        <v>0.93882225077301018</v>
      </c>
      <c r="AC312" s="32">
        <v>291</v>
      </c>
      <c r="AD312" s="24">
        <f t="shared" si="84"/>
        <v>238.09090909090907</v>
      </c>
      <c r="AE312" s="24">
        <f t="shared" si="85"/>
        <v>223.5</v>
      </c>
      <c r="AF312" s="24">
        <f t="shared" si="86"/>
        <v>-14.590909090909065</v>
      </c>
      <c r="AG312" s="24">
        <v>21.7</v>
      </c>
      <c r="AH312" s="24">
        <v>31.8</v>
      </c>
      <c r="AI312" s="24">
        <v>26.1</v>
      </c>
      <c r="AJ312" s="24">
        <v>27.8</v>
      </c>
      <c r="AK312" s="24">
        <v>27.6</v>
      </c>
      <c r="AL312" s="24">
        <v>17.5</v>
      </c>
      <c r="AM312" s="24">
        <v>33.1</v>
      </c>
      <c r="AN312" s="24">
        <v>20.6</v>
      </c>
      <c r="AO312" s="24"/>
      <c r="AP312" s="24">
        <f t="shared" si="87"/>
        <v>17.3</v>
      </c>
      <c r="AQ312" s="47"/>
      <c r="AR312" s="24">
        <f t="shared" si="88"/>
        <v>17.3</v>
      </c>
      <c r="AS312" s="24"/>
      <c r="AT312" s="24">
        <f t="shared" si="89"/>
        <v>17.3</v>
      </c>
      <c r="AU312" s="42"/>
      <c r="AV312" s="42"/>
      <c r="AW312" s="42"/>
      <c r="AX312" s="42"/>
      <c r="AY312" s="42"/>
      <c r="AZ312" s="1"/>
      <c r="BA312" s="1"/>
      <c r="BB312" s="1"/>
      <c r="BC312" s="1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9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9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9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9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9"/>
      <c r="GJ312" s="8"/>
      <c r="GK312" s="8"/>
    </row>
    <row r="313" spans="1:193" s="2" customFormat="1" ht="17.100000000000001" customHeight="1">
      <c r="A313" s="33" t="s">
        <v>292</v>
      </c>
      <c r="B313" s="24">
        <v>4408.1000000000004</v>
      </c>
      <c r="C313" s="24">
        <v>3610.6861600000002</v>
      </c>
      <c r="D313" s="4">
        <f t="shared" ref="D313:D376" si="98">IF(E313=0,0,IF(B313=0,1,IF(C313&lt;0,0,IF(C313/B313&gt;1.2,IF((C313/B313-1.2)*0.1+1.2&gt;1.3,1.3,(C313/B313-1.2)*0.1+1.2),C313/B313))))</f>
        <v>0.81910259749098246</v>
      </c>
      <c r="E313" s="10">
        <v>15</v>
      </c>
      <c r="F313" s="5">
        <f t="shared" si="96"/>
        <v>1</v>
      </c>
      <c r="G313" s="5">
        <v>10</v>
      </c>
      <c r="H313" s="5"/>
      <c r="I313" s="5"/>
      <c r="J313" s="4">
        <f t="shared" si="97"/>
        <v>1.121652883120698</v>
      </c>
      <c r="K313" s="5">
        <v>10</v>
      </c>
      <c r="L313" s="5" t="s">
        <v>400</v>
      </c>
      <c r="M313" s="5" t="s">
        <v>400</v>
      </c>
      <c r="N313" s="4" t="s">
        <v>400</v>
      </c>
      <c r="O313" s="5"/>
      <c r="P313" s="5" t="s">
        <v>400</v>
      </c>
      <c r="Q313" s="5" t="s">
        <v>400</v>
      </c>
      <c r="R313" s="5" t="s">
        <v>400</v>
      </c>
      <c r="S313" s="5"/>
      <c r="T313" s="5" t="s">
        <v>400</v>
      </c>
      <c r="U313" s="5" t="s">
        <v>400</v>
      </c>
      <c r="V313" s="5" t="s">
        <v>400</v>
      </c>
      <c r="W313" s="5"/>
      <c r="X313" s="5" t="s">
        <v>400</v>
      </c>
      <c r="Y313" s="5" t="s">
        <v>400</v>
      </c>
      <c r="Z313" s="5" t="s">
        <v>400</v>
      </c>
      <c r="AA313" s="5"/>
      <c r="AB313" s="31">
        <f t="shared" ref="AB313:AB376" si="99">(D313*E313+F313*G313+J313*K313)/(E313+G313+K313)</f>
        <v>0.95723050838776336</v>
      </c>
      <c r="AC313" s="32">
        <v>303</v>
      </c>
      <c r="AD313" s="24">
        <f t="shared" ref="AD313:AD376" si="100">AC313/11*9</f>
        <v>247.90909090909093</v>
      </c>
      <c r="AE313" s="24">
        <f t="shared" ref="AE313:AE376" si="101">ROUND(AB313*AD313,1)</f>
        <v>237.3</v>
      </c>
      <c r="AF313" s="24">
        <f t="shared" ref="AF313:AF376" si="102">AE313-AD313</f>
        <v>-10.609090909090924</v>
      </c>
      <c r="AG313" s="24">
        <v>21.3</v>
      </c>
      <c r="AH313" s="24">
        <v>33.4</v>
      </c>
      <c r="AI313" s="24">
        <v>16.3</v>
      </c>
      <c r="AJ313" s="24">
        <v>18.2</v>
      </c>
      <c r="AK313" s="24">
        <v>31.6</v>
      </c>
      <c r="AL313" s="24">
        <v>19.7</v>
      </c>
      <c r="AM313" s="24">
        <v>22.6</v>
      </c>
      <c r="AN313" s="24">
        <v>16.899999999999999</v>
      </c>
      <c r="AO313" s="24">
        <v>26.9</v>
      </c>
      <c r="AP313" s="24">
        <f t="shared" ref="AP313:AP376" si="103">ROUND(AE313-SUM(AG313:AO313),1)</f>
        <v>30.4</v>
      </c>
      <c r="AQ313" s="47"/>
      <c r="AR313" s="24">
        <f t="shared" ref="AR313:AR376" si="104">IF(OR(AP313&lt;0,AQ313="+"),0,AP313)</f>
        <v>30.4</v>
      </c>
      <c r="AS313" s="24"/>
      <c r="AT313" s="24">
        <f t="shared" ref="AT313:AT376" si="105">ROUND(AR313-AS313,1)</f>
        <v>30.4</v>
      </c>
      <c r="AU313" s="42"/>
      <c r="AV313" s="42"/>
      <c r="AW313" s="42"/>
      <c r="AX313" s="42"/>
      <c r="AY313" s="42"/>
      <c r="AZ313" s="1"/>
      <c r="BA313" s="1"/>
      <c r="BB313" s="1"/>
      <c r="BC313" s="1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9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9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9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9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9"/>
      <c r="GJ313" s="8"/>
      <c r="GK313" s="8"/>
    </row>
    <row r="314" spans="1:193" s="2" customFormat="1" ht="17.100000000000001" customHeight="1">
      <c r="A314" s="33" t="s">
        <v>293</v>
      </c>
      <c r="B314" s="24">
        <v>15369.8</v>
      </c>
      <c r="C314" s="24">
        <v>9096.7430999999997</v>
      </c>
      <c r="D314" s="4">
        <f t="shared" si="98"/>
        <v>0.59185826100534811</v>
      </c>
      <c r="E314" s="10">
        <v>15</v>
      </c>
      <c r="F314" s="5">
        <f t="shared" si="96"/>
        <v>1</v>
      </c>
      <c r="G314" s="5">
        <v>10</v>
      </c>
      <c r="H314" s="5"/>
      <c r="I314" s="5"/>
      <c r="J314" s="4">
        <f t="shared" si="97"/>
        <v>1.121652883120698</v>
      </c>
      <c r="K314" s="5">
        <v>10</v>
      </c>
      <c r="L314" s="5" t="s">
        <v>400</v>
      </c>
      <c r="M314" s="5" t="s">
        <v>400</v>
      </c>
      <c r="N314" s="4" t="s">
        <v>400</v>
      </c>
      <c r="O314" s="5"/>
      <c r="P314" s="5" t="s">
        <v>400</v>
      </c>
      <c r="Q314" s="5" t="s">
        <v>400</v>
      </c>
      <c r="R314" s="5" t="s">
        <v>400</v>
      </c>
      <c r="S314" s="5"/>
      <c r="T314" s="5" t="s">
        <v>400</v>
      </c>
      <c r="U314" s="5" t="s">
        <v>400</v>
      </c>
      <c r="V314" s="5" t="s">
        <v>400</v>
      </c>
      <c r="W314" s="5"/>
      <c r="X314" s="5" t="s">
        <v>400</v>
      </c>
      <c r="Y314" s="5" t="s">
        <v>400</v>
      </c>
      <c r="Z314" s="5" t="s">
        <v>400</v>
      </c>
      <c r="AA314" s="5"/>
      <c r="AB314" s="31">
        <f t="shared" si="99"/>
        <v>0.8598400784653486</v>
      </c>
      <c r="AC314" s="32">
        <v>542</v>
      </c>
      <c r="AD314" s="24">
        <f t="shared" si="100"/>
        <v>443.45454545454544</v>
      </c>
      <c r="AE314" s="24">
        <f t="shared" si="101"/>
        <v>381.3</v>
      </c>
      <c r="AF314" s="24">
        <f t="shared" si="102"/>
        <v>-62.154545454545428</v>
      </c>
      <c r="AG314" s="24">
        <v>43.8</v>
      </c>
      <c r="AH314" s="24">
        <v>41.3</v>
      </c>
      <c r="AI314" s="24">
        <v>77.900000000000006</v>
      </c>
      <c r="AJ314" s="24">
        <v>49.6</v>
      </c>
      <c r="AK314" s="24">
        <v>39.1</v>
      </c>
      <c r="AL314" s="24">
        <v>13.2</v>
      </c>
      <c r="AM314" s="24">
        <v>54</v>
      </c>
      <c r="AN314" s="24">
        <v>43.3</v>
      </c>
      <c r="AO314" s="24"/>
      <c r="AP314" s="24">
        <f t="shared" si="103"/>
        <v>19.100000000000001</v>
      </c>
      <c r="AQ314" s="47"/>
      <c r="AR314" s="24">
        <f t="shared" si="104"/>
        <v>19.100000000000001</v>
      </c>
      <c r="AS314" s="24"/>
      <c r="AT314" s="24">
        <f t="shared" si="105"/>
        <v>19.100000000000001</v>
      </c>
      <c r="AU314" s="42"/>
      <c r="AV314" s="42"/>
      <c r="AW314" s="42"/>
      <c r="AX314" s="42"/>
      <c r="AY314" s="42"/>
      <c r="AZ314" s="1"/>
      <c r="BA314" s="1"/>
      <c r="BB314" s="1"/>
      <c r="BC314" s="1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9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9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9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9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9"/>
      <c r="GJ314" s="8"/>
      <c r="GK314" s="8"/>
    </row>
    <row r="315" spans="1:193" s="2" customFormat="1" ht="17.100000000000001" customHeight="1">
      <c r="A315" s="17" t="s">
        <v>294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42"/>
      <c r="AV315" s="42"/>
      <c r="AW315" s="42"/>
      <c r="AX315" s="42"/>
      <c r="AY315" s="42"/>
      <c r="AZ315" s="1"/>
      <c r="BA315" s="1"/>
      <c r="BB315" s="1"/>
      <c r="BC315" s="1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9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9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9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9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9"/>
      <c r="GJ315" s="8"/>
      <c r="GK315" s="8"/>
    </row>
    <row r="316" spans="1:193" s="2" customFormat="1" ht="17.100000000000001" customHeight="1">
      <c r="A316" s="33" t="s">
        <v>295</v>
      </c>
      <c r="B316" s="24">
        <v>7181.3</v>
      </c>
      <c r="C316" s="24">
        <v>6076.6746399999993</v>
      </c>
      <c r="D316" s="4">
        <f t="shared" si="98"/>
        <v>0.84618030718672099</v>
      </c>
      <c r="E316" s="10">
        <v>15</v>
      </c>
      <c r="F316" s="5">
        <f>F$50</f>
        <v>1</v>
      </c>
      <c r="G316" s="5">
        <v>10</v>
      </c>
      <c r="H316" s="5"/>
      <c r="I316" s="5"/>
      <c r="J316" s="4">
        <f>J$50</f>
        <v>0.99280716784464906</v>
      </c>
      <c r="K316" s="5">
        <v>10</v>
      </c>
      <c r="L316" s="5" t="s">
        <v>400</v>
      </c>
      <c r="M316" s="5" t="s">
        <v>400</v>
      </c>
      <c r="N316" s="4" t="s">
        <v>400</v>
      </c>
      <c r="O316" s="5"/>
      <c r="P316" s="5" t="s">
        <v>400</v>
      </c>
      <c r="Q316" s="5" t="s">
        <v>400</v>
      </c>
      <c r="R316" s="5" t="s">
        <v>400</v>
      </c>
      <c r="S316" s="5"/>
      <c r="T316" s="5" t="s">
        <v>400</v>
      </c>
      <c r="U316" s="5" t="s">
        <v>400</v>
      </c>
      <c r="V316" s="5" t="s">
        <v>400</v>
      </c>
      <c r="W316" s="5"/>
      <c r="X316" s="5" t="s">
        <v>400</v>
      </c>
      <c r="Y316" s="5" t="s">
        <v>400</v>
      </c>
      <c r="Z316" s="5" t="s">
        <v>400</v>
      </c>
      <c r="AA316" s="5"/>
      <c r="AB316" s="31">
        <f t="shared" si="99"/>
        <v>0.9320221796070659</v>
      </c>
      <c r="AC316" s="32">
        <v>64</v>
      </c>
      <c r="AD316" s="24">
        <f t="shared" si="100"/>
        <v>52.363636363636367</v>
      </c>
      <c r="AE316" s="24">
        <f t="shared" si="101"/>
        <v>48.8</v>
      </c>
      <c r="AF316" s="24">
        <f t="shared" si="102"/>
        <v>-3.5636363636363697</v>
      </c>
      <c r="AG316" s="24">
        <v>7</v>
      </c>
      <c r="AH316" s="24">
        <v>1.9</v>
      </c>
      <c r="AI316" s="24">
        <v>8.4</v>
      </c>
      <c r="AJ316" s="24">
        <v>2.7</v>
      </c>
      <c r="AK316" s="24">
        <v>6.9</v>
      </c>
      <c r="AL316" s="24">
        <v>5.6</v>
      </c>
      <c r="AM316" s="24">
        <v>9.3000000000000007</v>
      </c>
      <c r="AN316" s="24">
        <v>4.8</v>
      </c>
      <c r="AO316" s="24"/>
      <c r="AP316" s="24">
        <f t="shared" si="103"/>
        <v>2.2000000000000002</v>
      </c>
      <c r="AQ316" s="47"/>
      <c r="AR316" s="24">
        <f t="shared" si="104"/>
        <v>2.2000000000000002</v>
      </c>
      <c r="AS316" s="24"/>
      <c r="AT316" s="24">
        <f t="shared" si="105"/>
        <v>2.2000000000000002</v>
      </c>
      <c r="AU316" s="42"/>
      <c r="AV316" s="42"/>
      <c r="AW316" s="42"/>
      <c r="AX316" s="42"/>
      <c r="AY316" s="42"/>
      <c r="AZ316" s="1"/>
      <c r="BA316" s="1"/>
      <c r="BB316" s="1"/>
      <c r="BC316" s="1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9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9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9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9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9"/>
      <c r="GJ316" s="8"/>
      <c r="GK316" s="8"/>
    </row>
    <row r="317" spans="1:193" s="2" customFormat="1" ht="17.100000000000001" customHeight="1">
      <c r="A317" s="33" t="s">
        <v>296</v>
      </c>
      <c r="B317" s="24">
        <v>11457.7</v>
      </c>
      <c r="C317" s="24">
        <v>8441.6876499999998</v>
      </c>
      <c r="D317" s="4">
        <f t="shared" si="98"/>
        <v>0.73676982727772589</v>
      </c>
      <c r="E317" s="10">
        <v>15</v>
      </c>
      <c r="F317" s="5">
        <f t="shared" ref="F317:F330" si="106">F$50</f>
        <v>1</v>
      </c>
      <c r="G317" s="5">
        <v>10</v>
      </c>
      <c r="H317" s="5"/>
      <c r="I317" s="5"/>
      <c r="J317" s="4">
        <f t="shared" ref="J317:J330" si="107">J$50</f>
        <v>0.99280716784464906</v>
      </c>
      <c r="K317" s="5">
        <v>10</v>
      </c>
      <c r="L317" s="5" t="s">
        <v>400</v>
      </c>
      <c r="M317" s="5" t="s">
        <v>400</v>
      </c>
      <c r="N317" s="4" t="s">
        <v>400</v>
      </c>
      <c r="O317" s="5"/>
      <c r="P317" s="5" t="s">
        <v>400</v>
      </c>
      <c r="Q317" s="5" t="s">
        <v>400</v>
      </c>
      <c r="R317" s="5" t="s">
        <v>400</v>
      </c>
      <c r="S317" s="5"/>
      <c r="T317" s="5" t="s">
        <v>400</v>
      </c>
      <c r="U317" s="5" t="s">
        <v>400</v>
      </c>
      <c r="V317" s="5" t="s">
        <v>400</v>
      </c>
      <c r="W317" s="5"/>
      <c r="X317" s="5" t="s">
        <v>400</v>
      </c>
      <c r="Y317" s="5" t="s">
        <v>400</v>
      </c>
      <c r="Z317" s="5" t="s">
        <v>400</v>
      </c>
      <c r="AA317" s="5"/>
      <c r="AB317" s="31">
        <f t="shared" si="99"/>
        <v>0.88513197393178222</v>
      </c>
      <c r="AC317" s="32">
        <v>125</v>
      </c>
      <c r="AD317" s="24">
        <f t="shared" si="100"/>
        <v>102.27272727272727</v>
      </c>
      <c r="AE317" s="24">
        <f t="shared" si="101"/>
        <v>90.5</v>
      </c>
      <c r="AF317" s="24">
        <f t="shared" si="102"/>
        <v>-11.772727272727266</v>
      </c>
      <c r="AG317" s="24">
        <v>7.8</v>
      </c>
      <c r="AH317" s="24">
        <v>9.3000000000000007</v>
      </c>
      <c r="AI317" s="24">
        <v>15.2</v>
      </c>
      <c r="AJ317" s="24">
        <v>10.9</v>
      </c>
      <c r="AK317" s="24">
        <v>9</v>
      </c>
      <c r="AL317" s="24">
        <v>11.4</v>
      </c>
      <c r="AM317" s="24">
        <v>15.9</v>
      </c>
      <c r="AN317" s="24">
        <v>8.5</v>
      </c>
      <c r="AO317" s="24"/>
      <c r="AP317" s="24">
        <f t="shared" si="103"/>
        <v>2.5</v>
      </c>
      <c r="AQ317" s="47"/>
      <c r="AR317" s="24">
        <f t="shared" si="104"/>
        <v>2.5</v>
      </c>
      <c r="AS317" s="24"/>
      <c r="AT317" s="24">
        <f t="shared" si="105"/>
        <v>2.5</v>
      </c>
      <c r="AU317" s="42"/>
      <c r="AV317" s="42"/>
      <c r="AW317" s="42"/>
      <c r="AX317" s="42"/>
      <c r="AY317" s="42"/>
      <c r="BA317" s="1"/>
      <c r="BB317" s="1"/>
      <c r="BC317" s="1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9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9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9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9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9"/>
      <c r="GJ317" s="8"/>
      <c r="GK317" s="8"/>
    </row>
    <row r="318" spans="1:193" s="2" customFormat="1" ht="17.100000000000001" customHeight="1">
      <c r="A318" s="33" t="s">
        <v>297</v>
      </c>
      <c r="B318" s="24">
        <v>3740.1</v>
      </c>
      <c r="C318" s="24">
        <v>2877.93532</v>
      </c>
      <c r="D318" s="4">
        <f t="shared" si="98"/>
        <v>0.76948084810566564</v>
      </c>
      <c r="E318" s="10">
        <v>15</v>
      </c>
      <c r="F318" s="5">
        <f t="shared" si="106"/>
        <v>1</v>
      </c>
      <c r="G318" s="5">
        <v>10</v>
      </c>
      <c r="H318" s="5"/>
      <c r="I318" s="5"/>
      <c r="J318" s="4">
        <f t="shared" si="107"/>
        <v>0.99280716784464906</v>
      </c>
      <c r="K318" s="5">
        <v>10</v>
      </c>
      <c r="L318" s="5" t="s">
        <v>400</v>
      </c>
      <c r="M318" s="5" t="s">
        <v>400</v>
      </c>
      <c r="N318" s="4" t="s">
        <v>400</v>
      </c>
      <c r="O318" s="5"/>
      <c r="P318" s="5" t="s">
        <v>400</v>
      </c>
      <c r="Q318" s="5" t="s">
        <v>400</v>
      </c>
      <c r="R318" s="5" t="s">
        <v>400</v>
      </c>
      <c r="S318" s="5"/>
      <c r="T318" s="5" t="s">
        <v>400</v>
      </c>
      <c r="U318" s="5" t="s">
        <v>400</v>
      </c>
      <c r="V318" s="5" t="s">
        <v>400</v>
      </c>
      <c r="W318" s="5"/>
      <c r="X318" s="5" t="s">
        <v>400</v>
      </c>
      <c r="Y318" s="5" t="s">
        <v>400</v>
      </c>
      <c r="Z318" s="5" t="s">
        <v>400</v>
      </c>
      <c r="AA318" s="5"/>
      <c r="AB318" s="31">
        <f t="shared" si="99"/>
        <v>0.89915098285804207</v>
      </c>
      <c r="AC318" s="32">
        <v>707</v>
      </c>
      <c r="AD318" s="24">
        <f t="shared" si="100"/>
        <v>578.45454545454538</v>
      </c>
      <c r="AE318" s="24">
        <f t="shared" si="101"/>
        <v>520.1</v>
      </c>
      <c r="AF318" s="24">
        <f t="shared" si="102"/>
        <v>-58.354545454545359</v>
      </c>
      <c r="AG318" s="24">
        <v>74</v>
      </c>
      <c r="AH318" s="24">
        <v>59.5</v>
      </c>
      <c r="AI318" s="24">
        <v>0</v>
      </c>
      <c r="AJ318" s="24">
        <v>64.7</v>
      </c>
      <c r="AK318" s="24">
        <v>67.900000000000006</v>
      </c>
      <c r="AL318" s="24">
        <v>79.2</v>
      </c>
      <c r="AM318" s="24">
        <v>107.5</v>
      </c>
      <c r="AN318" s="24">
        <v>43.1</v>
      </c>
      <c r="AO318" s="24">
        <v>36.200000000000003</v>
      </c>
      <c r="AP318" s="24">
        <f t="shared" si="103"/>
        <v>-12</v>
      </c>
      <c r="AQ318" s="47"/>
      <c r="AR318" s="24">
        <f t="shared" si="104"/>
        <v>0</v>
      </c>
      <c r="AS318" s="24"/>
      <c r="AT318" s="24">
        <f t="shared" si="105"/>
        <v>0</v>
      </c>
      <c r="AU318" s="42"/>
      <c r="AV318" s="42"/>
      <c r="AW318" s="42"/>
      <c r="AX318" s="42"/>
      <c r="AY318" s="42"/>
      <c r="AZ318" s="1"/>
      <c r="BA318" s="1"/>
      <c r="BB318" s="1"/>
      <c r="BC318" s="1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9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9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9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9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9"/>
      <c r="GJ318" s="8"/>
      <c r="GK318" s="8"/>
    </row>
    <row r="319" spans="1:193" s="2" customFormat="1" ht="17.100000000000001" customHeight="1">
      <c r="A319" s="33" t="s">
        <v>298</v>
      </c>
      <c r="B319" s="24">
        <v>1415.5</v>
      </c>
      <c r="C319" s="24">
        <v>787.50250000000005</v>
      </c>
      <c r="D319" s="4">
        <f t="shared" si="98"/>
        <v>0.55634228187919466</v>
      </c>
      <c r="E319" s="10">
        <v>15</v>
      </c>
      <c r="F319" s="5">
        <f t="shared" si="106"/>
        <v>1</v>
      </c>
      <c r="G319" s="5">
        <v>10</v>
      </c>
      <c r="H319" s="5"/>
      <c r="I319" s="5"/>
      <c r="J319" s="4">
        <f t="shared" si="107"/>
        <v>0.99280716784464906</v>
      </c>
      <c r="K319" s="5">
        <v>10</v>
      </c>
      <c r="L319" s="5" t="s">
        <v>400</v>
      </c>
      <c r="M319" s="5" t="s">
        <v>400</v>
      </c>
      <c r="N319" s="4" t="s">
        <v>400</v>
      </c>
      <c r="O319" s="5"/>
      <c r="P319" s="5" t="s">
        <v>400</v>
      </c>
      <c r="Q319" s="5" t="s">
        <v>400</v>
      </c>
      <c r="R319" s="5" t="s">
        <v>400</v>
      </c>
      <c r="S319" s="5"/>
      <c r="T319" s="5" t="s">
        <v>400</v>
      </c>
      <c r="U319" s="5" t="s">
        <v>400</v>
      </c>
      <c r="V319" s="5" t="s">
        <v>400</v>
      </c>
      <c r="W319" s="5"/>
      <c r="X319" s="5" t="s">
        <v>400</v>
      </c>
      <c r="Y319" s="5" t="s">
        <v>400</v>
      </c>
      <c r="Z319" s="5" t="s">
        <v>400</v>
      </c>
      <c r="AA319" s="5"/>
      <c r="AB319" s="31">
        <f t="shared" si="99"/>
        <v>0.80780588304669743</v>
      </c>
      <c r="AC319" s="32">
        <v>1001</v>
      </c>
      <c r="AD319" s="24">
        <f t="shared" si="100"/>
        <v>819</v>
      </c>
      <c r="AE319" s="24">
        <f t="shared" si="101"/>
        <v>661.6</v>
      </c>
      <c r="AF319" s="24">
        <f t="shared" si="102"/>
        <v>-157.39999999999998</v>
      </c>
      <c r="AG319" s="24">
        <v>65</v>
      </c>
      <c r="AH319" s="24">
        <v>116.8</v>
      </c>
      <c r="AI319" s="24">
        <v>131.5</v>
      </c>
      <c r="AJ319" s="24">
        <v>67.099999999999994</v>
      </c>
      <c r="AK319" s="24">
        <v>95.3</v>
      </c>
      <c r="AL319" s="24">
        <v>123.9</v>
      </c>
      <c r="AM319" s="24">
        <v>69.900000000000006</v>
      </c>
      <c r="AN319" s="24">
        <v>58.2</v>
      </c>
      <c r="AO319" s="24"/>
      <c r="AP319" s="24">
        <f t="shared" si="103"/>
        <v>-66.099999999999994</v>
      </c>
      <c r="AQ319" s="47"/>
      <c r="AR319" s="24">
        <f t="shared" si="104"/>
        <v>0</v>
      </c>
      <c r="AS319" s="24"/>
      <c r="AT319" s="24">
        <f t="shared" si="105"/>
        <v>0</v>
      </c>
      <c r="AU319" s="42"/>
      <c r="AV319" s="42"/>
      <c r="AW319" s="42"/>
      <c r="AX319" s="42"/>
      <c r="AY319" s="42"/>
      <c r="AZ319" s="1"/>
      <c r="BA319" s="1"/>
      <c r="BB319" s="1"/>
      <c r="BC319" s="1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9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9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9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9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9"/>
      <c r="GJ319" s="8"/>
      <c r="GK319" s="8"/>
    </row>
    <row r="320" spans="1:193" s="2" customFormat="1" ht="17.100000000000001" customHeight="1">
      <c r="A320" s="33" t="s">
        <v>299</v>
      </c>
      <c r="B320" s="24">
        <v>1009.8</v>
      </c>
      <c r="C320" s="24">
        <v>830.39026000000001</v>
      </c>
      <c r="D320" s="4">
        <f t="shared" si="98"/>
        <v>0.82233141216082395</v>
      </c>
      <c r="E320" s="10">
        <v>15</v>
      </c>
      <c r="F320" s="5">
        <f t="shared" si="106"/>
        <v>1</v>
      </c>
      <c r="G320" s="5">
        <v>10</v>
      </c>
      <c r="H320" s="5"/>
      <c r="I320" s="5"/>
      <c r="J320" s="4">
        <f t="shared" si="107"/>
        <v>0.99280716784464906</v>
      </c>
      <c r="K320" s="5">
        <v>10</v>
      </c>
      <c r="L320" s="5" t="s">
        <v>400</v>
      </c>
      <c r="M320" s="5" t="s">
        <v>400</v>
      </c>
      <c r="N320" s="4" t="s">
        <v>400</v>
      </c>
      <c r="O320" s="5"/>
      <c r="P320" s="5" t="s">
        <v>400</v>
      </c>
      <c r="Q320" s="5" t="s">
        <v>400</v>
      </c>
      <c r="R320" s="5" t="s">
        <v>400</v>
      </c>
      <c r="S320" s="5"/>
      <c r="T320" s="5" t="s">
        <v>400</v>
      </c>
      <c r="U320" s="5" t="s">
        <v>400</v>
      </c>
      <c r="V320" s="5" t="s">
        <v>400</v>
      </c>
      <c r="W320" s="5"/>
      <c r="X320" s="5" t="s">
        <v>400</v>
      </c>
      <c r="Y320" s="5" t="s">
        <v>400</v>
      </c>
      <c r="Z320" s="5" t="s">
        <v>400</v>
      </c>
      <c r="AA320" s="5"/>
      <c r="AB320" s="31">
        <f t="shared" si="99"/>
        <v>0.92180122459596725</v>
      </c>
      <c r="AC320" s="32">
        <v>789</v>
      </c>
      <c r="AD320" s="24">
        <f t="shared" si="100"/>
        <v>645.54545454545462</v>
      </c>
      <c r="AE320" s="24">
        <f t="shared" si="101"/>
        <v>595.1</v>
      </c>
      <c r="AF320" s="24">
        <f t="shared" si="102"/>
        <v>-50.445454545454595</v>
      </c>
      <c r="AG320" s="24">
        <v>74.400000000000006</v>
      </c>
      <c r="AH320" s="24">
        <v>15.9</v>
      </c>
      <c r="AI320" s="24">
        <v>82.6</v>
      </c>
      <c r="AJ320" s="24">
        <v>76</v>
      </c>
      <c r="AK320" s="24">
        <v>55.2</v>
      </c>
      <c r="AL320" s="24">
        <v>92.5</v>
      </c>
      <c r="AM320" s="24">
        <v>127.5</v>
      </c>
      <c r="AN320" s="24">
        <v>51.8</v>
      </c>
      <c r="AO320" s="24"/>
      <c r="AP320" s="24">
        <f t="shared" si="103"/>
        <v>19.2</v>
      </c>
      <c r="AQ320" s="47"/>
      <c r="AR320" s="24">
        <f t="shared" si="104"/>
        <v>19.2</v>
      </c>
      <c r="AS320" s="24"/>
      <c r="AT320" s="24">
        <f t="shared" si="105"/>
        <v>19.2</v>
      </c>
      <c r="AU320" s="42"/>
      <c r="AV320" s="42"/>
      <c r="AW320" s="42"/>
      <c r="AX320" s="42"/>
      <c r="AY320" s="42"/>
      <c r="BB320" s="1"/>
      <c r="BC320" s="1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9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9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9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9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9"/>
      <c r="GJ320" s="8"/>
      <c r="GK320" s="8"/>
    </row>
    <row r="321" spans="1:193" s="2" customFormat="1" ht="17.100000000000001" customHeight="1">
      <c r="A321" s="33" t="s">
        <v>300</v>
      </c>
      <c r="B321" s="24">
        <v>2895.8</v>
      </c>
      <c r="C321" s="24">
        <v>2708.7427899999998</v>
      </c>
      <c r="D321" s="4">
        <f t="shared" si="98"/>
        <v>0.93540396090890243</v>
      </c>
      <c r="E321" s="10">
        <v>15</v>
      </c>
      <c r="F321" s="5">
        <f t="shared" si="106"/>
        <v>1</v>
      </c>
      <c r="G321" s="5">
        <v>10</v>
      </c>
      <c r="H321" s="5"/>
      <c r="I321" s="5"/>
      <c r="J321" s="4">
        <f t="shared" si="107"/>
        <v>0.99280716784464906</v>
      </c>
      <c r="K321" s="5">
        <v>10</v>
      </c>
      <c r="L321" s="5" t="s">
        <v>400</v>
      </c>
      <c r="M321" s="5" t="s">
        <v>400</v>
      </c>
      <c r="N321" s="4" t="s">
        <v>400</v>
      </c>
      <c r="O321" s="5"/>
      <c r="P321" s="5" t="s">
        <v>400</v>
      </c>
      <c r="Q321" s="5" t="s">
        <v>400</v>
      </c>
      <c r="R321" s="5" t="s">
        <v>400</v>
      </c>
      <c r="S321" s="5"/>
      <c r="T321" s="5" t="s">
        <v>400</v>
      </c>
      <c r="U321" s="5" t="s">
        <v>400</v>
      </c>
      <c r="V321" s="5" t="s">
        <v>400</v>
      </c>
      <c r="W321" s="5"/>
      <c r="X321" s="5" t="s">
        <v>400</v>
      </c>
      <c r="Y321" s="5" t="s">
        <v>400</v>
      </c>
      <c r="Z321" s="5" t="s">
        <v>400</v>
      </c>
      <c r="AA321" s="5"/>
      <c r="AB321" s="31">
        <f t="shared" si="99"/>
        <v>0.97026088834514368</v>
      </c>
      <c r="AC321" s="32">
        <v>604</v>
      </c>
      <c r="AD321" s="24">
        <f t="shared" si="100"/>
        <v>494.18181818181813</v>
      </c>
      <c r="AE321" s="24">
        <f t="shared" si="101"/>
        <v>479.5</v>
      </c>
      <c r="AF321" s="24">
        <f t="shared" si="102"/>
        <v>-14.68181818181813</v>
      </c>
      <c r="AG321" s="24">
        <v>62.9</v>
      </c>
      <c r="AH321" s="24">
        <v>45</v>
      </c>
      <c r="AI321" s="24">
        <v>58.3</v>
      </c>
      <c r="AJ321" s="24">
        <v>62.2</v>
      </c>
      <c r="AK321" s="24">
        <v>64.8</v>
      </c>
      <c r="AL321" s="24">
        <v>65</v>
      </c>
      <c r="AM321" s="24">
        <v>65.3</v>
      </c>
      <c r="AN321" s="24">
        <v>30.5</v>
      </c>
      <c r="AO321" s="24">
        <v>1.7</v>
      </c>
      <c r="AP321" s="24">
        <f t="shared" si="103"/>
        <v>23.8</v>
      </c>
      <c r="AQ321" s="47"/>
      <c r="AR321" s="24">
        <f t="shared" si="104"/>
        <v>23.8</v>
      </c>
      <c r="AS321" s="24"/>
      <c r="AT321" s="24">
        <f t="shared" si="105"/>
        <v>23.8</v>
      </c>
      <c r="AU321" s="42"/>
      <c r="AV321" s="42"/>
      <c r="AW321" s="42"/>
      <c r="AX321" s="42"/>
      <c r="AY321" s="42"/>
      <c r="AZ321" s="1"/>
      <c r="BA321" s="1"/>
      <c r="BB321" s="1"/>
      <c r="BC321" s="1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9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9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9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9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9"/>
      <c r="GJ321" s="8"/>
      <c r="GK321" s="8"/>
    </row>
    <row r="322" spans="1:193" s="2" customFormat="1" ht="17.100000000000001" customHeight="1">
      <c r="A322" s="33" t="s">
        <v>301</v>
      </c>
      <c r="B322" s="24">
        <v>5723.1</v>
      </c>
      <c r="C322" s="24">
        <v>2231.2968499999997</v>
      </c>
      <c r="D322" s="4">
        <f t="shared" si="98"/>
        <v>0.38987556568992321</v>
      </c>
      <c r="E322" s="10">
        <v>15</v>
      </c>
      <c r="F322" s="5">
        <f t="shared" si="106"/>
        <v>1</v>
      </c>
      <c r="G322" s="5">
        <v>10</v>
      </c>
      <c r="H322" s="5"/>
      <c r="I322" s="5"/>
      <c r="J322" s="4">
        <f t="shared" si="107"/>
        <v>0.99280716784464906</v>
      </c>
      <c r="K322" s="5">
        <v>10</v>
      </c>
      <c r="L322" s="5" t="s">
        <v>400</v>
      </c>
      <c r="M322" s="5" t="s">
        <v>400</v>
      </c>
      <c r="N322" s="4" t="s">
        <v>400</v>
      </c>
      <c r="O322" s="5"/>
      <c r="P322" s="5" t="s">
        <v>400</v>
      </c>
      <c r="Q322" s="5" t="s">
        <v>400</v>
      </c>
      <c r="R322" s="5" t="s">
        <v>400</v>
      </c>
      <c r="S322" s="5"/>
      <c r="T322" s="5" t="s">
        <v>400</v>
      </c>
      <c r="U322" s="5" t="s">
        <v>400</v>
      </c>
      <c r="V322" s="5" t="s">
        <v>400</v>
      </c>
      <c r="W322" s="5"/>
      <c r="X322" s="5" t="s">
        <v>400</v>
      </c>
      <c r="Y322" s="5" t="s">
        <v>400</v>
      </c>
      <c r="Z322" s="5" t="s">
        <v>400</v>
      </c>
      <c r="AA322" s="5"/>
      <c r="AB322" s="31">
        <f t="shared" si="99"/>
        <v>0.73646300467986681</v>
      </c>
      <c r="AC322" s="32">
        <v>19</v>
      </c>
      <c r="AD322" s="24">
        <f t="shared" si="100"/>
        <v>15.545454545454545</v>
      </c>
      <c r="AE322" s="24">
        <f t="shared" si="101"/>
        <v>11.4</v>
      </c>
      <c r="AF322" s="24">
        <f t="shared" si="102"/>
        <v>-4.1454545454545446</v>
      </c>
      <c r="AG322" s="24">
        <v>0.8</v>
      </c>
      <c r="AH322" s="24">
        <v>1.8</v>
      </c>
      <c r="AI322" s="24">
        <v>0</v>
      </c>
      <c r="AJ322" s="24">
        <v>0.6</v>
      </c>
      <c r="AK322" s="24">
        <v>1.1000000000000001</v>
      </c>
      <c r="AL322" s="24">
        <v>1.4</v>
      </c>
      <c r="AM322" s="24">
        <v>1.6</v>
      </c>
      <c r="AN322" s="24">
        <v>0.1</v>
      </c>
      <c r="AO322" s="24">
        <v>5</v>
      </c>
      <c r="AP322" s="24">
        <f t="shared" si="103"/>
        <v>-1</v>
      </c>
      <c r="AQ322" s="47"/>
      <c r="AR322" s="24">
        <f t="shared" si="104"/>
        <v>0</v>
      </c>
      <c r="AS322" s="24">
        <f>MIN(AR322,0.9)</f>
        <v>0</v>
      </c>
      <c r="AT322" s="24">
        <f t="shared" si="105"/>
        <v>0</v>
      </c>
      <c r="AU322" s="42"/>
      <c r="AV322" s="42"/>
      <c r="AW322" s="42"/>
      <c r="AX322" s="42"/>
      <c r="AY322" s="42"/>
      <c r="AZ322" s="1"/>
      <c r="BA322" s="1"/>
      <c r="BB322" s="1"/>
      <c r="BC322" s="1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9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9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9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9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9"/>
      <c r="GJ322" s="8"/>
      <c r="GK322" s="8"/>
    </row>
    <row r="323" spans="1:193" s="2" customFormat="1" ht="17.100000000000001" customHeight="1">
      <c r="A323" s="33" t="s">
        <v>302</v>
      </c>
      <c r="B323" s="24">
        <v>2308.4</v>
      </c>
      <c r="C323" s="24">
        <v>1507.6546100000003</v>
      </c>
      <c r="D323" s="4">
        <f t="shared" si="98"/>
        <v>0.65311670854271364</v>
      </c>
      <c r="E323" s="10">
        <v>15</v>
      </c>
      <c r="F323" s="5">
        <f t="shared" si="106"/>
        <v>1</v>
      </c>
      <c r="G323" s="5">
        <v>10</v>
      </c>
      <c r="H323" s="5"/>
      <c r="I323" s="5"/>
      <c r="J323" s="4">
        <f t="shared" si="107"/>
        <v>0.99280716784464906</v>
      </c>
      <c r="K323" s="5">
        <v>10</v>
      </c>
      <c r="L323" s="5" t="s">
        <v>400</v>
      </c>
      <c r="M323" s="5" t="s">
        <v>400</v>
      </c>
      <c r="N323" s="4" t="s">
        <v>400</v>
      </c>
      <c r="O323" s="5"/>
      <c r="P323" s="5" t="s">
        <v>400</v>
      </c>
      <c r="Q323" s="5" t="s">
        <v>400</v>
      </c>
      <c r="R323" s="5" t="s">
        <v>400</v>
      </c>
      <c r="S323" s="5"/>
      <c r="T323" s="5" t="s">
        <v>400</v>
      </c>
      <c r="U323" s="5" t="s">
        <v>400</v>
      </c>
      <c r="V323" s="5" t="s">
        <v>400</v>
      </c>
      <c r="W323" s="5"/>
      <c r="X323" s="5" t="s">
        <v>400</v>
      </c>
      <c r="Y323" s="5" t="s">
        <v>400</v>
      </c>
      <c r="Z323" s="5" t="s">
        <v>400</v>
      </c>
      <c r="AA323" s="5"/>
      <c r="AB323" s="31">
        <f t="shared" si="99"/>
        <v>0.84928063733106285</v>
      </c>
      <c r="AC323" s="32">
        <v>576</v>
      </c>
      <c r="AD323" s="24">
        <f t="shared" si="100"/>
        <v>471.27272727272731</v>
      </c>
      <c r="AE323" s="24">
        <f t="shared" si="101"/>
        <v>400.2</v>
      </c>
      <c r="AF323" s="24">
        <f t="shared" si="102"/>
        <v>-71.07272727272732</v>
      </c>
      <c r="AG323" s="24">
        <v>22.1</v>
      </c>
      <c r="AH323" s="24">
        <v>65.400000000000006</v>
      </c>
      <c r="AI323" s="24">
        <v>30.5</v>
      </c>
      <c r="AJ323" s="24">
        <v>23.7</v>
      </c>
      <c r="AK323" s="24">
        <v>41.9</v>
      </c>
      <c r="AL323" s="24">
        <v>61.9</v>
      </c>
      <c r="AM323" s="24">
        <v>115.1</v>
      </c>
      <c r="AN323" s="24">
        <v>28.4</v>
      </c>
      <c r="AO323" s="24"/>
      <c r="AP323" s="24">
        <f t="shared" si="103"/>
        <v>11.2</v>
      </c>
      <c r="AQ323" s="47"/>
      <c r="AR323" s="24">
        <f t="shared" si="104"/>
        <v>11.2</v>
      </c>
      <c r="AS323" s="24"/>
      <c r="AT323" s="24">
        <f t="shared" si="105"/>
        <v>11.2</v>
      </c>
      <c r="AU323" s="42"/>
      <c r="AV323" s="42"/>
      <c r="AW323" s="42"/>
      <c r="AX323" s="42"/>
      <c r="AY323" s="42"/>
      <c r="AZ323" s="1"/>
      <c r="BA323" s="1"/>
      <c r="BB323" s="1"/>
      <c r="BC323" s="1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9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9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9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9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9"/>
      <c r="GJ323" s="8"/>
      <c r="GK323" s="8"/>
    </row>
    <row r="324" spans="1:193" s="2" customFormat="1" ht="17.100000000000001" customHeight="1">
      <c r="A324" s="33" t="s">
        <v>303</v>
      </c>
      <c r="B324" s="24">
        <v>1333.3</v>
      </c>
      <c r="C324" s="24">
        <v>1299.1020000000003</v>
      </c>
      <c r="D324" s="4">
        <f t="shared" si="98"/>
        <v>0.97435085877146954</v>
      </c>
      <c r="E324" s="10">
        <v>15</v>
      </c>
      <c r="F324" s="5">
        <f t="shared" si="106"/>
        <v>1</v>
      </c>
      <c r="G324" s="5">
        <v>10</v>
      </c>
      <c r="H324" s="5"/>
      <c r="I324" s="5"/>
      <c r="J324" s="4">
        <f t="shared" si="107"/>
        <v>0.99280716784464906</v>
      </c>
      <c r="K324" s="5">
        <v>10</v>
      </c>
      <c r="L324" s="5" t="s">
        <v>400</v>
      </c>
      <c r="M324" s="5" t="s">
        <v>400</v>
      </c>
      <c r="N324" s="4" t="s">
        <v>400</v>
      </c>
      <c r="O324" s="5"/>
      <c r="P324" s="5" t="s">
        <v>400</v>
      </c>
      <c r="Q324" s="5" t="s">
        <v>400</v>
      </c>
      <c r="R324" s="5" t="s">
        <v>400</v>
      </c>
      <c r="S324" s="5"/>
      <c r="T324" s="5" t="s">
        <v>400</v>
      </c>
      <c r="U324" s="5" t="s">
        <v>400</v>
      </c>
      <c r="V324" s="5" t="s">
        <v>400</v>
      </c>
      <c r="W324" s="5"/>
      <c r="X324" s="5" t="s">
        <v>400</v>
      </c>
      <c r="Y324" s="5" t="s">
        <v>400</v>
      </c>
      <c r="Z324" s="5" t="s">
        <v>400</v>
      </c>
      <c r="AA324" s="5"/>
      <c r="AB324" s="31">
        <f t="shared" si="99"/>
        <v>0.98695241600052963</v>
      </c>
      <c r="AC324" s="32">
        <v>1076</v>
      </c>
      <c r="AD324" s="24">
        <f t="shared" si="100"/>
        <v>880.36363636363626</v>
      </c>
      <c r="AE324" s="24">
        <f t="shared" si="101"/>
        <v>868.9</v>
      </c>
      <c r="AF324" s="24">
        <f t="shared" si="102"/>
        <v>-11.463636363636283</v>
      </c>
      <c r="AG324" s="24">
        <v>93.1</v>
      </c>
      <c r="AH324" s="24">
        <v>121.6</v>
      </c>
      <c r="AI324" s="24">
        <v>0</v>
      </c>
      <c r="AJ324" s="24">
        <v>201.4</v>
      </c>
      <c r="AK324" s="24">
        <v>96.5</v>
      </c>
      <c r="AL324" s="24">
        <v>82.6</v>
      </c>
      <c r="AM324" s="24">
        <v>150.1</v>
      </c>
      <c r="AN324" s="24">
        <v>89.8</v>
      </c>
      <c r="AO324" s="24"/>
      <c r="AP324" s="24">
        <f t="shared" si="103"/>
        <v>33.799999999999997</v>
      </c>
      <c r="AQ324" s="47"/>
      <c r="AR324" s="24">
        <f t="shared" si="104"/>
        <v>33.799999999999997</v>
      </c>
      <c r="AS324" s="24"/>
      <c r="AT324" s="24">
        <f t="shared" si="105"/>
        <v>33.799999999999997</v>
      </c>
      <c r="AU324" s="42"/>
      <c r="AV324" s="42"/>
      <c r="AW324" s="42"/>
      <c r="AX324" s="42"/>
      <c r="AY324" s="42"/>
      <c r="AZ324" s="1"/>
      <c r="BA324" s="1"/>
      <c r="BB324" s="1"/>
      <c r="BC324" s="1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9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9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9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9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9"/>
      <c r="GJ324" s="8"/>
      <c r="GK324" s="8"/>
    </row>
    <row r="325" spans="1:193" s="2" customFormat="1" ht="17.100000000000001" customHeight="1">
      <c r="A325" s="33" t="s">
        <v>304</v>
      </c>
      <c r="B325" s="24">
        <v>2895.8</v>
      </c>
      <c r="C325" s="24">
        <v>1823.0595800000001</v>
      </c>
      <c r="D325" s="4">
        <f t="shared" si="98"/>
        <v>0.62955300089785204</v>
      </c>
      <c r="E325" s="10">
        <v>15</v>
      </c>
      <c r="F325" s="5">
        <f t="shared" si="106"/>
        <v>1</v>
      </c>
      <c r="G325" s="5">
        <v>10</v>
      </c>
      <c r="H325" s="5"/>
      <c r="I325" s="5"/>
      <c r="J325" s="4">
        <f t="shared" si="107"/>
        <v>0.99280716784464906</v>
      </c>
      <c r="K325" s="5">
        <v>10</v>
      </c>
      <c r="L325" s="5" t="s">
        <v>400</v>
      </c>
      <c r="M325" s="5" t="s">
        <v>400</v>
      </c>
      <c r="N325" s="4" t="s">
        <v>400</v>
      </c>
      <c r="O325" s="5"/>
      <c r="P325" s="5" t="s">
        <v>400</v>
      </c>
      <c r="Q325" s="5" t="s">
        <v>400</v>
      </c>
      <c r="R325" s="5" t="s">
        <v>400</v>
      </c>
      <c r="S325" s="5"/>
      <c r="T325" s="5" t="s">
        <v>400</v>
      </c>
      <c r="U325" s="5" t="s">
        <v>400</v>
      </c>
      <c r="V325" s="5" t="s">
        <v>400</v>
      </c>
      <c r="W325" s="5"/>
      <c r="X325" s="5" t="s">
        <v>400</v>
      </c>
      <c r="Y325" s="5" t="s">
        <v>400</v>
      </c>
      <c r="Z325" s="5" t="s">
        <v>400</v>
      </c>
      <c r="AA325" s="5"/>
      <c r="AB325" s="31">
        <f t="shared" si="99"/>
        <v>0.83918190548326499</v>
      </c>
      <c r="AC325" s="32">
        <v>261</v>
      </c>
      <c r="AD325" s="24">
        <f t="shared" si="100"/>
        <v>213.54545454545453</v>
      </c>
      <c r="AE325" s="24">
        <f t="shared" si="101"/>
        <v>179.2</v>
      </c>
      <c r="AF325" s="24">
        <f t="shared" si="102"/>
        <v>-34.345454545454544</v>
      </c>
      <c r="AG325" s="24">
        <v>15.4</v>
      </c>
      <c r="AH325" s="24">
        <v>29</v>
      </c>
      <c r="AI325" s="24">
        <v>0</v>
      </c>
      <c r="AJ325" s="24">
        <v>15.9</v>
      </c>
      <c r="AK325" s="24">
        <v>8</v>
      </c>
      <c r="AL325" s="24">
        <v>19.3</v>
      </c>
      <c r="AM325" s="24">
        <v>51.5</v>
      </c>
      <c r="AN325" s="24">
        <v>15.2</v>
      </c>
      <c r="AO325" s="24">
        <v>29.3</v>
      </c>
      <c r="AP325" s="24">
        <f t="shared" si="103"/>
        <v>-4.4000000000000004</v>
      </c>
      <c r="AQ325" s="47"/>
      <c r="AR325" s="24">
        <f t="shared" si="104"/>
        <v>0</v>
      </c>
      <c r="AS325" s="24"/>
      <c r="AT325" s="24">
        <f t="shared" si="105"/>
        <v>0</v>
      </c>
      <c r="AU325" s="42"/>
      <c r="AV325" s="42"/>
      <c r="AW325" s="42"/>
      <c r="AX325" s="42"/>
      <c r="AY325" s="42"/>
      <c r="AZ325" s="1"/>
      <c r="BA325" s="1"/>
      <c r="BB325" s="1"/>
      <c r="BC325" s="1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9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9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9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9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9"/>
      <c r="GJ325" s="8"/>
      <c r="GK325" s="8"/>
    </row>
    <row r="326" spans="1:193" s="2" customFormat="1" ht="17.100000000000001" customHeight="1">
      <c r="A326" s="33" t="s">
        <v>305</v>
      </c>
      <c r="B326" s="24">
        <v>635.6</v>
      </c>
      <c r="C326" s="24">
        <v>376.54294000000004</v>
      </c>
      <c r="D326" s="4">
        <f t="shared" si="98"/>
        <v>0.59242123977344241</v>
      </c>
      <c r="E326" s="10">
        <v>15</v>
      </c>
      <c r="F326" s="5">
        <f t="shared" si="106"/>
        <v>1</v>
      </c>
      <c r="G326" s="5">
        <v>10</v>
      </c>
      <c r="H326" s="5"/>
      <c r="I326" s="5"/>
      <c r="J326" s="4">
        <f t="shared" si="107"/>
        <v>0.99280716784464906</v>
      </c>
      <c r="K326" s="5">
        <v>10</v>
      </c>
      <c r="L326" s="5" t="s">
        <v>400</v>
      </c>
      <c r="M326" s="5" t="s">
        <v>400</v>
      </c>
      <c r="N326" s="4" t="s">
        <v>400</v>
      </c>
      <c r="O326" s="5"/>
      <c r="P326" s="5" t="s">
        <v>400</v>
      </c>
      <c r="Q326" s="5" t="s">
        <v>400</v>
      </c>
      <c r="R326" s="5" t="s">
        <v>400</v>
      </c>
      <c r="S326" s="5"/>
      <c r="T326" s="5" t="s">
        <v>400</v>
      </c>
      <c r="U326" s="5" t="s">
        <v>400</v>
      </c>
      <c r="V326" s="5" t="s">
        <v>400</v>
      </c>
      <c r="W326" s="5"/>
      <c r="X326" s="5" t="s">
        <v>400</v>
      </c>
      <c r="Y326" s="5" t="s">
        <v>400</v>
      </c>
      <c r="Z326" s="5" t="s">
        <v>400</v>
      </c>
      <c r="AA326" s="5"/>
      <c r="AB326" s="31">
        <f t="shared" si="99"/>
        <v>0.82326829357280362</v>
      </c>
      <c r="AC326" s="32">
        <v>1061</v>
      </c>
      <c r="AD326" s="24">
        <f t="shared" si="100"/>
        <v>868.09090909090912</v>
      </c>
      <c r="AE326" s="24">
        <f t="shared" si="101"/>
        <v>714.7</v>
      </c>
      <c r="AF326" s="24">
        <f t="shared" si="102"/>
        <v>-153.39090909090908</v>
      </c>
      <c r="AG326" s="24">
        <v>54.1</v>
      </c>
      <c r="AH326" s="24">
        <v>74.5</v>
      </c>
      <c r="AI326" s="24">
        <v>107.1</v>
      </c>
      <c r="AJ326" s="24">
        <v>73.5</v>
      </c>
      <c r="AK326" s="24">
        <v>93</v>
      </c>
      <c r="AL326" s="24">
        <v>95.8</v>
      </c>
      <c r="AM326" s="24">
        <v>153.4</v>
      </c>
      <c r="AN326" s="24">
        <v>108.2</v>
      </c>
      <c r="AO326" s="24"/>
      <c r="AP326" s="24">
        <f t="shared" si="103"/>
        <v>-44.9</v>
      </c>
      <c r="AQ326" s="47"/>
      <c r="AR326" s="24">
        <f t="shared" si="104"/>
        <v>0</v>
      </c>
      <c r="AS326" s="24"/>
      <c r="AT326" s="24">
        <f t="shared" si="105"/>
        <v>0</v>
      </c>
      <c r="AU326" s="42"/>
      <c r="AV326" s="42"/>
      <c r="AW326" s="42"/>
      <c r="AX326" s="42"/>
      <c r="AY326" s="42"/>
      <c r="AZ326" s="1"/>
      <c r="BA326" s="1"/>
      <c r="BB326" s="1"/>
      <c r="BC326" s="1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9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9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9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9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9"/>
      <c r="GJ326" s="8"/>
      <c r="GK326" s="8"/>
    </row>
    <row r="327" spans="1:193" s="2" customFormat="1" ht="17.100000000000001" customHeight="1">
      <c r="A327" s="33" t="s">
        <v>306</v>
      </c>
      <c r="B327" s="24">
        <v>1753.2</v>
      </c>
      <c r="C327" s="24">
        <v>1594.1331999999998</v>
      </c>
      <c r="D327" s="4">
        <f t="shared" si="98"/>
        <v>0.90927059091946139</v>
      </c>
      <c r="E327" s="10">
        <v>15</v>
      </c>
      <c r="F327" s="5">
        <f t="shared" si="106"/>
        <v>1</v>
      </c>
      <c r="G327" s="5">
        <v>10</v>
      </c>
      <c r="H327" s="5"/>
      <c r="I327" s="5"/>
      <c r="J327" s="4">
        <f t="shared" si="107"/>
        <v>0.99280716784464906</v>
      </c>
      <c r="K327" s="5">
        <v>10</v>
      </c>
      <c r="L327" s="5" t="s">
        <v>400</v>
      </c>
      <c r="M327" s="5" t="s">
        <v>400</v>
      </c>
      <c r="N327" s="4" t="s">
        <v>400</v>
      </c>
      <c r="O327" s="5"/>
      <c r="P327" s="5" t="s">
        <v>400</v>
      </c>
      <c r="Q327" s="5" t="s">
        <v>400</v>
      </c>
      <c r="R327" s="5" t="s">
        <v>400</v>
      </c>
      <c r="S327" s="5"/>
      <c r="T327" s="5" t="s">
        <v>400</v>
      </c>
      <c r="U327" s="5" t="s">
        <v>400</v>
      </c>
      <c r="V327" s="5" t="s">
        <v>400</v>
      </c>
      <c r="W327" s="5"/>
      <c r="X327" s="5" t="s">
        <v>400</v>
      </c>
      <c r="Y327" s="5" t="s">
        <v>400</v>
      </c>
      <c r="Z327" s="5" t="s">
        <v>400</v>
      </c>
      <c r="AA327" s="5"/>
      <c r="AB327" s="31">
        <f t="shared" si="99"/>
        <v>0.95906087263538309</v>
      </c>
      <c r="AC327" s="32">
        <v>978</v>
      </c>
      <c r="AD327" s="24">
        <f t="shared" si="100"/>
        <v>800.18181818181813</v>
      </c>
      <c r="AE327" s="24">
        <f t="shared" si="101"/>
        <v>767.4</v>
      </c>
      <c r="AF327" s="24">
        <f t="shared" si="102"/>
        <v>-32.781818181818153</v>
      </c>
      <c r="AG327" s="24">
        <v>98.9</v>
      </c>
      <c r="AH327" s="24">
        <v>63.1</v>
      </c>
      <c r="AI327" s="24">
        <v>43.8</v>
      </c>
      <c r="AJ327" s="24">
        <v>74.099999999999994</v>
      </c>
      <c r="AK327" s="24">
        <v>69.900000000000006</v>
      </c>
      <c r="AL327" s="24">
        <v>98</v>
      </c>
      <c r="AM327" s="24">
        <v>160.4</v>
      </c>
      <c r="AN327" s="24">
        <v>74.3</v>
      </c>
      <c r="AO327" s="24">
        <v>24.7</v>
      </c>
      <c r="AP327" s="24">
        <f t="shared" si="103"/>
        <v>60.2</v>
      </c>
      <c r="AQ327" s="47"/>
      <c r="AR327" s="24">
        <f t="shared" si="104"/>
        <v>60.2</v>
      </c>
      <c r="AS327" s="24"/>
      <c r="AT327" s="24">
        <f t="shared" si="105"/>
        <v>60.2</v>
      </c>
      <c r="AU327" s="42"/>
      <c r="AV327" s="42"/>
      <c r="AW327" s="42"/>
      <c r="AX327" s="42"/>
      <c r="AY327" s="42"/>
      <c r="AZ327" s="1"/>
      <c r="BA327" s="1"/>
      <c r="BB327" s="1"/>
      <c r="BC327" s="1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9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9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9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9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9"/>
      <c r="GJ327" s="8"/>
      <c r="GK327" s="8"/>
    </row>
    <row r="328" spans="1:193" s="2" customFormat="1" ht="17.100000000000001" customHeight="1">
      <c r="A328" s="33" t="s">
        <v>307</v>
      </c>
      <c r="B328" s="24">
        <v>782.9</v>
      </c>
      <c r="C328" s="24">
        <v>322.35037999999992</v>
      </c>
      <c r="D328" s="4">
        <f t="shared" si="98"/>
        <v>0.41173889385617568</v>
      </c>
      <c r="E328" s="10">
        <v>15</v>
      </c>
      <c r="F328" s="5">
        <f t="shared" si="106"/>
        <v>1</v>
      </c>
      <c r="G328" s="5">
        <v>10</v>
      </c>
      <c r="H328" s="5"/>
      <c r="I328" s="5"/>
      <c r="J328" s="4">
        <f t="shared" si="107"/>
        <v>0.99280716784464906</v>
      </c>
      <c r="K328" s="5">
        <v>10</v>
      </c>
      <c r="L328" s="5" t="s">
        <v>400</v>
      </c>
      <c r="M328" s="5" t="s">
        <v>400</v>
      </c>
      <c r="N328" s="4" t="s">
        <v>400</v>
      </c>
      <c r="O328" s="5"/>
      <c r="P328" s="5" t="s">
        <v>400</v>
      </c>
      <c r="Q328" s="5" t="s">
        <v>400</v>
      </c>
      <c r="R328" s="5" t="s">
        <v>400</v>
      </c>
      <c r="S328" s="5"/>
      <c r="T328" s="5" t="s">
        <v>400</v>
      </c>
      <c r="U328" s="5" t="s">
        <v>400</v>
      </c>
      <c r="V328" s="5" t="s">
        <v>400</v>
      </c>
      <c r="W328" s="5"/>
      <c r="X328" s="5" t="s">
        <v>400</v>
      </c>
      <c r="Y328" s="5" t="s">
        <v>400</v>
      </c>
      <c r="Z328" s="5" t="s">
        <v>400</v>
      </c>
      <c r="AA328" s="5"/>
      <c r="AB328" s="31">
        <f t="shared" si="99"/>
        <v>0.74583300246540363</v>
      </c>
      <c r="AC328" s="32">
        <v>1157</v>
      </c>
      <c r="AD328" s="24">
        <f t="shared" si="100"/>
        <v>946.63636363636374</v>
      </c>
      <c r="AE328" s="24">
        <f t="shared" si="101"/>
        <v>706</v>
      </c>
      <c r="AF328" s="24">
        <f t="shared" si="102"/>
        <v>-240.63636363636374</v>
      </c>
      <c r="AG328" s="24">
        <v>28.2</v>
      </c>
      <c r="AH328" s="24">
        <v>26.2</v>
      </c>
      <c r="AI328" s="24">
        <v>150.5</v>
      </c>
      <c r="AJ328" s="24">
        <v>64.5</v>
      </c>
      <c r="AK328" s="24">
        <v>54.1</v>
      </c>
      <c r="AL328" s="24">
        <v>130.6</v>
      </c>
      <c r="AM328" s="24">
        <v>230.3</v>
      </c>
      <c r="AN328" s="24">
        <v>50.2</v>
      </c>
      <c r="AO328" s="24"/>
      <c r="AP328" s="24">
        <f t="shared" si="103"/>
        <v>-28.6</v>
      </c>
      <c r="AQ328" s="47"/>
      <c r="AR328" s="24">
        <f t="shared" si="104"/>
        <v>0</v>
      </c>
      <c r="AS328" s="24"/>
      <c r="AT328" s="24">
        <f t="shared" si="105"/>
        <v>0</v>
      </c>
      <c r="AU328" s="42"/>
      <c r="AV328" s="42"/>
      <c r="AW328" s="42"/>
      <c r="AX328" s="42"/>
      <c r="AY328" s="42"/>
      <c r="AZ328" s="1"/>
      <c r="BA328" s="1"/>
      <c r="BB328" s="1"/>
      <c r="BC328" s="1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9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9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9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9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9"/>
      <c r="GJ328" s="8"/>
      <c r="GK328" s="8"/>
    </row>
    <row r="329" spans="1:193" s="2" customFormat="1" ht="17.100000000000001" customHeight="1">
      <c r="A329" s="33" t="s">
        <v>308</v>
      </c>
      <c r="B329" s="24">
        <v>2457.1999999999998</v>
      </c>
      <c r="C329" s="24">
        <v>2493.1196799999998</v>
      </c>
      <c r="D329" s="4">
        <f t="shared" si="98"/>
        <v>1.0146181344619893</v>
      </c>
      <c r="E329" s="10">
        <v>15</v>
      </c>
      <c r="F329" s="5">
        <f t="shared" si="106"/>
        <v>1</v>
      </c>
      <c r="G329" s="5">
        <v>10</v>
      </c>
      <c r="H329" s="5"/>
      <c r="I329" s="5"/>
      <c r="J329" s="4">
        <f t="shared" si="107"/>
        <v>0.99280716784464906</v>
      </c>
      <c r="K329" s="5">
        <v>10</v>
      </c>
      <c r="L329" s="5" t="s">
        <v>400</v>
      </c>
      <c r="M329" s="5" t="s">
        <v>400</v>
      </c>
      <c r="N329" s="4" t="s">
        <v>400</v>
      </c>
      <c r="O329" s="5"/>
      <c r="P329" s="5" t="s">
        <v>400</v>
      </c>
      <c r="Q329" s="5" t="s">
        <v>400</v>
      </c>
      <c r="R329" s="5" t="s">
        <v>400</v>
      </c>
      <c r="S329" s="5"/>
      <c r="T329" s="5" t="s">
        <v>400</v>
      </c>
      <c r="U329" s="5" t="s">
        <v>400</v>
      </c>
      <c r="V329" s="5" t="s">
        <v>400</v>
      </c>
      <c r="W329" s="5"/>
      <c r="X329" s="5" t="s">
        <v>400</v>
      </c>
      <c r="Y329" s="5" t="s">
        <v>400</v>
      </c>
      <c r="Z329" s="5" t="s">
        <v>400</v>
      </c>
      <c r="AA329" s="5"/>
      <c r="AB329" s="31">
        <f t="shared" si="99"/>
        <v>1.0042098198678953</v>
      </c>
      <c r="AC329" s="32">
        <v>1126</v>
      </c>
      <c r="AD329" s="24">
        <f t="shared" si="100"/>
        <v>921.27272727272725</v>
      </c>
      <c r="AE329" s="24">
        <f t="shared" si="101"/>
        <v>925.2</v>
      </c>
      <c r="AF329" s="24">
        <f t="shared" si="102"/>
        <v>3.9272727272727934</v>
      </c>
      <c r="AG329" s="24">
        <v>100.1</v>
      </c>
      <c r="AH329" s="24">
        <v>130.30000000000001</v>
      </c>
      <c r="AI329" s="24">
        <v>56.2</v>
      </c>
      <c r="AJ329" s="24">
        <v>120.8</v>
      </c>
      <c r="AK329" s="24">
        <v>86.9</v>
      </c>
      <c r="AL329" s="24">
        <v>133.1</v>
      </c>
      <c r="AM329" s="24">
        <v>91.4</v>
      </c>
      <c r="AN329" s="24">
        <v>86.1</v>
      </c>
      <c r="AO329" s="24">
        <v>44.2</v>
      </c>
      <c r="AP329" s="24">
        <f t="shared" si="103"/>
        <v>76.099999999999994</v>
      </c>
      <c r="AQ329" s="47"/>
      <c r="AR329" s="24">
        <f t="shared" si="104"/>
        <v>76.099999999999994</v>
      </c>
      <c r="AS329" s="24"/>
      <c r="AT329" s="24">
        <f t="shared" si="105"/>
        <v>76.099999999999994</v>
      </c>
      <c r="AU329" s="42"/>
      <c r="AV329" s="42"/>
      <c r="AW329" s="42"/>
      <c r="AX329" s="42"/>
      <c r="AY329" s="42"/>
      <c r="AZ329" s="1"/>
      <c r="BA329" s="1"/>
      <c r="BB329" s="1"/>
      <c r="BC329" s="1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9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9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9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9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9"/>
      <c r="GJ329" s="8"/>
      <c r="GK329" s="8"/>
    </row>
    <row r="330" spans="1:193" s="2" customFormat="1" ht="17.100000000000001" customHeight="1">
      <c r="A330" s="33" t="s">
        <v>309</v>
      </c>
      <c r="B330" s="24">
        <v>711.3</v>
      </c>
      <c r="C330" s="24">
        <v>366.08359999999999</v>
      </c>
      <c r="D330" s="4">
        <f t="shared" si="98"/>
        <v>0.51466835371854358</v>
      </c>
      <c r="E330" s="10">
        <v>15</v>
      </c>
      <c r="F330" s="5">
        <f t="shared" si="106"/>
        <v>1</v>
      </c>
      <c r="G330" s="5">
        <v>10</v>
      </c>
      <c r="H330" s="5"/>
      <c r="I330" s="5"/>
      <c r="J330" s="4">
        <f t="shared" si="107"/>
        <v>0.99280716784464906</v>
      </c>
      <c r="K330" s="5">
        <v>10</v>
      </c>
      <c r="L330" s="5" t="s">
        <v>400</v>
      </c>
      <c r="M330" s="5" t="s">
        <v>400</v>
      </c>
      <c r="N330" s="4" t="s">
        <v>400</v>
      </c>
      <c r="O330" s="5"/>
      <c r="P330" s="5" t="s">
        <v>400</v>
      </c>
      <c r="Q330" s="5" t="s">
        <v>400</v>
      </c>
      <c r="R330" s="5" t="s">
        <v>400</v>
      </c>
      <c r="S330" s="5"/>
      <c r="T330" s="5" t="s">
        <v>400</v>
      </c>
      <c r="U330" s="5" t="s">
        <v>400</v>
      </c>
      <c r="V330" s="5" t="s">
        <v>400</v>
      </c>
      <c r="W330" s="5"/>
      <c r="X330" s="5" t="s">
        <v>400</v>
      </c>
      <c r="Y330" s="5" t="s">
        <v>400</v>
      </c>
      <c r="Z330" s="5" t="s">
        <v>400</v>
      </c>
      <c r="AA330" s="5"/>
      <c r="AB330" s="31">
        <f t="shared" si="99"/>
        <v>0.78994562812070412</v>
      </c>
      <c r="AC330" s="32">
        <v>618</v>
      </c>
      <c r="AD330" s="24">
        <f t="shared" si="100"/>
        <v>505.63636363636363</v>
      </c>
      <c r="AE330" s="24">
        <f t="shared" si="101"/>
        <v>399.4</v>
      </c>
      <c r="AF330" s="24">
        <f t="shared" si="102"/>
        <v>-106.23636363636365</v>
      </c>
      <c r="AG330" s="24">
        <v>32.9</v>
      </c>
      <c r="AH330" s="24">
        <v>26.6</v>
      </c>
      <c r="AI330" s="24">
        <v>71.5</v>
      </c>
      <c r="AJ330" s="24">
        <v>39.6</v>
      </c>
      <c r="AK330" s="24">
        <v>37.1</v>
      </c>
      <c r="AL330" s="24">
        <v>66.599999999999994</v>
      </c>
      <c r="AM330" s="24">
        <v>106.8</v>
      </c>
      <c r="AN330" s="24">
        <v>34.700000000000003</v>
      </c>
      <c r="AO330" s="24"/>
      <c r="AP330" s="24">
        <f t="shared" si="103"/>
        <v>-16.399999999999999</v>
      </c>
      <c r="AQ330" s="47"/>
      <c r="AR330" s="24">
        <f t="shared" si="104"/>
        <v>0</v>
      </c>
      <c r="AS330" s="24"/>
      <c r="AT330" s="24">
        <f t="shared" si="105"/>
        <v>0</v>
      </c>
      <c r="AU330" s="42"/>
      <c r="AV330" s="42"/>
      <c r="AW330" s="42"/>
      <c r="AX330" s="42"/>
      <c r="AY330" s="42"/>
      <c r="AZ330" s="1"/>
      <c r="BA330" s="1"/>
      <c r="BB330" s="1"/>
      <c r="BC330" s="1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9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9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9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9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9"/>
      <c r="GJ330" s="8"/>
      <c r="GK330" s="8"/>
    </row>
    <row r="331" spans="1:193" s="2" customFormat="1" ht="17.100000000000001" customHeight="1">
      <c r="A331" s="17" t="s">
        <v>310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42"/>
      <c r="AV331" s="42"/>
      <c r="AW331" s="42"/>
      <c r="AX331" s="42"/>
      <c r="AY331" s="42"/>
      <c r="AZ331" s="1"/>
      <c r="BA331" s="1"/>
      <c r="BB331" s="1"/>
      <c r="BC331" s="1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9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9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9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9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9"/>
      <c r="GJ331" s="8"/>
      <c r="GK331" s="8"/>
    </row>
    <row r="332" spans="1:193" s="2" customFormat="1" ht="17.100000000000001" customHeight="1">
      <c r="A332" s="13" t="s">
        <v>311</v>
      </c>
      <c r="B332" s="24">
        <v>201.4</v>
      </c>
      <c r="C332" s="24">
        <v>248.5273700000001</v>
      </c>
      <c r="D332" s="4">
        <f t="shared" si="98"/>
        <v>1.2033998857994042</v>
      </c>
      <c r="E332" s="10">
        <v>15</v>
      </c>
      <c r="F332" s="5">
        <f>F$51</f>
        <v>1</v>
      </c>
      <c r="G332" s="5">
        <v>10</v>
      </c>
      <c r="H332" s="5"/>
      <c r="I332" s="5"/>
      <c r="J332" s="4">
        <f>J$51</f>
        <v>1.0644335892067922</v>
      </c>
      <c r="K332" s="5">
        <v>10</v>
      </c>
      <c r="L332" s="5" t="s">
        <v>400</v>
      </c>
      <c r="M332" s="5" t="s">
        <v>400</v>
      </c>
      <c r="N332" s="4" t="s">
        <v>400</v>
      </c>
      <c r="O332" s="5"/>
      <c r="P332" s="5" t="s">
        <v>400</v>
      </c>
      <c r="Q332" s="5" t="s">
        <v>400</v>
      </c>
      <c r="R332" s="5" t="s">
        <v>400</v>
      </c>
      <c r="S332" s="5"/>
      <c r="T332" s="5" t="s">
        <v>400</v>
      </c>
      <c r="U332" s="5" t="s">
        <v>400</v>
      </c>
      <c r="V332" s="5" t="s">
        <v>400</v>
      </c>
      <c r="W332" s="5"/>
      <c r="X332" s="5" t="s">
        <v>400</v>
      </c>
      <c r="Y332" s="5" t="s">
        <v>400</v>
      </c>
      <c r="Z332" s="5" t="s">
        <v>400</v>
      </c>
      <c r="AA332" s="5"/>
      <c r="AB332" s="31">
        <f t="shared" si="99"/>
        <v>1.1055809765445426</v>
      </c>
      <c r="AC332" s="32">
        <v>1984</v>
      </c>
      <c r="AD332" s="24">
        <f t="shared" si="100"/>
        <v>1623.2727272727275</v>
      </c>
      <c r="AE332" s="24">
        <f t="shared" si="101"/>
        <v>1794.7</v>
      </c>
      <c r="AF332" s="24">
        <f t="shared" si="102"/>
        <v>171.42727272727257</v>
      </c>
      <c r="AG332" s="24">
        <v>230.5</v>
      </c>
      <c r="AH332" s="24">
        <v>232.5</v>
      </c>
      <c r="AI332" s="24">
        <v>156.19999999999999</v>
      </c>
      <c r="AJ332" s="24">
        <v>207.1</v>
      </c>
      <c r="AK332" s="24">
        <v>203.6</v>
      </c>
      <c r="AL332" s="24">
        <v>185.6</v>
      </c>
      <c r="AM332" s="24">
        <v>49.3</v>
      </c>
      <c r="AN332" s="24">
        <v>147.1</v>
      </c>
      <c r="AO332" s="24"/>
      <c r="AP332" s="24">
        <f t="shared" si="103"/>
        <v>382.8</v>
      </c>
      <c r="AQ332" s="47"/>
      <c r="AR332" s="24">
        <f t="shared" si="104"/>
        <v>382.8</v>
      </c>
      <c r="AS332" s="24"/>
      <c r="AT332" s="24">
        <f t="shared" si="105"/>
        <v>382.8</v>
      </c>
      <c r="AU332" s="42"/>
      <c r="AV332" s="42"/>
      <c r="AW332" s="42"/>
      <c r="AX332" s="42"/>
      <c r="AY332" s="42"/>
      <c r="AZ332" s="1"/>
      <c r="BA332" s="1"/>
      <c r="BB332" s="1"/>
      <c r="BC332" s="1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9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9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9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9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9"/>
      <c r="GJ332" s="8"/>
      <c r="GK332" s="8"/>
    </row>
    <row r="333" spans="1:193" s="2" customFormat="1" ht="17.100000000000001" customHeight="1">
      <c r="A333" s="13" t="s">
        <v>312</v>
      </c>
      <c r="B333" s="24">
        <v>1178.3</v>
      </c>
      <c r="C333" s="24">
        <v>877.99781000000007</v>
      </c>
      <c r="D333" s="4">
        <f t="shared" si="98"/>
        <v>0.74513944666044307</v>
      </c>
      <c r="E333" s="10">
        <v>15</v>
      </c>
      <c r="F333" s="5">
        <f t="shared" ref="F333:F342" si="108">F$51</f>
        <v>1</v>
      </c>
      <c r="G333" s="5">
        <v>10</v>
      </c>
      <c r="H333" s="5"/>
      <c r="I333" s="5"/>
      <c r="J333" s="4">
        <f t="shared" ref="J333:J342" si="109">J$51</f>
        <v>1.0644335892067922</v>
      </c>
      <c r="K333" s="5">
        <v>10</v>
      </c>
      <c r="L333" s="5" t="s">
        <v>400</v>
      </c>
      <c r="M333" s="5" t="s">
        <v>400</v>
      </c>
      <c r="N333" s="4" t="s">
        <v>400</v>
      </c>
      <c r="O333" s="5"/>
      <c r="P333" s="5" t="s">
        <v>400</v>
      </c>
      <c r="Q333" s="5" t="s">
        <v>400</v>
      </c>
      <c r="R333" s="5" t="s">
        <v>400</v>
      </c>
      <c r="S333" s="5"/>
      <c r="T333" s="5" t="s">
        <v>400</v>
      </c>
      <c r="U333" s="5" t="s">
        <v>400</v>
      </c>
      <c r="V333" s="5" t="s">
        <v>400</v>
      </c>
      <c r="W333" s="5"/>
      <c r="X333" s="5" t="s">
        <v>400</v>
      </c>
      <c r="Y333" s="5" t="s">
        <v>400</v>
      </c>
      <c r="Z333" s="5" t="s">
        <v>400</v>
      </c>
      <c r="AA333" s="5"/>
      <c r="AB333" s="31">
        <f t="shared" si="99"/>
        <v>0.90918364548498765</v>
      </c>
      <c r="AC333" s="32">
        <v>1744</v>
      </c>
      <c r="AD333" s="24">
        <f t="shared" si="100"/>
        <v>1426.9090909090908</v>
      </c>
      <c r="AE333" s="24">
        <f t="shared" si="101"/>
        <v>1297.3</v>
      </c>
      <c r="AF333" s="24">
        <f t="shared" si="102"/>
        <v>-129.60909090909081</v>
      </c>
      <c r="AG333" s="24">
        <v>57.6</v>
      </c>
      <c r="AH333" s="24">
        <v>102.3</v>
      </c>
      <c r="AI333" s="24">
        <v>235.1</v>
      </c>
      <c r="AJ333" s="24">
        <v>106</v>
      </c>
      <c r="AK333" s="24">
        <v>175.9</v>
      </c>
      <c r="AL333" s="24">
        <v>110.6</v>
      </c>
      <c r="AM333" s="24">
        <v>214.6</v>
      </c>
      <c r="AN333" s="24">
        <v>110.5</v>
      </c>
      <c r="AO333" s="24">
        <v>52.2</v>
      </c>
      <c r="AP333" s="24">
        <f t="shared" si="103"/>
        <v>132.5</v>
      </c>
      <c r="AQ333" s="47"/>
      <c r="AR333" s="24">
        <f t="shared" si="104"/>
        <v>132.5</v>
      </c>
      <c r="AS333" s="24"/>
      <c r="AT333" s="24">
        <f t="shared" si="105"/>
        <v>132.5</v>
      </c>
      <c r="AU333" s="42"/>
      <c r="AV333" s="42"/>
      <c r="AW333" s="42"/>
      <c r="AX333" s="42"/>
      <c r="AY333" s="42"/>
      <c r="AZ333" s="1"/>
      <c r="BA333" s="1"/>
      <c r="BB333" s="1"/>
      <c r="BC333" s="1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9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9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9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9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9"/>
      <c r="GJ333" s="8"/>
      <c r="GK333" s="8"/>
    </row>
    <row r="334" spans="1:193" s="2" customFormat="1" ht="17.100000000000001" customHeight="1">
      <c r="A334" s="13" t="s">
        <v>265</v>
      </c>
      <c r="B334" s="24">
        <v>83.6</v>
      </c>
      <c r="C334" s="24">
        <v>198.10291999999993</v>
      </c>
      <c r="D334" s="4">
        <f t="shared" si="98"/>
        <v>1.3</v>
      </c>
      <c r="E334" s="10">
        <v>15</v>
      </c>
      <c r="F334" s="5">
        <f t="shared" si="108"/>
        <v>1</v>
      </c>
      <c r="G334" s="5">
        <v>10</v>
      </c>
      <c r="H334" s="5"/>
      <c r="I334" s="5"/>
      <c r="J334" s="4">
        <f t="shared" si="109"/>
        <v>1.0644335892067922</v>
      </c>
      <c r="K334" s="5">
        <v>10</v>
      </c>
      <c r="L334" s="5" t="s">
        <v>400</v>
      </c>
      <c r="M334" s="5" t="s">
        <v>400</v>
      </c>
      <c r="N334" s="4" t="s">
        <v>400</v>
      </c>
      <c r="O334" s="5"/>
      <c r="P334" s="5" t="s">
        <v>400</v>
      </c>
      <c r="Q334" s="5" t="s">
        <v>400</v>
      </c>
      <c r="R334" s="5" t="s">
        <v>400</v>
      </c>
      <c r="S334" s="5"/>
      <c r="T334" s="5" t="s">
        <v>400</v>
      </c>
      <c r="U334" s="5" t="s">
        <v>400</v>
      </c>
      <c r="V334" s="5" t="s">
        <v>400</v>
      </c>
      <c r="W334" s="5"/>
      <c r="X334" s="5" t="s">
        <v>400</v>
      </c>
      <c r="Y334" s="5" t="s">
        <v>400</v>
      </c>
      <c r="Z334" s="5" t="s">
        <v>400</v>
      </c>
      <c r="AA334" s="5"/>
      <c r="AB334" s="31">
        <f t="shared" si="99"/>
        <v>1.1469810254876549</v>
      </c>
      <c r="AC334" s="32">
        <v>1511</v>
      </c>
      <c r="AD334" s="24">
        <f t="shared" si="100"/>
        <v>1236.2727272727275</v>
      </c>
      <c r="AE334" s="24">
        <f t="shared" si="101"/>
        <v>1418</v>
      </c>
      <c r="AF334" s="24">
        <f t="shared" si="102"/>
        <v>181.72727272727252</v>
      </c>
      <c r="AG334" s="24">
        <v>170.6</v>
      </c>
      <c r="AH334" s="24">
        <v>73.599999999999994</v>
      </c>
      <c r="AI334" s="24">
        <v>248.2</v>
      </c>
      <c r="AJ334" s="24">
        <v>162.1</v>
      </c>
      <c r="AK334" s="24">
        <v>137.4</v>
      </c>
      <c r="AL334" s="24">
        <v>145.69999999999999</v>
      </c>
      <c r="AM334" s="24">
        <v>87.2</v>
      </c>
      <c r="AN334" s="24">
        <v>162.1</v>
      </c>
      <c r="AO334" s="24"/>
      <c r="AP334" s="24">
        <f t="shared" si="103"/>
        <v>231.1</v>
      </c>
      <c r="AQ334" s="47"/>
      <c r="AR334" s="24">
        <f t="shared" si="104"/>
        <v>231.1</v>
      </c>
      <c r="AS334" s="24"/>
      <c r="AT334" s="24">
        <f t="shared" si="105"/>
        <v>231.1</v>
      </c>
      <c r="AU334" s="42"/>
      <c r="AV334" s="42"/>
      <c r="AW334" s="42"/>
      <c r="AX334" s="42"/>
      <c r="AY334" s="42"/>
      <c r="AZ334" s="1"/>
      <c r="BA334" s="1"/>
      <c r="BB334" s="1"/>
      <c r="BC334" s="1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9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9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9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9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9"/>
      <c r="GJ334" s="8"/>
      <c r="GK334" s="8"/>
    </row>
    <row r="335" spans="1:193" s="2" customFormat="1" ht="17.100000000000001" customHeight="1">
      <c r="A335" s="13" t="s">
        <v>313</v>
      </c>
      <c r="B335" s="24">
        <v>468.7</v>
      </c>
      <c r="C335" s="24">
        <v>526.85906</v>
      </c>
      <c r="D335" s="4">
        <f t="shared" si="98"/>
        <v>1.124085897162364</v>
      </c>
      <c r="E335" s="10">
        <v>15</v>
      </c>
      <c r="F335" s="5">
        <f t="shared" si="108"/>
        <v>1</v>
      </c>
      <c r="G335" s="5">
        <v>10</v>
      </c>
      <c r="H335" s="5"/>
      <c r="I335" s="5"/>
      <c r="J335" s="4">
        <f t="shared" si="109"/>
        <v>1.0644335892067922</v>
      </c>
      <c r="K335" s="5">
        <v>10</v>
      </c>
      <c r="L335" s="5" t="s">
        <v>400</v>
      </c>
      <c r="M335" s="5" t="s">
        <v>400</v>
      </c>
      <c r="N335" s="4" t="s">
        <v>400</v>
      </c>
      <c r="O335" s="5"/>
      <c r="P335" s="5" t="s">
        <v>400</v>
      </c>
      <c r="Q335" s="5" t="s">
        <v>400</v>
      </c>
      <c r="R335" s="5" t="s">
        <v>400</v>
      </c>
      <c r="S335" s="5"/>
      <c r="T335" s="5" t="s">
        <v>400</v>
      </c>
      <c r="U335" s="5" t="s">
        <v>400</v>
      </c>
      <c r="V335" s="5" t="s">
        <v>400</v>
      </c>
      <c r="W335" s="5"/>
      <c r="X335" s="5" t="s">
        <v>400</v>
      </c>
      <c r="Y335" s="5" t="s">
        <v>400</v>
      </c>
      <c r="Z335" s="5" t="s">
        <v>400</v>
      </c>
      <c r="AA335" s="5"/>
      <c r="AB335" s="31">
        <f t="shared" si="99"/>
        <v>1.071589267128668</v>
      </c>
      <c r="AC335" s="32">
        <v>2441</v>
      </c>
      <c r="AD335" s="24">
        <f t="shared" si="100"/>
        <v>1997.1818181818182</v>
      </c>
      <c r="AE335" s="24">
        <f t="shared" si="101"/>
        <v>2140.1999999999998</v>
      </c>
      <c r="AF335" s="24">
        <f t="shared" si="102"/>
        <v>143.01818181818157</v>
      </c>
      <c r="AG335" s="24">
        <v>166.6</v>
      </c>
      <c r="AH335" s="24">
        <v>173.9</v>
      </c>
      <c r="AI335" s="24">
        <v>209.1</v>
      </c>
      <c r="AJ335" s="24">
        <v>193.6</v>
      </c>
      <c r="AK335" s="24">
        <v>186.9</v>
      </c>
      <c r="AL335" s="24">
        <v>464.7</v>
      </c>
      <c r="AM335" s="24">
        <v>181.5</v>
      </c>
      <c r="AN335" s="24">
        <v>166.2</v>
      </c>
      <c r="AO335" s="24">
        <v>33.799999999999997</v>
      </c>
      <c r="AP335" s="24">
        <f t="shared" si="103"/>
        <v>363.9</v>
      </c>
      <c r="AQ335" s="47"/>
      <c r="AR335" s="24">
        <f t="shared" si="104"/>
        <v>363.9</v>
      </c>
      <c r="AS335" s="24"/>
      <c r="AT335" s="24">
        <f t="shared" si="105"/>
        <v>363.9</v>
      </c>
      <c r="AU335" s="42"/>
      <c r="AV335" s="42"/>
      <c r="AW335" s="42"/>
      <c r="AX335" s="42"/>
      <c r="AY335" s="42"/>
      <c r="AZ335" s="1"/>
      <c r="BA335" s="1"/>
      <c r="BB335" s="1"/>
      <c r="BC335" s="1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9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9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9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9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9"/>
      <c r="GJ335" s="8"/>
      <c r="GK335" s="8"/>
    </row>
    <row r="336" spans="1:193" s="2" customFormat="1" ht="17.100000000000001" customHeight="1">
      <c r="A336" s="13" t="s">
        <v>314</v>
      </c>
      <c r="B336" s="24">
        <v>2033.1</v>
      </c>
      <c r="C336" s="24">
        <v>1520.8035100000002</v>
      </c>
      <c r="D336" s="4">
        <f t="shared" si="98"/>
        <v>0.74802199104815315</v>
      </c>
      <c r="E336" s="10">
        <v>15</v>
      </c>
      <c r="F336" s="5">
        <f t="shared" si="108"/>
        <v>1</v>
      </c>
      <c r="G336" s="5">
        <v>10</v>
      </c>
      <c r="H336" s="5"/>
      <c r="I336" s="5"/>
      <c r="J336" s="4">
        <f t="shared" si="109"/>
        <v>1.0644335892067922</v>
      </c>
      <c r="K336" s="5">
        <v>10</v>
      </c>
      <c r="L336" s="5" t="s">
        <v>400</v>
      </c>
      <c r="M336" s="5" t="s">
        <v>400</v>
      </c>
      <c r="N336" s="4" t="s">
        <v>400</v>
      </c>
      <c r="O336" s="5"/>
      <c r="P336" s="5" t="s">
        <v>400</v>
      </c>
      <c r="Q336" s="5" t="s">
        <v>400</v>
      </c>
      <c r="R336" s="5" t="s">
        <v>400</v>
      </c>
      <c r="S336" s="5"/>
      <c r="T336" s="5" t="s">
        <v>400</v>
      </c>
      <c r="U336" s="5" t="s">
        <v>400</v>
      </c>
      <c r="V336" s="5" t="s">
        <v>400</v>
      </c>
      <c r="W336" s="5"/>
      <c r="X336" s="5" t="s">
        <v>400</v>
      </c>
      <c r="Y336" s="5" t="s">
        <v>400</v>
      </c>
      <c r="Z336" s="5" t="s">
        <v>400</v>
      </c>
      <c r="AA336" s="5"/>
      <c r="AB336" s="31">
        <f t="shared" si="99"/>
        <v>0.91041902165114919</v>
      </c>
      <c r="AC336" s="32">
        <v>2674</v>
      </c>
      <c r="AD336" s="24">
        <f t="shared" si="100"/>
        <v>2187.818181818182</v>
      </c>
      <c r="AE336" s="24">
        <f t="shared" si="101"/>
        <v>1991.8</v>
      </c>
      <c r="AF336" s="24">
        <f t="shared" si="102"/>
        <v>-196.01818181818203</v>
      </c>
      <c r="AG336" s="24">
        <v>232.1</v>
      </c>
      <c r="AH336" s="24">
        <v>102.8</v>
      </c>
      <c r="AI336" s="24">
        <v>312.60000000000002</v>
      </c>
      <c r="AJ336" s="24">
        <v>261.3</v>
      </c>
      <c r="AK336" s="24">
        <v>186.5</v>
      </c>
      <c r="AL336" s="24">
        <v>296</v>
      </c>
      <c r="AM336" s="24">
        <v>210.4</v>
      </c>
      <c r="AN336" s="24">
        <v>238.5</v>
      </c>
      <c r="AO336" s="24"/>
      <c r="AP336" s="24">
        <f t="shared" si="103"/>
        <v>151.6</v>
      </c>
      <c r="AQ336" s="47"/>
      <c r="AR336" s="24">
        <f t="shared" si="104"/>
        <v>151.6</v>
      </c>
      <c r="AS336" s="24"/>
      <c r="AT336" s="24">
        <f t="shared" si="105"/>
        <v>151.6</v>
      </c>
      <c r="AU336" s="42"/>
      <c r="AV336" s="42"/>
      <c r="AW336" s="42"/>
      <c r="AX336" s="42"/>
      <c r="AY336" s="42"/>
      <c r="BB336" s="1"/>
      <c r="BC336" s="1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9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9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9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9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9"/>
      <c r="GJ336" s="8"/>
      <c r="GK336" s="8"/>
    </row>
    <row r="337" spans="1:193" s="2" customFormat="1" ht="17.100000000000001" customHeight="1">
      <c r="A337" s="13" t="s">
        <v>315</v>
      </c>
      <c r="B337" s="24">
        <v>741.6</v>
      </c>
      <c r="C337" s="24">
        <v>819.83554000000004</v>
      </c>
      <c r="D337" s="4">
        <f t="shared" si="98"/>
        <v>1.105495604099245</v>
      </c>
      <c r="E337" s="10">
        <v>15</v>
      </c>
      <c r="F337" s="5">
        <f t="shared" si="108"/>
        <v>1</v>
      </c>
      <c r="G337" s="5">
        <v>10</v>
      </c>
      <c r="H337" s="5"/>
      <c r="I337" s="5"/>
      <c r="J337" s="4">
        <f t="shared" si="109"/>
        <v>1.0644335892067922</v>
      </c>
      <c r="K337" s="5">
        <v>10</v>
      </c>
      <c r="L337" s="5" t="s">
        <v>400</v>
      </c>
      <c r="M337" s="5" t="s">
        <v>400</v>
      </c>
      <c r="N337" s="4" t="s">
        <v>400</v>
      </c>
      <c r="O337" s="5"/>
      <c r="P337" s="5" t="s">
        <v>400</v>
      </c>
      <c r="Q337" s="5" t="s">
        <v>400</v>
      </c>
      <c r="R337" s="5" t="s">
        <v>400</v>
      </c>
      <c r="S337" s="5"/>
      <c r="T337" s="5" t="s">
        <v>400</v>
      </c>
      <c r="U337" s="5" t="s">
        <v>400</v>
      </c>
      <c r="V337" s="5" t="s">
        <v>400</v>
      </c>
      <c r="W337" s="5"/>
      <c r="X337" s="5" t="s">
        <v>400</v>
      </c>
      <c r="Y337" s="5" t="s">
        <v>400</v>
      </c>
      <c r="Z337" s="5" t="s">
        <v>400</v>
      </c>
      <c r="AA337" s="5"/>
      <c r="AB337" s="31">
        <f t="shared" si="99"/>
        <v>1.0636219986730457</v>
      </c>
      <c r="AC337" s="32">
        <v>2733</v>
      </c>
      <c r="AD337" s="24">
        <f t="shared" si="100"/>
        <v>2236.090909090909</v>
      </c>
      <c r="AE337" s="24">
        <f t="shared" si="101"/>
        <v>2378.4</v>
      </c>
      <c r="AF337" s="24">
        <f t="shared" si="102"/>
        <v>142.30909090909108</v>
      </c>
      <c r="AG337" s="24">
        <v>186.4</v>
      </c>
      <c r="AH337" s="24">
        <v>308.7</v>
      </c>
      <c r="AI337" s="24">
        <v>212.1</v>
      </c>
      <c r="AJ337" s="24">
        <v>293.2</v>
      </c>
      <c r="AK337" s="24">
        <v>240.1</v>
      </c>
      <c r="AL337" s="24">
        <v>337.9</v>
      </c>
      <c r="AM337" s="24">
        <v>105.4</v>
      </c>
      <c r="AN337" s="24">
        <v>278.5</v>
      </c>
      <c r="AO337" s="24">
        <v>57.9</v>
      </c>
      <c r="AP337" s="24">
        <f t="shared" si="103"/>
        <v>358.2</v>
      </c>
      <c r="AQ337" s="47"/>
      <c r="AR337" s="24">
        <f t="shared" si="104"/>
        <v>358.2</v>
      </c>
      <c r="AS337" s="24"/>
      <c r="AT337" s="24">
        <f t="shared" si="105"/>
        <v>358.2</v>
      </c>
      <c r="AU337" s="42"/>
      <c r="AV337" s="42"/>
      <c r="AW337" s="42"/>
      <c r="AX337" s="42"/>
      <c r="AY337" s="42"/>
      <c r="AZ337" s="1"/>
      <c r="BA337" s="1"/>
      <c r="BB337" s="1"/>
      <c r="BC337" s="1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9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9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9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9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9"/>
      <c r="GJ337" s="8"/>
      <c r="GK337" s="8"/>
    </row>
    <row r="338" spans="1:193" s="2" customFormat="1" ht="17.100000000000001" customHeight="1">
      <c r="A338" s="13" t="s">
        <v>316</v>
      </c>
      <c r="B338" s="24">
        <v>2664.3</v>
      </c>
      <c r="C338" s="24">
        <v>2330.7959499999997</v>
      </c>
      <c r="D338" s="4">
        <f t="shared" si="98"/>
        <v>0.87482488833840022</v>
      </c>
      <c r="E338" s="10">
        <v>15</v>
      </c>
      <c r="F338" s="5">
        <f t="shared" si="108"/>
        <v>1</v>
      </c>
      <c r="G338" s="5">
        <v>10</v>
      </c>
      <c r="H338" s="5"/>
      <c r="I338" s="5"/>
      <c r="J338" s="4">
        <f t="shared" si="109"/>
        <v>1.0644335892067922</v>
      </c>
      <c r="K338" s="5">
        <v>10</v>
      </c>
      <c r="L338" s="5" t="s">
        <v>400</v>
      </c>
      <c r="M338" s="5" t="s">
        <v>400</v>
      </c>
      <c r="N338" s="4" t="s">
        <v>400</v>
      </c>
      <c r="O338" s="5"/>
      <c r="P338" s="5" t="s">
        <v>400</v>
      </c>
      <c r="Q338" s="5" t="s">
        <v>400</v>
      </c>
      <c r="R338" s="5" t="s">
        <v>400</v>
      </c>
      <c r="S338" s="5"/>
      <c r="T338" s="5" t="s">
        <v>400</v>
      </c>
      <c r="U338" s="5" t="s">
        <v>400</v>
      </c>
      <c r="V338" s="5" t="s">
        <v>400</v>
      </c>
      <c r="W338" s="5"/>
      <c r="X338" s="5" t="s">
        <v>400</v>
      </c>
      <c r="Y338" s="5" t="s">
        <v>400</v>
      </c>
      <c r="Z338" s="5" t="s">
        <v>400</v>
      </c>
      <c r="AA338" s="5"/>
      <c r="AB338" s="31">
        <f t="shared" si="99"/>
        <v>0.96476312048982649</v>
      </c>
      <c r="AC338" s="32">
        <v>2164</v>
      </c>
      <c r="AD338" s="24">
        <f t="shared" si="100"/>
        <v>1770.5454545454545</v>
      </c>
      <c r="AE338" s="24">
        <f t="shared" si="101"/>
        <v>1708.2</v>
      </c>
      <c r="AF338" s="24">
        <f t="shared" si="102"/>
        <v>-62.345454545454459</v>
      </c>
      <c r="AG338" s="24">
        <v>191.1</v>
      </c>
      <c r="AH338" s="24">
        <v>132.5</v>
      </c>
      <c r="AI338" s="24">
        <v>298.10000000000002</v>
      </c>
      <c r="AJ338" s="24">
        <v>177.3</v>
      </c>
      <c r="AK338" s="24">
        <v>198.1</v>
      </c>
      <c r="AL338" s="24">
        <v>200.2</v>
      </c>
      <c r="AM338" s="24">
        <v>152.69999999999999</v>
      </c>
      <c r="AN338" s="24">
        <v>176.4</v>
      </c>
      <c r="AO338" s="24"/>
      <c r="AP338" s="24">
        <f t="shared" si="103"/>
        <v>181.8</v>
      </c>
      <c r="AQ338" s="47"/>
      <c r="AR338" s="24">
        <f t="shared" si="104"/>
        <v>181.8</v>
      </c>
      <c r="AS338" s="24"/>
      <c r="AT338" s="24">
        <f t="shared" si="105"/>
        <v>181.8</v>
      </c>
      <c r="AU338" s="42"/>
      <c r="AV338" s="42"/>
      <c r="AW338" s="42"/>
      <c r="AX338" s="42"/>
      <c r="AY338" s="42"/>
      <c r="AZ338" s="1"/>
      <c r="BA338" s="1"/>
      <c r="BB338" s="1"/>
      <c r="BC338" s="1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9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9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9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9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9"/>
      <c r="GJ338" s="8"/>
      <c r="GK338" s="8"/>
    </row>
    <row r="339" spans="1:193" s="2" customFormat="1" ht="17.100000000000001" customHeight="1">
      <c r="A339" s="13" t="s">
        <v>317</v>
      </c>
      <c r="B339" s="24">
        <v>558.70000000000005</v>
      </c>
      <c r="C339" s="24">
        <v>303.92889999999989</v>
      </c>
      <c r="D339" s="4">
        <f t="shared" si="98"/>
        <v>0.54399301950957557</v>
      </c>
      <c r="E339" s="10">
        <v>15</v>
      </c>
      <c r="F339" s="5">
        <f t="shared" si="108"/>
        <v>1</v>
      </c>
      <c r="G339" s="5">
        <v>10</v>
      </c>
      <c r="H339" s="5"/>
      <c r="I339" s="5"/>
      <c r="J339" s="4">
        <f t="shared" si="109"/>
        <v>1.0644335892067922</v>
      </c>
      <c r="K339" s="5">
        <v>10</v>
      </c>
      <c r="L339" s="5" t="s">
        <v>400</v>
      </c>
      <c r="M339" s="5" t="s">
        <v>400</v>
      </c>
      <c r="N339" s="4" t="s">
        <v>400</v>
      </c>
      <c r="O339" s="5"/>
      <c r="P339" s="5" t="s">
        <v>400</v>
      </c>
      <c r="Q339" s="5" t="s">
        <v>400</v>
      </c>
      <c r="R339" s="5" t="s">
        <v>400</v>
      </c>
      <c r="S339" s="5"/>
      <c r="T339" s="5" t="s">
        <v>400</v>
      </c>
      <c r="U339" s="5" t="s">
        <v>400</v>
      </c>
      <c r="V339" s="5" t="s">
        <v>400</v>
      </c>
      <c r="W339" s="5"/>
      <c r="X339" s="5" t="s">
        <v>400</v>
      </c>
      <c r="Y339" s="5" t="s">
        <v>400</v>
      </c>
      <c r="Z339" s="5" t="s">
        <v>400</v>
      </c>
      <c r="AA339" s="5"/>
      <c r="AB339" s="31">
        <f t="shared" si="99"/>
        <v>0.82297803384890156</v>
      </c>
      <c r="AC339" s="32">
        <v>1617</v>
      </c>
      <c r="AD339" s="24">
        <f t="shared" si="100"/>
        <v>1323</v>
      </c>
      <c r="AE339" s="24">
        <f t="shared" si="101"/>
        <v>1088.8</v>
      </c>
      <c r="AF339" s="24">
        <f t="shared" si="102"/>
        <v>-234.20000000000005</v>
      </c>
      <c r="AG339" s="24">
        <v>85.9</v>
      </c>
      <c r="AH339" s="24">
        <v>115.8</v>
      </c>
      <c r="AI339" s="24">
        <v>157.5</v>
      </c>
      <c r="AJ339" s="24">
        <v>118.4</v>
      </c>
      <c r="AK339" s="24">
        <v>170.5</v>
      </c>
      <c r="AL339" s="24">
        <v>97.3</v>
      </c>
      <c r="AM339" s="24">
        <v>134</v>
      </c>
      <c r="AN339" s="24">
        <v>113.5</v>
      </c>
      <c r="AO339" s="24"/>
      <c r="AP339" s="24">
        <f t="shared" si="103"/>
        <v>95.9</v>
      </c>
      <c r="AQ339" s="47"/>
      <c r="AR339" s="24">
        <f t="shared" si="104"/>
        <v>95.9</v>
      </c>
      <c r="AS339" s="24"/>
      <c r="AT339" s="24">
        <f t="shared" si="105"/>
        <v>95.9</v>
      </c>
      <c r="AU339" s="42"/>
      <c r="AV339" s="42"/>
      <c r="AW339" s="42"/>
      <c r="AX339" s="42"/>
      <c r="AY339" s="42"/>
      <c r="AZ339" s="1"/>
      <c r="BA339" s="1"/>
      <c r="BB339" s="1"/>
      <c r="BC339" s="1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9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9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9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9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9"/>
      <c r="GJ339" s="8"/>
      <c r="GK339" s="8"/>
    </row>
    <row r="340" spans="1:193" s="2" customFormat="1" ht="17.100000000000001" customHeight="1">
      <c r="A340" s="13" t="s">
        <v>318</v>
      </c>
      <c r="B340" s="24">
        <v>175.9</v>
      </c>
      <c r="C340" s="24">
        <v>98.024110000000107</v>
      </c>
      <c r="D340" s="4">
        <f t="shared" si="98"/>
        <v>0.55727180216031891</v>
      </c>
      <c r="E340" s="10">
        <v>15</v>
      </c>
      <c r="F340" s="5">
        <f t="shared" si="108"/>
        <v>1</v>
      </c>
      <c r="G340" s="5">
        <v>10</v>
      </c>
      <c r="H340" s="5"/>
      <c r="I340" s="5"/>
      <c r="J340" s="4">
        <f t="shared" si="109"/>
        <v>1.0644335892067922</v>
      </c>
      <c r="K340" s="5">
        <v>10</v>
      </c>
      <c r="L340" s="5" t="s">
        <v>400</v>
      </c>
      <c r="M340" s="5" t="s">
        <v>400</v>
      </c>
      <c r="N340" s="4" t="s">
        <v>400</v>
      </c>
      <c r="O340" s="5"/>
      <c r="P340" s="5" t="s">
        <v>400</v>
      </c>
      <c r="Q340" s="5" t="s">
        <v>400</v>
      </c>
      <c r="R340" s="5" t="s">
        <v>400</v>
      </c>
      <c r="S340" s="5"/>
      <c r="T340" s="5" t="s">
        <v>400</v>
      </c>
      <c r="U340" s="5" t="s">
        <v>400</v>
      </c>
      <c r="V340" s="5" t="s">
        <v>400</v>
      </c>
      <c r="W340" s="5"/>
      <c r="X340" s="5" t="s">
        <v>400</v>
      </c>
      <c r="Y340" s="5" t="s">
        <v>400</v>
      </c>
      <c r="Z340" s="5" t="s">
        <v>400</v>
      </c>
      <c r="AA340" s="5"/>
      <c r="AB340" s="31">
        <f t="shared" si="99"/>
        <v>0.82866894069922015</v>
      </c>
      <c r="AC340" s="32">
        <v>1492</v>
      </c>
      <c r="AD340" s="24">
        <f t="shared" si="100"/>
        <v>1220.7272727272725</v>
      </c>
      <c r="AE340" s="24">
        <f t="shared" si="101"/>
        <v>1011.6</v>
      </c>
      <c r="AF340" s="24">
        <f t="shared" si="102"/>
        <v>-209.1272727272725</v>
      </c>
      <c r="AG340" s="24">
        <v>63.6</v>
      </c>
      <c r="AH340" s="24">
        <v>63.8</v>
      </c>
      <c r="AI340" s="24">
        <v>65.8</v>
      </c>
      <c r="AJ340" s="24">
        <v>92.3</v>
      </c>
      <c r="AK340" s="24">
        <v>47.6</v>
      </c>
      <c r="AL340" s="24">
        <v>120.6</v>
      </c>
      <c r="AM340" s="24">
        <v>164.2</v>
      </c>
      <c r="AN340" s="24">
        <v>79</v>
      </c>
      <c r="AO340" s="24">
        <v>232.99999999999997</v>
      </c>
      <c r="AP340" s="24">
        <f t="shared" si="103"/>
        <v>81.7</v>
      </c>
      <c r="AQ340" s="47"/>
      <c r="AR340" s="24">
        <f t="shared" si="104"/>
        <v>81.7</v>
      </c>
      <c r="AS340" s="24"/>
      <c r="AT340" s="24">
        <f t="shared" si="105"/>
        <v>81.7</v>
      </c>
      <c r="AU340" s="42"/>
      <c r="AV340" s="42"/>
      <c r="AW340" s="42"/>
      <c r="AX340" s="42"/>
      <c r="AY340" s="42"/>
      <c r="AZ340" s="1"/>
      <c r="BA340" s="1"/>
      <c r="BB340" s="1"/>
      <c r="BC340" s="1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9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9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9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9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9"/>
      <c r="GJ340" s="8"/>
      <c r="GK340" s="8"/>
    </row>
    <row r="341" spans="1:193" s="2" customFormat="1" ht="17.100000000000001" customHeight="1">
      <c r="A341" s="13" t="s">
        <v>319</v>
      </c>
      <c r="B341" s="24">
        <v>770.1</v>
      </c>
      <c r="C341" s="24">
        <v>701.31074999999998</v>
      </c>
      <c r="D341" s="4">
        <f t="shared" si="98"/>
        <v>0.91067491234904552</v>
      </c>
      <c r="E341" s="10">
        <v>15</v>
      </c>
      <c r="F341" s="5">
        <f t="shared" si="108"/>
        <v>1</v>
      </c>
      <c r="G341" s="5">
        <v>10</v>
      </c>
      <c r="H341" s="5"/>
      <c r="I341" s="5"/>
      <c r="J341" s="4">
        <f t="shared" si="109"/>
        <v>1.0644335892067922</v>
      </c>
      <c r="K341" s="5">
        <v>10</v>
      </c>
      <c r="L341" s="5" t="s">
        <v>400</v>
      </c>
      <c r="M341" s="5" t="s">
        <v>400</v>
      </c>
      <c r="N341" s="4" t="s">
        <v>400</v>
      </c>
      <c r="O341" s="5"/>
      <c r="P341" s="5" t="s">
        <v>400</v>
      </c>
      <c r="Q341" s="5" t="s">
        <v>400</v>
      </c>
      <c r="R341" s="5" t="s">
        <v>400</v>
      </c>
      <c r="S341" s="5"/>
      <c r="T341" s="5" t="s">
        <v>400</v>
      </c>
      <c r="U341" s="5" t="s">
        <v>400</v>
      </c>
      <c r="V341" s="5" t="s">
        <v>400</v>
      </c>
      <c r="W341" s="5"/>
      <c r="X341" s="5" t="s">
        <v>400</v>
      </c>
      <c r="Y341" s="5" t="s">
        <v>400</v>
      </c>
      <c r="Z341" s="5" t="s">
        <v>400</v>
      </c>
      <c r="AA341" s="5"/>
      <c r="AB341" s="31">
        <f t="shared" si="99"/>
        <v>0.98012741649438873</v>
      </c>
      <c r="AC341" s="32">
        <v>1990</v>
      </c>
      <c r="AD341" s="24">
        <f t="shared" si="100"/>
        <v>1628.1818181818182</v>
      </c>
      <c r="AE341" s="24">
        <f t="shared" si="101"/>
        <v>1595.8</v>
      </c>
      <c r="AF341" s="24">
        <f t="shared" si="102"/>
        <v>-32.381818181818289</v>
      </c>
      <c r="AG341" s="24">
        <v>136.19999999999999</v>
      </c>
      <c r="AH341" s="24">
        <v>220.7</v>
      </c>
      <c r="AI341" s="24">
        <v>9</v>
      </c>
      <c r="AJ341" s="24">
        <v>213.5</v>
      </c>
      <c r="AK341" s="24">
        <v>94.9</v>
      </c>
      <c r="AL341" s="24">
        <v>394.3</v>
      </c>
      <c r="AM341" s="24">
        <v>79.2</v>
      </c>
      <c r="AN341" s="24">
        <v>150.4</v>
      </c>
      <c r="AO341" s="24">
        <v>57.4</v>
      </c>
      <c r="AP341" s="24">
        <f t="shared" si="103"/>
        <v>240.2</v>
      </c>
      <c r="AQ341" s="47"/>
      <c r="AR341" s="24">
        <f t="shared" si="104"/>
        <v>240.2</v>
      </c>
      <c r="AS341" s="24"/>
      <c r="AT341" s="24">
        <f t="shared" si="105"/>
        <v>240.2</v>
      </c>
      <c r="AU341" s="42"/>
      <c r="AV341" s="42"/>
      <c r="AW341" s="42"/>
      <c r="AX341" s="42"/>
      <c r="AY341" s="42"/>
      <c r="BA341" s="1"/>
      <c r="BB341" s="1"/>
      <c r="BC341" s="1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9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9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9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9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9"/>
      <c r="GJ341" s="8"/>
      <c r="GK341" s="8"/>
    </row>
    <row r="342" spans="1:193" s="2" customFormat="1" ht="17.100000000000001" customHeight="1">
      <c r="A342" s="13" t="s">
        <v>320</v>
      </c>
      <c r="B342" s="24">
        <v>6607.7</v>
      </c>
      <c r="C342" s="24">
        <v>6151.6049899999989</v>
      </c>
      <c r="D342" s="4">
        <f t="shared" si="98"/>
        <v>0.93097522435945923</v>
      </c>
      <c r="E342" s="10">
        <v>15</v>
      </c>
      <c r="F342" s="5">
        <f t="shared" si="108"/>
        <v>1</v>
      </c>
      <c r="G342" s="5">
        <v>10</v>
      </c>
      <c r="H342" s="5"/>
      <c r="I342" s="5"/>
      <c r="J342" s="4">
        <f t="shared" si="109"/>
        <v>1.0644335892067922</v>
      </c>
      <c r="K342" s="5">
        <v>10</v>
      </c>
      <c r="L342" s="5" t="s">
        <v>400</v>
      </c>
      <c r="M342" s="5" t="s">
        <v>400</v>
      </c>
      <c r="N342" s="4" t="s">
        <v>400</v>
      </c>
      <c r="O342" s="5"/>
      <c r="P342" s="5" t="s">
        <v>400</v>
      </c>
      <c r="Q342" s="5" t="s">
        <v>400</v>
      </c>
      <c r="R342" s="5" t="s">
        <v>400</v>
      </c>
      <c r="S342" s="5"/>
      <c r="T342" s="5" t="s">
        <v>400</v>
      </c>
      <c r="U342" s="5" t="s">
        <v>400</v>
      </c>
      <c r="V342" s="5" t="s">
        <v>400</v>
      </c>
      <c r="W342" s="5"/>
      <c r="X342" s="5" t="s">
        <v>400</v>
      </c>
      <c r="Y342" s="5" t="s">
        <v>400</v>
      </c>
      <c r="Z342" s="5" t="s">
        <v>400</v>
      </c>
      <c r="AA342" s="5"/>
      <c r="AB342" s="31">
        <f t="shared" si="99"/>
        <v>0.9888275502131374</v>
      </c>
      <c r="AC342" s="32">
        <v>4020</v>
      </c>
      <c r="AD342" s="24">
        <f t="shared" si="100"/>
        <v>3289.090909090909</v>
      </c>
      <c r="AE342" s="24">
        <f t="shared" si="101"/>
        <v>3252.3</v>
      </c>
      <c r="AF342" s="24">
        <f t="shared" si="102"/>
        <v>-36.790909090908826</v>
      </c>
      <c r="AG342" s="24">
        <v>360.1</v>
      </c>
      <c r="AH342" s="24">
        <v>311.2</v>
      </c>
      <c r="AI342" s="24">
        <v>39.799999999999997</v>
      </c>
      <c r="AJ342" s="24">
        <v>231.2</v>
      </c>
      <c r="AK342" s="24">
        <v>388</v>
      </c>
      <c r="AL342" s="24">
        <v>464.2</v>
      </c>
      <c r="AM342" s="24">
        <v>344.6</v>
      </c>
      <c r="AN342" s="24">
        <v>350.2</v>
      </c>
      <c r="AO342" s="24">
        <v>377.5</v>
      </c>
      <c r="AP342" s="24">
        <f t="shared" si="103"/>
        <v>385.5</v>
      </c>
      <c r="AQ342" s="47"/>
      <c r="AR342" s="24">
        <f t="shared" si="104"/>
        <v>385.5</v>
      </c>
      <c r="AS342" s="24"/>
      <c r="AT342" s="24">
        <f t="shared" si="105"/>
        <v>385.5</v>
      </c>
      <c r="AU342" s="42"/>
      <c r="AV342" s="42"/>
      <c r="AW342" s="42"/>
      <c r="AX342" s="42"/>
      <c r="AY342" s="42"/>
      <c r="AZ342" s="1"/>
      <c r="BA342" s="1"/>
      <c r="BB342" s="1"/>
      <c r="BC342" s="1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9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9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9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9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9"/>
      <c r="GJ342" s="8"/>
      <c r="GK342" s="8"/>
    </row>
    <row r="343" spans="1:193" s="2" customFormat="1" ht="17.100000000000001" customHeight="1">
      <c r="A343" s="17" t="s">
        <v>321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42"/>
      <c r="AV343" s="42"/>
      <c r="AW343" s="42"/>
      <c r="AX343" s="42"/>
      <c r="AY343" s="42"/>
      <c r="BA343" s="1"/>
      <c r="BB343" s="1"/>
      <c r="BC343" s="1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9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9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9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9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9"/>
      <c r="GJ343" s="8"/>
      <c r="GK343" s="8"/>
    </row>
    <row r="344" spans="1:193" s="2" customFormat="1" ht="17.100000000000001" customHeight="1">
      <c r="A344" s="33" t="s">
        <v>322</v>
      </c>
      <c r="B344" s="24">
        <v>1009</v>
      </c>
      <c r="C344" s="24">
        <v>774.39589999999987</v>
      </c>
      <c r="D344" s="4">
        <f t="shared" si="98"/>
        <v>0.76748850346878084</v>
      </c>
      <c r="E344" s="10">
        <v>15</v>
      </c>
      <c r="F344" s="5">
        <f>F$52</f>
        <v>1</v>
      </c>
      <c r="G344" s="5">
        <v>10</v>
      </c>
      <c r="H344" s="5"/>
      <c r="I344" s="5"/>
      <c r="J344" s="4">
        <f>J$52</f>
        <v>1.2459190479304256</v>
      </c>
      <c r="K344" s="5">
        <v>10</v>
      </c>
      <c r="L344" s="5" t="s">
        <v>400</v>
      </c>
      <c r="M344" s="5" t="s">
        <v>400</v>
      </c>
      <c r="N344" s="4" t="s">
        <v>400</v>
      </c>
      <c r="O344" s="5"/>
      <c r="P344" s="5" t="s">
        <v>400</v>
      </c>
      <c r="Q344" s="5" t="s">
        <v>400</v>
      </c>
      <c r="R344" s="5" t="s">
        <v>400</v>
      </c>
      <c r="S344" s="5"/>
      <c r="T344" s="5" t="s">
        <v>400</v>
      </c>
      <c r="U344" s="5" t="s">
        <v>400</v>
      </c>
      <c r="V344" s="5" t="s">
        <v>400</v>
      </c>
      <c r="W344" s="5"/>
      <c r="X344" s="5" t="s">
        <v>400</v>
      </c>
      <c r="Y344" s="5" t="s">
        <v>400</v>
      </c>
      <c r="Z344" s="5" t="s">
        <v>400</v>
      </c>
      <c r="AA344" s="5"/>
      <c r="AB344" s="31">
        <f t="shared" si="99"/>
        <v>0.97061480089531338</v>
      </c>
      <c r="AC344" s="32">
        <v>1314</v>
      </c>
      <c r="AD344" s="24">
        <f t="shared" si="100"/>
        <v>1075.090909090909</v>
      </c>
      <c r="AE344" s="24">
        <f t="shared" si="101"/>
        <v>1043.5</v>
      </c>
      <c r="AF344" s="24">
        <f t="shared" si="102"/>
        <v>-31.590909090909008</v>
      </c>
      <c r="AG344" s="24">
        <v>92</v>
      </c>
      <c r="AH344" s="24">
        <v>77.099999999999994</v>
      </c>
      <c r="AI344" s="24">
        <v>133</v>
      </c>
      <c r="AJ344" s="24">
        <v>97.8</v>
      </c>
      <c r="AK344" s="24">
        <v>111</v>
      </c>
      <c r="AL344" s="24">
        <v>176.9</v>
      </c>
      <c r="AM344" s="24">
        <v>119.6</v>
      </c>
      <c r="AN344" s="24">
        <v>92.6</v>
      </c>
      <c r="AO344" s="24"/>
      <c r="AP344" s="24">
        <f t="shared" si="103"/>
        <v>143.5</v>
      </c>
      <c r="AQ344" s="47"/>
      <c r="AR344" s="24">
        <f t="shared" si="104"/>
        <v>143.5</v>
      </c>
      <c r="AS344" s="24"/>
      <c r="AT344" s="24">
        <f t="shared" si="105"/>
        <v>143.5</v>
      </c>
      <c r="AU344" s="42"/>
      <c r="AV344" s="42"/>
      <c r="AW344" s="42"/>
      <c r="AX344" s="42"/>
      <c r="AY344" s="42"/>
      <c r="AZ344" s="1"/>
      <c r="BA344" s="1"/>
      <c r="BB344" s="1"/>
      <c r="BC344" s="1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9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9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9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9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9"/>
      <c r="GJ344" s="8"/>
      <c r="GK344" s="8"/>
    </row>
    <row r="345" spans="1:193" s="2" customFormat="1" ht="17.100000000000001" customHeight="1">
      <c r="A345" s="33" t="s">
        <v>323</v>
      </c>
      <c r="B345" s="24">
        <v>450.9</v>
      </c>
      <c r="C345" s="24">
        <v>338.95676999999995</v>
      </c>
      <c r="D345" s="4">
        <f t="shared" si="98"/>
        <v>0.75173379906852955</v>
      </c>
      <c r="E345" s="10">
        <v>15</v>
      </c>
      <c r="F345" s="5">
        <f t="shared" ref="F345:F353" si="110">F$52</f>
        <v>1</v>
      </c>
      <c r="G345" s="5">
        <v>10</v>
      </c>
      <c r="H345" s="5"/>
      <c r="I345" s="5"/>
      <c r="J345" s="4">
        <f t="shared" ref="J345:J353" si="111">J$52</f>
        <v>1.2459190479304256</v>
      </c>
      <c r="K345" s="5">
        <v>10</v>
      </c>
      <c r="L345" s="5" t="s">
        <v>400</v>
      </c>
      <c r="M345" s="5" t="s">
        <v>400</v>
      </c>
      <c r="N345" s="4" t="s">
        <v>400</v>
      </c>
      <c r="O345" s="5"/>
      <c r="P345" s="5" t="s">
        <v>400</v>
      </c>
      <c r="Q345" s="5" t="s">
        <v>400</v>
      </c>
      <c r="R345" s="5" t="s">
        <v>400</v>
      </c>
      <c r="S345" s="5"/>
      <c r="T345" s="5" t="s">
        <v>400</v>
      </c>
      <c r="U345" s="5" t="s">
        <v>400</v>
      </c>
      <c r="V345" s="5" t="s">
        <v>400</v>
      </c>
      <c r="W345" s="5"/>
      <c r="X345" s="5" t="s">
        <v>400</v>
      </c>
      <c r="Y345" s="5" t="s">
        <v>400</v>
      </c>
      <c r="Z345" s="5" t="s">
        <v>400</v>
      </c>
      <c r="AA345" s="5"/>
      <c r="AB345" s="31">
        <f t="shared" si="99"/>
        <v>0.96386278472377707</v>
      </c>
      <c r="AC345" s="32">
        <v>1329</v>
      </c>
      <c r="AD345" s="24">
        <f t="shared" si="100"/>
        <v>1087.3636363636363</v>
      </c>
      <c r="AE345" s="24">
        <f t="shared" si="101"/>
        <v>1048.0999999999999</v>
      </c>
      <c r="AF345" s="24">
        <f t="shared" si="102"/>
        <v>-39.263636363636351</v>
      </c>
      <c r="AG345" s="24">
        <v>63.1</v>
      </c>
      <c r="AH345" s="24">
        <v>142.5</v>
      </c>
      <c r="AI345" s="24">
        <v>126.1</v>
      </c>
      <c r="AJ345" s="24">
        <v>78.900000000000006</v>
      </c>
      <c r="AK345" s="24">
        <v>139.6</v>
      </c>
      <c r="AL345" s="24">
        <v>151.9</v>
      </c>
      <c r="AM345" s="24">
        <v>121.2</v>
      </c>
      <c r="AN345" s="24">
        <v>138</v>
      </c>
      <c r="AO345" s="24">
        <v>20</v>
      </c>
      <c r="AP345" s="24">
        <f t="shared" si="103"/>
        <v>66.8</v>
      </c>
      <c r="AQ345" s="47"/>
      <c r="AR345" s="24">
        <f t="shared" si="104"/>
        <v>66.8</v>
      </c>
      <c r="AS345" s="24"/>
      <c r="AT345" s="24">
        <f t="shared" si="105"/>
        <v>66.8</v>
      </c>
      <c r="AU345" s="42"/>
      <c r="AV345" s="42"/>
      <c r="AW345" s="42"/>
      <c r="AX345" s="42"/>
      <c r="AY345" s="42"/>
      <c r="AZ345" s="1"/>
      <c r="BA345" s="1"/>
      <c r="BB345" s="1"/>
      <c r="BC345" s="1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9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9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9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9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9"/>
      <c r="GJ345" s="8"/>
      <c r="GK345" s="8"/>
    </row>
    <row r="346" spans="1:193" s="2" customFormat="1" ht="17.100000000000001" customHeight="1">
      <c r="A346" s="33" t="s">
        <v>324</v>
      </c>
      <c r="B346" s="24">
        <v>730.9</v>
      </c>
      <c r="C346" s="24">
        <v>975.17574000000002</v>
      </c>
      <c r="D346" s="4">
        <f t="shared" si="98"/>
        <v>1.2134212258858941</v>
      </c>
      <c r="E346" s="10">
        <v>15</v>
      </c>
      <c r="F346" s="5">
        <f t="shared" si="110"/>
        <v>1</v>
      </c>
      <c r="G346" s="5">
        <v>10</v>
      </c>
      <c r="H346" s="5"/>
      <c r="I346" s="5"/>
      <c r="J346" s="4">
        <f t="shared" si="111"/>
        <v>1.2459190479304256</v>
      </c>
      <c r="K346" s="5">
        <v>10</v>
      </c>
      <c r="L346" s="5" t="s">
        <v>400</v>
      </c>
      <c r="M346" s="5" t="s">
        <v>400</v>
      </c>
      <c r="N346" s="4" t="s">
        <v>400</v>
      </c>
      <c r="O346" s="5"/>
      <c r="P346" s="5" t="s">
        <v>400</v>
      </c>
      <c r="Q346" s="5" t="s">
        <v>400</v>
      </c>
      <c r="R346" s="5" t="s">
        <v>400</v>
      </c>
      <c r="S346" s="5"/>
      <c r="T346" s="5" t="s">
        <v>400</v>
      </c>
      <c r="U346" s="5" t="s">
        <v>400</v>
      </c>
      <c r="V346" s="5" t="s">
        <v>400</v>
      </c>
      <c r="W346" s="5"/>
      <c r="X346" s="5" t="s">
        <v>400</v>
      </c>
      <c r="Y346" s="5" t="s">
        <v>400</v>
      </c>
      <c r="Z346" s="5" t="s">
        <v>400</v>
      </c>
      <c r="AA346" s="5"/>
      <c r="AB346" s="31">
        <f t="shared" si="99"/>
        <v>1.1617288247883619</v>
      </c>
      <c r="AC346" s="32">
        <v>1854</v>
      </c>
      <c r="AD346" s="24">
        <f t="shared" si="100"/>
        <v>1516.9090909090908</v>
      </c>
      <c r="AE346" s="24">
        <f t="shared" si="101"/>
        <v>1762.2</v>
      </c>
      <c r="AF346" s="24">
        <f t="shared" si="102"/>
        <v>245.29090909090928</v>
      </c>
      <c r="AG346" s="24">
        <v>91.3</v>
      </c>
      <c r="AH346" s="24">
        <v>204.6</v>
      </c>
      <c r="AI346" s="24">
        <v>253.3</v>
      </c>
      <c r="AJ346" s="24">
        <v>123.2</v>
      </c>
      <c r="AK346" s="24">
        <v>198.9</v>
      </c>
      <c r="AL346" s="24">
        <v>295.5</v>
      </c>
      <c r="AM346" s="24">
        <v>129</v>
      </c>
      <c r="AN346" s="24">
        <v>125</v>
      </c>
      <c r="AO346" s="24"/>
      <c r="AP346" s="24">
        <f t="shared" si="103"/>
        <v>341.4</v>
      </c>
      <c r="AQ346" s="47"/>
      <c r="AR346" s="24">
        <f t="shared" si="104"/>
        <v>341.4</v>
      </c>
      <c r="AS346" s="24"/>
      <c r="AT346" s="24">
        <f t="shared" si="105"/>
        <v>341.4</v>
      </c>
      <c r="AU346" s="42"/>
      <c r="AV346" s="42"/>
      <c r="AW346" s="42"/>
      <c r="AX346" s="42"/>
      <c r="AY346" s="42"/>
      <c r="AZ346" s="1"/>
      <c r="BA346" s="1"/>
      <c r="BB346" s="1"/>
      <c r="BC346" s="1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9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9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9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9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9"/>
      <c r="GJ346" s="8"/>
      <c r="GK346" s="8"/>
    </row>
    <row r="347" spans="1:193" s="2" customFormat="1" ht="17.100000000000001" customHeight="1">
      <c r="A347" s="33" t="s">
        <v>325</v>
      </c>
      <c r="B347" s="24">
        <v>383.9</v>
      </c>
      <c r="C347" s="24">
        <v>257.18621000000019</v>
      </c>
      <c r="D347" s="4">
        <f t="shared" si="98"/>
        <v>0.66993021620213655</v>
      </c>
      <c r="E347" s="10">
        <v>15</v>
      </c>
      <c r="F347" s="5">
        <f t="shared" si="110"/>
        <v>1</v>
      </c>
      <c r="G347" s="5">
        <v>10</v>
      </c>
      <c r="H347" s="5"/>
      <c r="I347" s="5"/>
      <c r="J347" s="4">
        <f t="shared" si="111"/>
        <v>1.2459190479304256</v>
      </c>
      <c r="K347" s="5">
        <v>10</v>
      </c>
      <c r="L347" s="5" t="s">
        <v>400</v>
      </c>
      <c r="M347" s="5" t="s">
        <v>400</v>
      </c>
      <c r="N347" s="4" t="s">
        <v>400</v>
      </c>
      <c r="O347" s="5"/>
      <c r="P347" s="5" t="s">
        <v>400</v>
      </c>
      <c r="Q347" s="5" t="s">
        <v>400</v>
      </c>
      <c r="R347" s="5" t="s">
        <v>400</v>
      </c>
      <c r="S347" s="5"/>
      <c r="T347" s="5" t="s">
        <v>400</v>
      </c>
      <c r="U347" s="5" t="s">
        <v>400</v>
      </c>
      <c r="V347" s="5" t="s">
        <v>400</v>
      </c>
      <c r="W347" s="5"/>
      <c r="X347" s="5" t="s">
        <v>400</v>
      </c>
      <c r="Y347" s="5" t="s">
        <v>400</v>
      </c>
      <c r="Z347" s="5" t="s">
        <v>400</v>
      </c>
      <c r="AA347" s="5"/>
      <c r="AB347" s="31">
        <f t="shared" si="99"/>
        <v>0.92880410635246591</v>
      </c>
      <c r="AC347" s="32">
        <v>1528</v>
      </c>
      <c r="AD347" s="24">
        <f t="shared" si="100"/>
        <v>1250.1818181818182</v>
      </c>
      <c r="AE347" s="24">
        <f t="shared" si="101"/>
        <v>1161.2</v>
      </c>
      <c r="AF347" s="24">
        <f t="shared" si="102"/>
        <v>-88.981818181818198</v>
      </c>
      <c r="AG347" s="24">
        <v>80.900000000000006</v>
      </c>
      <c r="AH347" s="24">
        <v>67.8</v>
      </c>
      <c r="AI347" s="24">
        <v>139</v>
      </c>
      <c r="AJ347" s="24">
        <v>98.7</v>
      </c>
      <c r="AK347" s="24">
        <v>103.6</v>
      </c>
      <c r="AL347" s="24">
        <v>212.2</v>
      </c>
      <c r="AM347" s="24">
        <v>186.8</v>
      </c>
      <c r="AN347" s="24">
        <v>55.6</v>
      </c>
      <c r="AO347" s="24"/>
      <c r="AP347" s="24">
        <f t="shared" si="103"/>
        <v>216.6</v>
      </c>
      <c r="AQ347" s="47"/>
      <c r="AR347" s="24">
        <f t="shared" si="104"/>
        <v>216.6</v>
      </c>
      <c r="AS347" s="24"/>
      <c r="AT347" s="24">
        <f t="shared" si="105"/>
        <v>216.6</v>
      </c>
      <c r="AU347" s="42"/>
      <c r="AV347" s="42"/>
      <c r="AW347" s="42"/>
      <c r="AX347" s="42"/>
      <c r="AY347" s="42"/>
      <c r="AZ347" s="1"/>
      <c r="BA347" s="1"/>
      <c r="BB347" s="1"/>
      <c r="BC347" s="1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9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9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9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9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9"/>
      <c r="GJ347" s="8"/>
      <c r="GK347" s="8"/>
    </row>
    <row r="348" spans="1:193" s="2" customFormat="1" ht="17.100000000000001" customHeight="1">
      <c r="A348" s="33" t="s">
        <v>326</v>
      </c>
      <c r="B348" s="24">
        <v>742.2</v>
      </c>
      <c r="C348" s="24">
        <v>787.74504999999988</v>
      </c>
      <c r="D348" s="4">
        <f t="shared" si="98"/>
        <v>1.0613649285906761</v>
      </c>
      <c r="E348" s="10">
        <v>15</v>
      </c>
      <c r="F348" s="5">
        <f t="shared" si="110"/>
        <v>1</v>
      </c>
      <c r="G348" s="5">
        <v>10</v>
      </c>
      <c r="H348" s="5"/>
      <c r="I348" s="5"/>
      <c r="J348" s="4">
        <f t="shared" si="111"/>
        <v>1.2459190479304256</v>
      </c>
      <c r="K348" s="5">
        <v>10</v>
      </c>
      <c r="L348" s="5" t="s">
        <v>400</v>
      </c>
      <c r="M348" s="5" t="s">
        <v>400</v>
      </c>
      <c r="N348" s="4" t="s">
        <v>400</v>
      </c>
      <c r="O348" s="5"/>
      <c r="P348" s="5" t="s">
        <v>400</v>
      </c>
      <c r="Q348" s="5" t="s">
        <v>400</v>
      </c>
      <c r="R348" s="5" t="s">
        <v>400</v>
      </c>
      <c r="S348" s="5"/>
      <c r="T348" s="5" t="s">
        <v>400</v>
      </c>
      <c r="U348" s="5" t="s">
        <v>400</v>
      </c>
      <c r="V348" s="5" t="s">
        <v>400</v>
      </c>
      <c r="W348" s="5"/>
      <c r="X348" s="5" t="s">
        <v>400</v>
      </c>
      <c r="Y348" s="5" t="s">
        <v>400</v>
      </c>
      <c r="Z348" s="5" t="s">
        <v>400</v>
      </c>
      <c r="AA348" s="5"/>
      <c r="AB348" s="31">
        <f t="shared" si="99"/>
        <v>1.0965618402332684</v>
      </c>
      <c r="AC348" s="32">
        <v>971</v>
      </c>
      <c r="AD348" s="24">
        <f t="shared" si="100"/>
        <v>794.45454545454538</v>
      </c>
      <c r="AE348" s="24">
        <f t="shared" si="101"/>
        <v>871.2</v>
      </c>
      <c r="AF348" s="24">
        <f t="shared" si="102"/>
        <v>76.745454545454663</v>
      </c>
      <c r="AG348" s="24">
        <v>97.7</v>
      </c>
      <c r="AH348" s="24">
        <v>104.1</v>
      </c>
      <c r="AI348" s="24">
        <v>75</v>
      </c>
      <c r="AJ348" s="24">
        <v>89.9</v>
      </c>
      <c r="AK348" s="24">
        <v>84.8</v>
      </c>
      <c r="AL348" s="24">
        <v>156.6</v>
      </c>
      <c r="AM348" s="24">
        <v>47.1</v>
      </c>
      <c r="AN348" s="24">
        <v>73</v>
      </c>
      <c r="AO348" s="24"/>
      <c r="AP348" s="24">
        <f t="shared" si="103"/>
        <v>143</v>
      </c>
      <c r="AQ348" s="47"/>
      <c r="AR348" s="24">
        <f t="shared" si="104"/>
        <v>143</v>
      </c>
      <c r="AS348" s="24"/>
      <c r="AT348" s="24">
        <f t="shared" si="105"/>
        <v>143</v>
      </c>
      <c r="AU348" s="42"/>
      <c r="AV348" s="42"/>
      <c r="AW348" s="42"/>
      <c r="AX348" s="42"/>
      <c r="AY348" s="42"/>
      <c r="AZ348" s="1"/>
      <c r="BA348" s="1"/>
      <c r="BB348" s="1"/>
      <c r="BC348" s="1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9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9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9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9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9"/>
      <c r="GJ348" s="8"/>
      <c r="GK348" s="8"/>
    </row>
    <row r="349" spans="1:193" s="2" customFormat="1" ht="17.100000000000001" customHeight="1">
      <c r="A349" s="33" t="s">
        <v>327</v>
      </c>
      <c r="B349" s="24">
        <v>1472.2</v>
      </c>
      <c r="C349" s="24">
        <v>869.40349000000003</v>
      </c>
      <c r="D349" s="4">
        <f t="shared" si="98"/>
        <v>0.59054713354163835</v>
      </c>
      <c r="E349" s="10">
        <v>15</v>
      </c>
      <c r="F349" s="5">
        <f t="shared" si="110"/>
        <v>1</v>
      </c>
      <c r="G349" s="5">
        <v>10</v>
      </c>
      <c r="H349" s="5"/>
      <c r="I349" s="5"/>
      <c r="J349" s="4">
        <f t="shared" si="111"/>
        <v>1.2459190479304256</v>
      </c>
      <c r="K349" s="5">
        <v>10</v>
      </c>
      <c r="L349" s="5" t="s">
        <v>400</v>
      </c>
      <c r="M349" s="5" t="s">
        <v>400</v>
      </c>
      <c r="N349" s="4" t="s">
        <v>400</v>
      </c>
      <c r="O349" s="5"/>
      <c r="P349" s="5" t="s">
        <v>400</v>
      </c>
      <c r="Q349" s="5" t="s">
        <v>400</v>
      </c>
      <c r="R349" s="5" t="s">
        <v>400</v>
      </c>
      <c r="S349" s="5"/>
      <c r="T349" s="5" t="s">
        <v>400</v>
      </c>
      <c r="U349" s="5" t="s">
        <v>400</v>
      </c>
      <c r="V349" s="5" t="s">
        <v>400</v>
      </c>
      <c r="W349" s="5"/>
      <c r="X349" s="5" t="s">
        <v>400</v>
      </c>
      <c r="Y349" s="5" t="s">
        <v>400</v>
      </c>
      <c r="Z349" s="5" t="s">
        <v>400</v>
      </c>
      <c r="AA349" s="5"/>
      <c r="AB349" s="31">
        <f t="shared" si="99"/>
        <v>0.8947827852122523</v>
      </c>
      <c r="AC349" s="32">
        <v>1442</v>
      </c>
      <c r="AD349" s="24">
        <f t="shared" si="100"/>
        <v>1179.8181818181818</v>
      </c>
      <c r="AE349" s="24">
        <f t="shared" si="101"/>
        <v>1055.7</v>
      </c>
      <c r="AF349" s="24">
        <f t="shared" si="102"/>
        <v>-124.11818181818171</v>
      </c>
      <c r="AG349" s="24">
        <v>92.6</v>
      </c>
      <c r="AH349" s="24">
        <v>72.7</v>
      </c>
      <c r="AI349" s="24">
        <v>155.4</v>
      </c>
      <c r="AJ349" s="24">
        <v>110.2</v>
      </c>
      <c r="AK349" s="24">
        <v>86.1</v>
      </c>
      <c r="AL349" s="24">
        <v>201.9</v>
      </c>
      <c r="AM349" s="24">
        <v>140.4</v>
      </c>
      <c r="AN349" s="24">
        <v>104.2</v>
      </c>
      <c r="AO349" s="24"/>
      <c r="AP349" s="24">
        <f t="shared" si="103"/>
        <v>92.2</v>
      </c>
      <c r="AQ349" s="47"/>
      <c r="AR349" s="24">
        <f t="shared" si="104"/>
        <v>92.2</v>
      </c>
      <c r="AS349" s="24"/>
      <c r="AT349" s="24">
        <f t="shared" si="105"/>
        <v>92.2</v>
      </c>
      <c r="AU349" s="42"/>
      <c r="AV349" s="42"/>
      <c r="AW349" s="42"/>
      <c r="AX349" s="42"/>
      <c r="AY349" s="42"/>
      <c r="AZ349" s="1"/>
      <c r="BA349" s="1"/>
      <c r="BB349" s="1"/>
      <c r="BC349" s="1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9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9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9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9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9"/>
      <c r="GJ349" s="8"/>
      <c r="GK349" s="8"/>
    </row>
    <row r="350" spans="1:193" s="2" customFormat="1" ht="17.100000000000001" customHeight="1">
      <c r="A350" s="33" t="s">
        <v>328</v>
      </c>
      <c r="B350" s="24">
        <v>820.4</v>
      </c>
      <c r="C350" s="24">
        <v>439.88851999999991</v>
      </c>
      <c r="D350" s="4">
        <f t="shared" si="98"/>
        <v>0.53618785958069226</v>
      </c>
      <c r="E350" s="10">
        <v>15</v>
      </c>
      <c r="F350" s="5">
        <f t="shared" si="110"/>
        <v>1</v>
      </c>
      <c r="G350" s="5">
        <v>10</v>
      </c>
      <c r="H350" s="5"/>
      <c r="I350" s="5"/>
      <c r="J350" s="4">
        <f t="shared" si="111"/>
        <v>1.2459190479304256</v>
      </c>
      <c r="K350" s="5">
        <v>10</v>
      </c>
      <c r="L350" s="5" t="s">
        <v>400</v>
      </c>
      <c r="M350" s="5" t="s">
        <v>400</v>
      </c>
      <c r="N350" s="4" t="s">
        <v>400</v>
      </c>
      <c r="O350" s="5"/>
      <c r="P350" s="5" t="s">
        <v>400</v>
      </c>
      <c r="Q350" s="5" t="s">
        <v>400</v>
      </c>
      <c r="R350" s="5" t="s">
        <v>400</v>
      </c>
      <c r="S350" s="5"/>
      <c r="T350" s="5" t="s">
        <v>400</v>
      </c>
      <c r="U350" s="5" t="s">
        <v>400</v>
      </c>
      <c r="V350" s="5" t="s">
        <v>400</v>
      </c>
      <c r="W350" s="5"/>
      <c r="X350" s="5" t="s">
        <v>400</v>
      </c>
      <c r="Y350" s="5" t="s">
        <v>400</v>
      </c>
      <c r="Z350" s="5" t="s">
        <v>400</v>
      </c>
      <c r="AA350" s="5"/>
      <c r="AB350" s="31">
        <f t="shared" si="99"/>
        <v>0.87148595351470404</v>
      </c>
      <c r="AC350" s="32">
        <v>1371</v>
      </c>
      <c r="AD350" s="24">
        <f t="shared" si="100"/>
        <v>1121.7272727272727</v>
      </c>
      <c r="AE350" s="24">
        <f t="shared" si="101"/>
        <v>977.6</v>
      </c>
      <c r="AF350" s="24">
        <f t="shared" si="102"/>
        <v>-144.12727272727273</v>
      </c>
      <c r="AG350" s="24">
        <v>84.8</v>
      </c>
      <c r="AH350" s="24">
        <v>44</v>
      </c>
      <c r="AI350" s="24">
        <v>137.69999999999999</v>
      </c>
      <c r="AJ350" s="24">
        <v>102.7</v>
      </c>
      <c r="AK350" s="24">
        <v>106.7</v>
      </c>
      <c r="AL350" s="24">
        <v>192.9</v>
      </c>
      <c r="AM350" s="24">
        <v>134.5</v>
      </c>
      <c r="AN350" s="24">
        <v>83.4</v>
      </c>
      <c r="AO350" s="24"/>
      <c r="AP350" s="24">
        <f t="shared" si="103"/>
        <v>90.9</v>
      </c>
      <c r="AQ350" s="47"/>
      <c r="AR350" s="24">
        <f t="shared" si="104"/>
        <v>90.9</v>
      </c>
      <c r="AS350" s="24"/>
      <c r="AT350" s="24">
        <f t="shared" si="105"/>
        <v>90.9</v>
      </c>
      <c r="AU350" s="42"/>
      <c r="AV350" s="42"/>
      <c r="AW350" s="42"/>
      <c r="AX350" s="42"/>
      <c r="AY350" s="42"/>
      <c r="AZ350" s="1"/>
      <c r="BA350" s="1"/>
      <c r="BB350" s="1"/>
      <c r="BC350" s="1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9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9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9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9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9"/>
      <c r="GJ350" s="8"/>
      <c r="GK350" s="8"/>
    </row>
    <row r="351" spans="1:193" s="2" customFormat="1" ht="17.100000000000001" customHeight="1">
      <c r="A351" s="33" t="s">
        <v>329</v>
      </c>
      <c r="B351" s="24">
        <v>366.2</v>
      </c>
      <c r="C351" s="24">
        <v>389.44913000000003</v>
      </c>
      <c r="D351" s="4">
        <f t="shared" si="98"/>
        <v>1.0634875204806118</v>
      </c>
      <c r="E351" s="10">
        <v>15</v>
      </c>
      <c r="F351" s="5">
        <f t="shared" si="110"/>
        <v>1</v>
      </c>
      <c r="G351" s="5">
        <v>10</v>
      </c>
      <c r="H351" s="5"/>
      <c r="I351" s="5"/>
      <c r="J351" s="4">
        <f t="shared" si="111"/>
        <v>1.2459190479304256</v>
      </c>
      <c r="K351" s="5">
        <v>10</v>
      </c>
      <c r="L351" s="5" t="s">
        <v>400</v>
      </c>
      <c r="M351" s="5" t="s">
        <v>400</v>
      </c>
      <c r="N351" s="4" t="s">
        <v>400</v>
      </c>
      <c r="O351" s="5"/>
      <c r="P351" s="5" t="s">
        <v>400</v>
      </c>
      <c r="Q351" s="5" t="s">
        <v>400</v>
      </c>
      <c r="R351" s="5" t="s">
        <v>400</v>
      </c>
      <c r="S351" s="5"/>
      <c r="T351" s="5" t="s">
        <v>400</v>
      </c>
      <c r="U351" s="5" t="s">
        <v>400</v>
      </c>
      <c r="V351" s="5" t="s">
        <v>400</v>
      </c>
      <c r="W351" s="5"/>
      <c r="X351" s="5" t="s">
        <v>400</v>
      </c>
      <c r="Y351" s="5" t="s">
        <v>400</v>
      </c>
      <c r="Z351" s="5" t="s">
        <v>400</v>
      </c>
      <c r="AA351" s="5"/>
      <c r="AB351" s="31">
        <f t="shared" si="99"/>
        <v>1.0974715224718123</v>
      </c>
      <c r="AC351" s="32">
        <v>938</v>
      </c>
      <c r="AD351" s="24">
        <f t="shared" si="100"/>
        <v>767.45454545454538</v>
      </c>
      <c r="AE351" s="24">
        <f t="shared" si="101"/>
        <v>842.3</v>
      </c>
      <c r="AF351" s="24">
        <f t="shared" si="102"/>
        <v>74.845454545454572</v>
      </c>
      <c r="AG351" s="24">
        <v>98.6</v>
      </c>
      <c r="AH351" s="24">
        <v>107.7</v>
      </c>
      <c r="AI351" s="24">
        <v>78.599999999999994</v>
      </c>
      <c r="AJ351" s="24">
        <v>97.6</v>
      </c>
      <c r="AK351" s="24">
        <v>77.599999999999994</v>
      </c>
      <c r="AL351" s="24">
        <v>131.69999999999999</v>
      </c>
      <c r="AM351" s="24">
        <v>20.5</v>
      </c>
      <c r="AN351" s="24">
        <v>36.200000000000003</v>
      </c>
      <c r="AO351" s="24"/>
      <c r="AP351" s="24">
        <f t="shared" si="103"/>
        <v>193.8</v>
      </c>
      <c r="AQ351" s="47"/>
      <c r="AR351" s="24">
        <f t="shared" si="104"/>
        <v>193.8</v>
      </c>
      <c r="AS351" s="24"/>
      <c r="AT351" s="24">
        <f t="shared" si="105"/>
        <v>193.8</v>
      </c>
      <c r="AU351" s="42"/>
      <c r="AV351" s="42"/>
      <c r="AW351" s="42"/>
      <c r="AX351" s="42"/>
      <c r="AY351" s="42"/>
      <c r="AZ351" s="1"/>
      <c r="BA351" s="1"/>
      <c r="BB351" s="1"/>
      <c r="BC351" s="1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9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9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9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9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9"/>
      <c r="GJ351" s="8"/>
      <c r="GK351" s="8"/>
    </row>
    <row r="352" spans="1:193" s="2" customFormat="1" ht="17.100000000000001" customHeight="1">
      <c r="A352" s="33" t="s">
        <v>330</v>
      </c>
      <c r="B352" s="24">
        <v>7280</v>
      </c>
      <c r="C352" s="24">
        <v>6623.0111200000001</v>
      </c>
      <c r="D352" s="4">
        <f t="shared" si="98"/>
        <v>0.9097542747252747</v>
      </c>
      <c r="E352" s="10">
        <v>15</v>
      </c>
      <c r="F352" s="5">
        <f t="shared" si="110"/>
        <v>1</v>
      </c>
      <c r="G352" s="5">
        <v>10</v>
      </c>
      <c r="H352" s="5"/>
      <c r="I352" s="5"/>
      <c r="J352" s="4">
        <f t="shared" si="111"/>
        <v>1.2459190479304256</v>
      </c>
      <c r="K352" s="5">
        <v>10</v>
      </c>
      <c r="L352" s="5" t="s">
        <v>400</v>
      </c>
      <c r="M352" s="5" t="s">
        <v>400</v>
      </c>
      <c r="N352" s="4" t="s">
        <v>400</v>
      </c>
      <c r="O352" s="5"/>
      <c r="P352" s="5" t="s">
        <v>400</v>
      </c>
      <c r="Q352" s="5" t="s">
        <v>400</v>
      </c>
      <c r="R352" s="5" t="s">
        <v>400</v>
      </c>
      <c r="S352" s="5"/>
      <c r="T352" s="5" t="s">
        <v>400</v>
      </c>
      <c r="U352" s="5" t="s">
        <v>400</v>
      </c>
      <c r="V352" s="5" t="s">
        <v>400</v>
      </c>
      <c r="W352" s="5"/>
      <c r="X352" s="5" t="s">
        <v>400</v>
      </c>
      <c r="Y352" s="5" t="s">
        <v>400</v>
      </c>
      <c r="Z352" s="5" t="s">
        <v>400</v>
      </c>
      <c r="AA352" s="5"/>
      <c r="AB352" s="31">
        <f t="shared" si="99"/>
        <v>1.0315858457195251</v>
      </c>
      <c r="AC352" s="32">
        <v>1875</v>
      </c>
      <c r="AD352" s="24">
        <f t="shared" si="100"/>
        <v>1534.0909090909092</v>
      </c>
      <c r="AE352" s="24">
        <f t="shared" si="101"/>
        <v>1582.5</v>
      </c>
      <c r="AF352" s="24">
        <f t="shared" si="102"/>
        <v>48.409090909090764</v>
      </c>
      <c r="AG352" s="24">
        <v>152.30000000000001</v>
      </c>
      <c r="AH352" s="24">
        <v>164.8</v>
      </c>
      <c r="AI352" s="24">
        <v>183.6</v>
      </c>
      <c r="AJ352" s="24">
        <v>185</v>
      </c>
      <c r="AK352" s="24">
        <v>158</v>
      </c>
      <c r="AL352" s="24">
        <v>215.5</v>
      </c>
      <c r="AM352" s="24">
        <v>163</v>
      </c>
      <c r="AN352" s="24">
        <v>141.1</v>
      </c>
      <c r="AO352" s="24"/>
      <c r="AP352" s="24">
        <f t="shared" si="103"/>
        <v>219.2</v>
      </c>
      <c r="AQ352" s="47"/>
      <c r="AR352" s="24">
        <f t="shared" si="104"/>
        <v>219.2</v>
      </c>
      <c r="AS352" s="24"/>
      <c r="AT352" s="24">
        <f t="shared" si="105"/>
        <v>219.2</v>
      </c>
      <c r="AU352" s="42"/>
      <c r="AV352" s="42"/>
      <c r="AW352" s="42"/>
      <c r="AX352" s="42"/>
      <c r="AY352" s="42"/>
      <c r="AZ352" s="1"/>
      <c r="BA352" s="1"/>
      <c r="BB352" s="1"/>
      <c r="BC352" s="1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9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9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9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9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9"/>
      <c r="GJ352" s="8"/>
      <c r="GK352" s="8"/>
    </row>
    <row r="353" spans="1:55" s="2" customFormat="1" ht="17.100000000000001" customHeight="1">
      <c r="A353" s="33" t="s">
        <v>331</v>
      </c>
      <c r="B353" s="24">
        <v>368.1</v>
      </c>
      <c r="C353" s="24">
        <v>192.20576</v>
      </c>
      <c r="D353" s="4">
        <f t="shared" si="98"/>
        <v>0.52215637055148056</v>
      </c>
      <c r="E353" s="10">
        <v>15</v>
      </c>
      <c r="F353" s="5">
        <f t="shared" si="110"/>
        <v>1</v>
      </c>
      <c r="G353" s="5">
        <v>10</v>
      </c>
      <c r="H353" s="5"/>
      <c r="I353" s="5"/>
      <c r="J353" s="4">
        <f t="shared" si="111"/>
        <v>1.2459190479304256</v>
      </c>
      <c r="K353" s="5">
        <v>10</v>
      </c>
      <c r="L353" s="5" t="s">
        <v>400</v>
      </c>
      <c r="M353" s="5" t="s">
        <v>400</v>
      </c>
      <c r="N353" s="4" t="s">
        <v>400</v>
      </c>
      <c r="O353" s="5"/>
      <c r="P353" s="5" t="s">
        <v>400</v>
      </c>
      <c r="Q353" s="5" t="s">
        <v>400</v>
      </c>
      <c r="R353" s="5" t="s">
        <v>400</v>
      </c>
      <c r="S353" s="5"/>
      <c r="T353" s="5" t="s">
        <v>400</v>
      </c>
      <c r="U353" s="5" t="s">
        <v>400</v>
      </c>
      <c r="V353" s="5" t="s">
        <v>400</v>
      </c>
      <c r="W353" s="5"/>
      <c r="X353" s="5" t="s">
        <v>400</v>
      </c>
      <c r="Y353" s="5" t="s">
        <v>400</v>
      </c>
      <c r="Z353" s="5" t="s">
        <v>400</v>
      </c>
      <c r="AA353" s="5"/>
      <c r="AB353" s="31">
        <f t="shared" si="99"/>
        <v>0.86547245821647034</v>
      </c>
      <c r="AC353" s="32">
        <v>862</v>
      </c>
      <c r="AD353" s="24">
        <f t="shared" si="100"/>
        <v>705.27272727272725</v>
      </c>
      <c r="AE353" s="24">
        <f t="shared" si="101"/>
        <v>610.4</v>
      </c>
      <c r="AF353" s="24">
        <f t="shared" si="102"/>
        <v>-94.872727272727275</v>
      </c>
      <c r="AG353" s="24">
        <v>48.4</v>
      </c>
      <c r="AH353" s="24">
        <v>46.3</v>
      </c>
      <c r="AI353" s="24">
        <v>67.599999999999994</v>
      </c>
      <c r="AJ353" s="24">
        <v>81.7</v>
      </c>
      <c r="AK353" s="24">
        <v>42.3</v>
      </c>
      <c r="AL353" s="24">
        <v>112.3</v>
      </c>
      <c r="AM353" s="24">
        <v>101.9</v>
      </c>
      <c r="AN353" s="24">
        <v>79.2</v>
      </c>
      <c r="AO353" s="24"/>
      <c r="AP353" s="24">
        <f t="shared" si="103"/>
        <v>30.7</v>
      </c>
      <c r="AQ353" s="47"/>
      <c r="AR353" s="24">
        <f t="shared" si="104"/>
        <v>30.7</v>
      </c>
      <c r="AS353" s="24"/>
      <c r="AT353" s="24">
        <f t="shared" si="105"/>
        <v>30.7</v>
      </c>
      <c r="AU353" s="42"/>
      <c r="AV353" s="42"/>
      <c r="AW353" s="42"/>
      <c r="AX353" s="42"/>
      <c r="AY353" s="42"/>
      <c r="AZ353" s="1"/>
      <c r="BA353" s="1"/>
      <c r="BB353" s="1"/>
      <c r="BC353" s="1"/>
    </row>
    <row r="354" spans="1:55" s="2" customFormat="1" ht="17.100000000000001" customHeight="1">
      <c r="A354" s="33" t="s">
        <v>332</v>
      </c>
      <c r="B354" s="24">
        <v>642.29999999999995</v>
      </c>
      <c r="C354" s="24">
        <v>468.55396000000007</v>
      </c>
      <c r="D354" s="4">
        <f t="shared" si="98"/>
        <v>0.72949394364004372</v>
      </c>
      <c r="E354" s="10">
        <v>15</v>
      </c>
      <c r="F354" s="5">
        <f>F$52</f>
        <v>1</v>
      </c>
      <c r="G354" s="5">
        <v>10</v>
      </c>
      <c r="H354" s="5"/>
      <c r="I354" s="5"/>
      <c r="J354" s="4">
        <f>J$52</f>
        <v>1.2459190479304256</v>
      </c>
      <c r="K354" s="5">
        <v>10</v>
      </c>
      <c r="L354" s="5" t="s">
        <v>400</v>
      </c>
      <c r="M354" s="5" t="s">
        <v>400</v>
      </c>
      <c r="N354" s="4" t="s">
        <v>400</v>
      </c>
      <c r="O354" s="5"/>
      <c r="P354" s="5" t="s">
        <v>400</v>
      </c>
      <c r="Q354" s="5" t="s">
        <v>400</v>
      </c>
      <c r="R354" s="5" t="s">
        <v>400</v>
      </c>
      <c r="S354" s="5"/>
      <c r="T354" s="5" t="s">
        <v>400</v>
      </c>
      <c r="U354" s="5" t="s">
        <v>400</v>
      </c>
      <c r="V354" s="5" t="s">
        <v>400</v>
      </c>
      <c r="W354" s="5"/>
      <c r="X354" s="5" t="s">
        <v>400</v>
      </c>
      <c r="Y354" s="5" t="s">
        <v>400</v>
      </c>
      <c r="Z354" s="5" t="s">
        <v>400</v>
      </c>
      <c r="AA354" s="5"/>
      <c r="AB354" s="31">
        <f t="shared" si="99"/>
        <v>0.95433141811156885</v>
      </c>
      <c r="AC354" s="32">
        <v>1394</v>
      </c>
      <c r="AD354" s="24">
        <f t="shared" si="100"/>
        <v>1140.5454545454545</v>
      </c>
      <c r="AE354" s="24">
        <f t="shared" si="101"/>
        <v>1088.5</v>
      </c>
      <c r="AF354" s="24">
        <f t="shared" si="102"/>
        <v>-52.045454545454504</v>
      </c>
      <c r="AG354" s="24">
        <v>42.6</v>
      </c>
      <c r="AH354" s="24">
        <v>54.1</v>
      </c>
      <c r="AI354" s="24">
        <v>207.5</v>
      </c>
      <c r="AJ354" s="24">
        <v>94.8</v>
      </c>
      <c r="AK354" s="24">
        <v>96.1</v>
      </c>
      <c r="AL354" s="24">
        <v>160</v>
      </c>
      <c r="AM354" s="24">
        <v>176</v>
      </c>
      <c r="AN354" s="24">
        <v>147.80000000000001</v>
      </c>
      <c r="AO354" s="24"/>
      <c r="AP354" s="24">
        <f t="shared" si="103"/>
        <v>109.6</v>
      </c>
      <c r="AQ354" s="47"/>
      <c r="AR354" s="24">
        <f t="shared" si="104"/>
        <v>109.6</v>
      </c>
      <c r="AS354" s="24"/>
      <c r="AT354" s="24">
        <f t="shared" si="105"/>
        <v>109.6</v>
      </c>
      <c r="AU354" s="42"/>
      <c r="AV354" s="42"/>
      <c r="AW354" s="42"/>
      <c r="AX354" s="42"/>
      <c r="AY354" s="42"/>
      <c r="AZ354" s="1"/>
      <c r="BA354" s="1"/>
      <c r="BB354" s="1"/>
      <c r="BC354" s="1"/>
    </row>
    <row r="355" spans="1:55" s="2" customFormat="1" ht="17.100000000000001" customHeight="1">
      <c r="A355" s="17" t="s">
        <v>333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42"/>
      <c r="AV355" s="42"/>
      <c r="AW355" s="42"/>
      <c r="AX355" s="42"/>
      <c r="AY355" s="42"/>
      <c r="AZ355" s="1"/>
      <c r="BA355" s="1"/>
      <c r="BB355" s="1"/>
      <c r="BC355" s="1"/>
    </row>
    <row r="356" spans="1:55" s="2" customFormat="1" ht="17.100000000000001" customHeight="1">
      <c r="A356" s="33" t="s">
        <v>334</v>
      </c>
      <c r="B356" s="24">
        <v>234.2</v>
      </c>
      <c r="C356" s="24">
        <v>138.99289000000002</v>
      </c>
      <c r="D356" s="4">
        <f t="shared" si="98"/>
        <v>0.59347946199829216</v>
      </c>
      <c r="E356" s="10">
        <v>15</v>
      </c>
      <c r="F356" s="5">
        <f>F$53</f>
        <v>1</v>
      </c>
      <c r="G356" s="5">
        <v>10</v>
      </c>
      <c r="H356" s="5"/>
      <c r="I356" s="5"/>
      <c r="J356" s="4">
        <f>J$53</f>
        <v>1.2107943303140254</v>
      </c>
      <c r="K356" s="5">
        <v>10</v>
      </c>
      <c r="L356" s="5" t="s">
        <v>400</v>
      </c>
      <c r="M356" s="5" t="s">
        <v>400</v>
      </c>
      <c r="N356" s="4" t="s">
        <v>400</v>
      </c>
      <c r="O356" s="5"/>
      <c r="P356" s="5" t="s">
        <v>400</v>
      </c>
      <c r="Q356" s="5" t="s">
        <v>400</v>
      </c>
      <c r="R356" s="5" t="s">
        <v>400</v>
      </c>
      <c r="S356" s="5"/>
      <c r="T356" s="5" t="s">
        <v>400</v>
      </c>
      <c r="U356" s="5" t="s">
        <v>400</v>
      </c>
      <c r="V356" s="5" t="s">
        <v>400</v>
      </c>
      <c r="W356" s="5"/>
      <c r="X356" s="5" t="s">
        <v>400</v>
      </c>
      <c r="Y356" s="5" t="s">
        <v>400</v>
      </c>
      <c r="Z356" s="5" t="s">
        <v>400</v>
      </c>
      <c r="AA356" s="5"/>
      <c r="AB356" s="31">
        <f t="shared" si="99"/>
        <v>0.88600386380327534</v>
      </c>
      <c r="AC356" s="32">
        <v>943</v>
      </c>
      <c r="AD356" s="24">
        <f t="shared" si="100"/>
        <v>771.54545454545462</v>
      </c>
      <c r="AE356" s="24">
        <f t="shared" si="101"/>
        <v>683.6</v>
      </c>
      <c r="AF356" s="24">
        <f t="shared" si="102"/>
        <v>-87.945454545454595</v>
      </c>
      <c r="AG356" s="24">
        <v>76</v>
      </c>
      <c r="AH356" s="24">
        <v>49.5</v>
      </c>
      <c r="AI356" s="24">
        <v>75.7</v>
      </c>
      <c r="AJ356" s="24">
        <v>85.3</v>
      </c>
      <c r="AK356" s="24">
        <v>37.4</v>
      </c>
      <c r="AL356" s="24">
        <v>82.6</v>
      </c>
      <c r="AM356" s="24">
        <v>207.4</v>
      </c>
      <c r="AN356" s="24">
        <v>58.8</v>
      </c>
      <c r="AO356" s="24"/>
      <c r="AP356" s="24">
        <f t="shared" si="103"/>
        <v>10.9</v>
      </c>
      <c r="AQ356" s="47"/>
      <c r="AR356" s="24">
        <f t="shared" si="104"/>
        <v>10.9</v>
      </c>
      <c r="AS356" s="24"/>
      <c r="AT356" s="24">
        <f t="shared" si="105"/>
        <v>10.9</v>
      </c>
      <c r="AU356" s="42"/>
      <c r="AV356" s="42"/>
      <c r="AW356" s="42"/>
      <c r="AX356" s="42"/>
      <c r="AY356" s="42"/>
      <c r="AZ356" s="1"/>
      <c r="BA356" s="1"/>
      <c r="BB356" s="1"/>
      <c r="BC356" s="1"/>
    </row>
    <row r="357" spans="1:55" s="2" customFormat="1" ht="17.100000000000001" customHeight="1">
      <c r="A357" s="33" t="s">
        <v>49</v>
      </c>
      <c r="B357" s="24">
        <v>762.8</v>
      </c>
      <c r="C357" s="24">
        <v>672.7244199999999</v>
      </c>
      <c r="D357" s="4">
        <f t="shared" si="98"/>
        <v>0.88191455165180899</v>
      </c>
      <c r="E357" s="10">
        <v>15</v>
      </c>
      <c r="F357" s="5">
        <f t="shared" ref="F357:F365" si="112">F$53</f>
        <v>1</v>
      </c>
      <c r="G357" s="5">
        <v>10</v>
      </c>
      <c r="H357" s="5"/>
      <c r="I357" s="5"/>
      <c r="J357" s="4">
        <f t="shared" ref="J357:J365" si="113">J$53</f>
        <v>1.2107943303140254</v>
      </c>
      <c r="K357" s="5">
        <v>10</v>
      </c>
      <c r="L357" s="5" t="s">
        <v>400</v>
      </c>
      <c r="M357" s="5" t="s">
        <v>400</v>
      </c>
      <c r="N357" s="4" t="s">
        <v>400</v>
      </c>
      <c r="O357" s="5"/>
      <c r="P357" s="5" t="s">
        <v>400</v>
      </c>
      <c r="Q357" s="5" t="s">
        <v>400</v>
      </c>
      <c r="R357" s="5" t="s">
        <v>400</v>
      </c>
      <c r="S357" s="5"/>
      <c r="T357" s="5" t="s">
        <v>400</v>
      </c>
      <c r="U357" s="5" t="s">
        <v>400</v>
      </c>
      <c r="V357" s="5" t="s">
        <v>400</v>
      </c>
      <c r="W357" s="5"/>
      <c r="X357" s="5" t="s">
        <v>400</v>
      </c>
      <c r="Y357" s="5" t="s">
        <v>400</v>
      </c>
      <c r="Z357" s="5" t="s">
        <v>400</v>
      </c>
      <c r="AA357" s="5"/>
      <c r="AB357" s="31">
        <f t="shared" si="99"/>
        <v>1.0096189022262112</v>
      </c>
      <c r="AC357" s="32">
        <v>2701</v>
      </c>
      <c r="AD357" s="24">
        <f t="shared" si="100"/>
        <v>2209.909090909091</v>
      </c>
      <c r="AE357" s="24">
        <f t="shared" si="101"/>
        <v>2231.1999999999998</v>
      </c>
      <c r="AF357" s="24">
        <f t="shared" si="102"/>
        <v>21.290909090908826</v>
      </c>
      <c r="AG357" s="24">
        <v>289.5</v>
      </c>
      <c r="AH357" s="24">
        <v>234.9</v>
      </c>
      <c r="AI357" s="24">
        <v>222.7</v>
      </c>
      <c r="AJ357" s="24">
        <v>230.6</v>
      </c>
      <c r="AK357" s="24">
        <v>210.4</v>
      </c>
      <c r="AL357" s="24">
        <v>376</v>
      </c>
      <c r="AM357" s="24">
        <v>256.2</v>
      </c>
      <c r="AN357" s="24">
        <v>220.1</v>
      </c>
      <c r="AO357" s="24"/>
      <c r="AP357" s="24">
        <f t="shared" si="103"/>
        <v>190.8</v>
      </c>
      <c r="AQ357" s="47"/>
      <c r="AR357" s="24">
        <f t="shared" si="104"/>
        <v>190.8</v>
      </c>
      <c r="AS357" s="24"/>
      <c r="AT357" s="24">
        <f t="shared" si="105"/>
        <v>190.8</v>
      </c>
      <c r="AU357" s="42"/>
      <c r="AV357" s="42"/>
      <c r="AW357" s="42"/>
      <c r="AX357" s="42"/>
      <c r="AY357" s="42"/>
      <c r="BC357" s="1"/>
    </row>
    <row r="358" spans="1:55" s="2" customFormat="1" ht="17.100000000000001" customHeight="1">
      <c r="A358" s="33" t="s">
        <v>335</v>
      </c>
      <c r="B358" s="24">
        <v>421.9</v>
      </c>
      <c r="C358" s="24">
        <v>325.42272000000003</v>
      </c>
      <c r="D358" s="4">
        <f t="shared" si="98"/>
        <v>0.77132666508651349</v>
      </c>
      <c r="E358" s="10">
        <v>15</v>
      </c>
      <c r="F358" s="5">
        <f t="shared" si="112"/>
        <v>1</v>
      </c>
      <c r="G358" s="5">
        <v>10</v>
      </c>
      <c r="H358" s="5"/>
      <c r="I358" s="5"/>
      <c r="J358" s="4">
        <f t="shared" si="113"/>
        <v>1.2107943303140254</v>
      </c>
      <c r="K358" s="5">
        <v>10</v>
      </c>
      <c r="L358" s="5" t="s">
        <v>400</v>
      </c>
      <c r="M358" s="5" t="s">
        <v>400</v>
      </c>
      <c r="N358" s="4" t="s">
        <v>400</v>
      </c>
      <c r="O358" s="5"/>
      <c r="P358" s="5" t="s">
        <v>400</v>
      </c>
      <c r="Q358" s="5" t="s">
        <v>400</v>
      </c>
      <c r="R358" s="5" t="s">
        <v>400</v>
      </c>
      <c r="S358" s="5"/>
      <c r="T358" s="5" t="s">
        <v>400</v>
      </c>
      <c r="U358" s="5" t="s">
        <v>400</v>
      </c>
      <c r="V358" s="5" t="s">
        <v>400</v>
      </c>
      <c r="W358" s="5"/>
      <c r="X358" s="5" t="s">
        <v>400</v>
      </c>
      <c r="Y358" s="5" t="s">
        <v>400</v>
      </c>
      <c r="Z358" s="5" t="s">
        <v>400</v>
      </c>
      <c r="AA358" s="5"/>
      <c r="AB358" s="31">
        <f t="shared" si="99"/>
        <v>0.96222409369822715</v>
      </c>
      <c r="AC358" s="32">
        <v>1036</v>
      </c>
      <c r="AD358" s="24">
        <f t="shared" si="100"/>
        <v>847.63636363636374</v>
      </c>
      <c r="AE358" s="24">
        <f t="shared" si="101"/>
        <v>815.6</v>
      </c>
      <c r="AF358" s="24">
        <f t="shared" si="102"/>
        <v>-32.036363636363717</v>
      </c>
      <c r="AG358" s="24">
        <v>91.4</v>
      </c>
      <c r="AH358" s="24">
        <v>81.8</v>
      </c>
      <c r="AI358" s="24">
        <v>71.599999999999994</v>
      </c>
      <c r="AJ358" s="24">
        <v>99.8</v>
      </c>
      <c r="AK358" s="24">
        <v>81.099999999999994</v>
      </c>
      <c r="AL358" s="24">
        <v>100.5</v>
      </c>
      <c r="AM358" s="24">
        <v>154.1</v>
      </c>
      <c r="AN358" s="24">
        <v>62.1</v>
      </c>
      <c r="AO358" s="24"/>
      <c r="AP358" s="24">
        <f t="shared" si="103"/>
        <v>73.2</v>
      </c>
      <c r="AQ358" s="47"/>
      <c r="AR358" s="24">
        <f t="shared" si="104"/>
        <v>73.2</v>
      </c>
      <c r="AS358" s="24"/>
      <c r="AT358" s="24">
        <f t="shared" si="105"/>
        <v>73.2</v>
      </c>
      <c r="AU358" s="42"/>
      <c r="AV358" s="42"/>
      <c r="AW358" s="42"/>
      <c r="AX358" s="42"/>
      <c r="BA358" s="1"/>
      <c r="BB358" s="1"/>
      <c r="BC358" s="1"/>
    </row>
    <row r="359" spans="1:55" s="2" customFormat="1" ht="17.100000000000001" customHeight="1">
      <c r="A359" s="33" t="s">
        <v>336</v>
      </c>
      <c r="B359" s="24">
        <v>1121.8</v>
      </c>
      <c r="C359" s="24">
        <v>1335.43227</v>
      </c>
      <c r="D359" s="4">
        <f t="shared" si="98"/>
        <v>1.1904370386878231</v>
      </c>
      <c r="E359" s="10">
        <v>15</v>
      </c>
      <c r="F359" s="5">
        <f t="shared" si="112"/>
        <v>1</v>
      </c>
      <c r="G359" s="5">
        <v>10</v>
      </c>
      <c r="H359" s="5"/>
      <c r="I359" s="5"/>
      <c r="J359" s="4">
        <f t="shared" si="113"/>
        <v>1.2107943303140254</v>
      </c>
      <c r="K359" s="5">
        <v>10</v>
      </c>
      <c r="L359" s="5" t="s">
        <v>400</v>
      </c>
      <c r="M359" s="5" t="s">
        <v>400</v>
      </c>
      <c r="N359" s="4" t="s">
        <v>400</v>
      </c>
      <c r="O359" s="5"/>
      <c r="P359" s="5" t="s">
        <v>400</v>
      </c>
      <c r="Q359" s="5" t="s">
        <v>400</v>
      </c>
      <c r="R359" s="5" t="s">
        <v>400</v>
      </c>
      <c r="S359" s="5"/>
      <c r="T359" s="5" t="s">
        <v>400</v>
      </c>
      <c r="U359" s="5" t="s">
        <v>400</v>
      </c>
      <c r="V359" s="5" t="s">
        <v>400</v>
      </c>
      <c r="W359" s="5"/>
      <c r="X359" s="5" t="s">
        <v>400</v>
      </c>
      <c r="Y359" s="5" t="s">
        <v>400</v>
      </c>
      <c r="Z359" s="5" t="s">
        <v>400</v>
      </c>
      <c r="AA359" s="5"/>
      <c r="AB359" s="31">
        <f t="shared" si="99"/>
        <v>1.1418428252416457</v>
      </c>
      <c r="AC359" s="32">
        <v>1016</v>
      </c>
      <c r="AD359" s="24">
        <f t="shared" si="100"/>
        <v>831.27272727272725</v>
      </c>
      <c r="AE359" s="24">
        <f t="shared" si="101"/>
        <v>949.2</v>
      </c>
      <c r="AF359" s="24">
        <f t="shared" si="102"/>
        <v>117.92727272727279</v>
      </c>
      <c r="AG359" s="24">
        <v>73</v>
      </c>
      <c r="AH359" s="24">
        <v>82.1</v>
      </c>
      <c r="AI359" s="24">
        <v>133.30000000000001</v>
      </c>
      <c r="AJ359" s="24">
        <v>67</v>
      </c>
      <c r="AK359" s="24">
        <v>107</v>
      </c>
      <c r="AL359" s="24">
        <v>100.6</v>
      </c>
      <c r="AM359" s="24">
        <v>160.9</v>
      </c>
      <c r="AN359" s="24">
        <v>106.7</v>
      </c>
      <c r="AO359" s="24"/>
      <c r="AP359" s="24">
        <f t="shared" si="103"/>
        <v>118.6</v>
      </c>
      <c r="AQ359" s="47"/>
      <c r="AR359" s="24">
        <f t="shared" si="104"/>
        <v>118.6</v>
      </c>
      <c r="AS359" s="24"/>
      <c r="AT359" s="24">
        <f t="shared" si="105"/>
        <v>118.6</v>
      </c>
      <c r="AU359" s="42"/>
      <c r="AV359" s="42"/>
      <c r="AW359" s="42"/>
      <c r="AX359" s="42"/>
      <c r="AY359" s="42"/>
      <c r="AZ359" s="1"/>
      <c r="BA359" s="1"/>
      <c r="BB359" s="1"/>
      <c r="BC359" s="1"/>
    </row>
    <row r="360" spans="1:55" s="2" customFormat="1" ht="17.100000000000001" customHeight="1">
      <c r="A360" s="33" t="s">
        <v>337</v>
      </c>
      <c r="B360" s="24">
        <v>805.3</v>
      </c>
      <c r="C360" s="24">
        <v>651.80637000000002</v>
      </c>
      <c r="D360" s="4">
        <f t="shared" si="98"/>
        <v>0.80939571588227999</v>
      </c>
      <c r="E360" s="10">
        <v>15</v>
      </c>
      <c r="F360" s="5">
        <f t="shared" si="112"/>
        <v>1</v>
      </c>
      <c r="G360" s="5">
        <v>10</v>
      </c>
      <c r="H360" s="5"/>
      <c r="I360" s="5"/>
      <c r="J360" s="4">
        <f t="shared" si="113"/>
        <v>1.2107943303140254</v>
      </c>
      <c r="K360" s="5">
        <v>10</v>
      </c>
      <c r="L360" s="5" t="s">
        <v>400</v>
      </c>
      <c r="M360" s="5" t="s">
        <v>400</v>
      </c>
      <c r="N360" s="4" t="s">
        <v>400</v>
      </c>
      <c r="O360" s="5"/>
      <c r="P360" s="5" t="s">
        <v>400</v>
      </c>
      <c r="Q360" s="5" t="s">
        <v>400</v>
      </c>
      <c r="R360" s="5" t="s">
        <v>400</v>
      </c>
      <c r="S360" s="5"/>
      <c r="T360" s="5" t="s">
        <v>400</v>
      </c>
      <c r="U360" s="5" t="s">
        <v>400</v>
      </c>
      <c r="V360" s="5" t="s">
        <v>400</v>
      </c>
      <c r="W360" s="5"/>
      <c r="X360" s="5" t="s">
        <v>400</v>
      </c>
      <c r="Y360" s="5" t="s">
        <v>400</v>
      </c>
      <c r="Z360" s="5" t="s">
        <v>400</v>
      </c>
      <c r="AA360" s="5"/>
      <c r="AB360" s="31">
        <f t="shared" si="99"/>
        <v>0.97853940118212712</v>
      </c>
      <c r="AC360" s="32">
        <v>1007</v>
      </c>
      <c r="AD360" s="24">
        <f t="shared" si="100"/>
        <v>823.90909090909088</v>
      </c>
      <c r="AE360" s="24">
        <f t="shared" si="101"/>
        <v>806.2</v>
      </c>
      <c r="AF360" s="24">
        <f t="shared" si="102"/>
        <v>-17.709090909090833</v>
      </c>
      <c r="AG360" s="24">
        <v>79.2</v>
      </c>
      <c r="AH360" s="24">
        <v>69.599999999999994</v>
      </c>
      <c r="AI360" s="24">
        <v>101</v>
      </c>
      <c r="AJ360" s="24">
        <v>75</v>
      </c>
      <c r="AK360" s="24">
        <v>82.9</v>
      </c>
      <c r="AL360" s="24">
        <v>108.5</v>
      </c>
      <c r="AM360" s="24">
        <v>169</v>
      </c>
      <c r="AN360" s="24">
        <v>43.3</v>
      </c>
      <c r="AO360" s="24"/>
      <c r="AP360" s="24">
        <f t="shared" si="103"/>
        <v>77.7</v>
      </c>
      <c r="AQ360" s="47"/>
      <c r="AR360" s="24">
        <f t="shared" si="104"/>
        <v>77.7</v>
      </c>
      <c r="AS360" s="24"/>
      <c r="AT360" s="24">
        <f t="shared" si="105"/>
        <v>77.7</v>
      </c>
      <c r="AU360" s="42"/>
      <c r="AV360" s="42"/>
      <c r="AW360" s="42"/>
      <c r="AX360" s="42"/>
      <c r="AY360" s="42"/>
      <c r="AZ360" s="1"/>
      <c r="BA360" s="1"/>
      <c r="BB360" s="1"/>
      <c r="BC360" s="1"/>
    </row>
    <row r="361" spans="1:55" s="2" customFormat="1" ht="17.100000000000001" customHeight="1">
      <c r="A361" s="33" t="s">
        <v>338</v>
      </c>
      <c r="B361" s="24">
        <v>3505.4</v>
      </c>
      <c r="C361" s="24">
        <v>4838.7594600000002</v>
      </c>
      <c r="D361" s="4">
        <f t="shared" si="98"/>
        <v>1.2180372984538141</v>
      </c>
      <c r="E361" s="10">
        <v>15</v>
      </c>
      <c r="F361" s="5">
        <f t="shared" si="112"/>
        <v>1</v>
      </c>
      <c r="G361" s="5">
        <v>10</v>
      </c>
      <c r="H361" s="5"/>
      <c r="I361" s="5"/>
      <c r="J361" s="4">
        <f t="shared" si="113"/>
        <v>1.2107943303140254</v>
      </c>
      <c r="K361" s="5">
        <v>10</v>
      </c>
      <c r="L361" s="5" t="s">
        <v>400</v>
      </c>
      <c r="M361" s="5" t="s">
        <v>400</v>
      </c>
      <c r="N361" s="4" t="s">
        <v>400</v>
      </c>
      <c r="O361" s="5"/>
      <c r="P361" s="5" t="s">
        <v>400</v>
      </c>
      <c r="Q361" s="5" t="s">
        <v>400</v>
      </c>
      <c r="R361" s="5" t="s">
        <v>400</v>
      </c>
      <c r="S361" s="5"/>
      <c r="T361" s="5" t="s">
        <v>400</v>
      </c>
      <c r="U361" s="5" t="s">
        <v>400</v>
      </c>
      <c r="V361" s="5" t="s">
        <v>400</v>
      </c>
      <c r="W361" s="5"/>
      <c r="X361" s="5" t="s">
        <v>400</v>
      </c>
      <c r="Y361" s="5" t="s">
        <v>400</v>
      </c>
      <c r="Z361" s="5" t="s">
        <v>400</v>
      </c>
      <c r="AA361" s="5"/>
      <c r="AB361" s="31">
        <f t="shared" si="99"/>
        <v>1.1536715079984992</v>
      </c>
      <c r="AC361" s="32">
        <v>633</v>
      </c>
      <c r="AD361" s="24">
        <f t="shared" si="100"/>
        <v>517.90909090909088</v>
      </c>
      <c r="AE361" s="24">
        <f t="shared" si="101"/>
        <v>597.5</v>
      </c>
      <c r="AF361" s="24">
        <f t="shared" si="102"/>
        <v>79.590909090909122</v>
      </c>
      <c r="AG361" s="24">
        <v>71.400000000000006</v>
      </c>
      <c r="AH361" s="24">
        <v>69.599999999999994</v>
      </c>
      <c r="AI361" s="24">
        <v>0</v>
      </c>
      <c r="AJ361" s="24">
        <v>56.1</v>
      </c>
      <c r="AK361" s="24">
        <v>67.900000000000006</v>
      </c>
      <c r="AL361" s="24">
        <v>103.7</v>
      </c>
      <c r="AM361" s="24">
        <v>75.3</v>
      </c>
      <c r="AN361" s="24">
        <v>67.900000000000006</v>
      </c>
      <c r="AO361" s="24">
        <v>26.6</v>
      </c>
      <c r="AP361" s="24">
        <f t="shared" si="103"/>
        <v>59</v>
      </c>
      <c r="AQ361" s="47"/>
      <c r="AR361" s="24">
        <f t="shared" si="104"/>
        <v>59</v>
      </c>
      <c r="AS361" s="24"/>
      <c r="AT361" s="24">
        <f t="shared" si="105"/>
        <v>59</v>
      </c>
      <c r="AU361" s="42"/>
      <c r="AV361" s="42"/>
      <c r="AW361" s="42"/>
      <c r="AX361" s="42"/>
      <c r="AY361" s="42"/>
      <c r="AZ361" s="1"/>
      <c r="BA361" s="1"/>
      <c r="BB361" s="1"/>
      <c r="BC361" s="1"/>
    </row>
    <row r="362" spans="1:55" s="2" customFormat="1" ht="17.100000000000001" customHeight="1">
      <c r="A362" s="33" t="s">
        <v>339</v>
      </c>
      <c r="B362" s="24">
        <v>1298.4000000000001</v>
      </c>
      <c r="C362" s="24">
        <v>1151.7893100000001</v>
      </c>
      <c r="D362" s="4">
        <f t="shared" si="98"/>
        <v>0.88708357208872457</v>
      </c>
      <c r="E362" s="10">
        <v>15</v>
      </c>
      <c r="F362" s="5">
        <f t="shared" si="112"/>
        <v>1</v>
      </c>
      <c r="G362" s="5">
        <v>10</v>
      </c>
      <c r="H362" s="5"/>
      <c r="I362" s="5"/>
      <c r="J362" s="4">
        <f t="shared" si="113"/>
        <v>1.2107943303140254</v>
      </c>
      <c r="K362" s="5">
        <v>10</v>
      </c>
      <c r="L362" s="5" t="s">
        <v>400</v>
      </c>
      <c r="M362" s="5" t="s">
        <v>400</v>
      </c>
      <c r="N362" s="4" t="s">
        <v>400</v>
      </c>
      <c r="O362" s="5"/>
      <c r="P362" s="5" t="s">
        <v>400</v>
      </c>
      <c r="Q362" s="5" t="s">
        <v>400</v>
      </c>
      <c r="R362" s="5" t="s">
        <v>400</v>
      </c>
      <c r="S362" s="5"/>
      <c r="T362" s="5" t="s">
        <v>400</v>
      </c>
      <c r="U362" s="5" t="s">
        <v>400</v>
      </c>
      <c r="V362" s="5" t="s">
        <v>400</v>
      </c>
      <c r="W362" s="5"/>
      <c r="X362" s="5" t="s">
        <v>400</v>
      </c>
      <c r="Y362" s="5" t="s">
        <v>400</v>
      </c>
      <c r="Z362" s="5" t="s">
        <v>400</v>
      </c>
      <c r="AA362" s="5"/>
      <c r="AB362" s="31">
        <f t="shared" si="99"/>
        <v>1.0118341966991751</v>
      </c>
      <c r="AC362" s="32">
        <v>1265</v>
      </c>
      <c r="AD362" s="24">
        <f t="shared" si="100"/>
        <v>1035</v>
      </c>
      <c r="AE362" s="24">
        <f t="shared" si="101"/>
        <v>1047.2</v>
      </c>
      <c r="AF362" s="24">
        <f t="shared" si="102"/>
        <v>12.200000000000045</v>
      </c>
      <c r="AG362" s="24">
        <v>113.6</v>
      </c>
      <c r="AH362" s="24">
        <v>137.5</v>
      </c>
      <c r="AI362" s="24">
        <v>105.4</v>
      </c>
      <c r="AJ362" s="24">
        <v>97.6</v>
      </c>
      <c r="AK362" s="24">
        <v>86.9</v>
      </c>
      <c r="AL362" s="24">
        <v>130.4</v>
      </c>
      <c r="AM362" s="24">
        <v>169.7</v>
      </c>
      <c r="AN362" s="24">
        <v>68.8</v>
      </c>
      <c r="AO362" s="24">
        <v>20.5</v>
      </c>
      <c r="AP362" s="24">
        <f t="shared" si="103"/>
        <v>116.8</v>
      </c>
      <c r="AQ362" s="47"/>
      <c r="AR362" s="24">
        <f t="shared" si="104"/>
        <v>116.8</v>
      </c>
      <c r="AS362" s="24"/>
      <c r="AT362" s="24">
        <f t="shared" si="105"/>
        <v>116.8</v>
      </c>
      <c r="AU362" s="42"/>
      <c r="AV362" s="42"/>
      <c r="AW362" s="42"/>
      <c r="AX362" s="42"/>
      <c r="AY362" s="42"/>
      <c r="AZ362" s="1"/>
      <c r="BA362" s="1"/>
      <c r="BB362" s="1"/>
      <c r="BC362" s="1"/>
    </row>
    <row r="363" spans="1:55" s="2" customFormat="1" ht="17.100000000000001" customHeight="1">
      <c r="A363" s="33" t="s">
        <v>340</v>
      </c>
      <c r="B363" s="24">
        <v>923.7</v>
      </c>
      <c r="C363" s="24">
        <v>644.77071000000012</v>
      </c>
      <c r="D363" s="4">
        <f t="shared" si="98"/>
        <v>0.69803043195842818</v>
      </c>
      <c r="E363" s="10">
        <v>15</v>
      </c>
      <c r="F363" s="5">
        <f t="shared" si="112"/>
        <v>1</v>
      </c>
      <c r="G363" s="5">
        <v>10</v>
      </c>
      <c r="H363" s="5"/>
      <c r="I363" s="5"/>
      <c r="J363" s="4">
        <f t="shared" si="113"/>
        <v>1.2107943303140254</v>
      </c>
      <c r="K363" s="5">
        <v>10</v>
      </c>
      <c r="L363" s="5" t="s">
        <v>400</v>
      </c>
      <c r="M363" s="5" t="s">
        <v>400</v>
      </c>
      <c r="N363" s="4" t="s">
        <v>400</v>
      </c>
      <c r="O363" s="5"/>
      <c r="P363" s="5" t="s">
        <v>400</v>
      </c>
      <c r="Q363" s="5" t="s">
        <v>400</v>
      </c>
      <c r="R363" s="5" t="s">
        <v>400</v>
      </c>
      <c r="S363" s="5"/>
      <c r="T363" s="5" t="s">
        <v>400</v>
      </c>
      <c r="U363" s="5" t="s">
        <v>400</v>
      </c>
      <c r="V363" s="5" t="s">
        <v>400</v>
      </c>
      <c r="W363" s="5"/>
      <c r="X363" s="5" t="s">
        <v>400</v>
      </c>
      <c r="Y363" s="5" t="s">
        <v>400</v>
      </c>
      <c r="Z363" s="5" t="s">
        <v>400</v>
      </c>
      <c r="AA363" s="5"/>
      <c r="AB363" s="31">
        <f t="shared" si="99"/>
        <v>0.93081142235761938</v>
      </c>
      <c r="AC363" s="32">
        <v>1331</v>
      </c>
      <c r="AD363" s="24">
        <f t="shared" si="100"/>
        <v>1089</v>
      </c>
      <c r="AE363" s="24">
        <f t="shared" si="101"/>
        <v>1013.7</v>
      </c>
      <c r="AF363" s="24">
        <f t="shared" si="102"/>
        <v>-75.299999999999955</v>
      </c>
      <c r="AG363" s="24">
        <v>53.5</v>
      </c>
      <c r="AH363" s="24">
        <v>150.69999999999999</v>
      </c>
      <c r="AI363" s="24">
        <v>105</v>
      </c>
      <c r="AJ363" s="24">
        <v>138.6</v>
      </c>
      <c r="AK363" s="24">
        <v>136</v>
      </c>
      <c r="AL363" s="24">
        <v>93.2</v>
      </c>
      <c r="AM363" s="24">
        <v>172.8</v>
      </c>
      <c r="AN363" s="24">
        <v>115.3</v>
      </c>
      <c r="AO363" s="24">
        <v>28</v>
      </c>
      <c r="AP363" s="24">
        <f t="shared" si="103"/>
        <v>20.6</v>
      </c>
      <c r="AQ363" s="47"/>
      <c r="AR363" s="24">
        <f t="shared" si="104"/>
        <v>20.6</v>
      </c>
      <c r="AS363" s="24"/>
      <c r="AT363" s="24">
        <f t="shared" si="105"/>
        <v>20.6</v>
      </c>
      <c r="AU363" s="42"/>
      <c r="AV363" s="42"/>
      <c r="AW363" s="42"/>
      <c r="AX363" s="42"/>
      <c r="AY363" s="42"/>
      <c r="AZ363" s="1"/>
      <c r="BA363" s="1"/>
      <c r="BB363" s="1"/>
      <c r="BC363" s="1"/>
    </row>
    <row r="364" spans="1:55" s="2" customFormat="1" ht="17.100000000000001" customHeight="1">
      <c r="A364" s="33" t="s">
        <v>341</v>
      </c>
      <c r="B364" s="24">
        <v>340.9</v>
      </c>
      <c r="C364" s="24">
        <v>276.4381699999999</v>
      </c>
      <c r="D364" s="4">
        <f t="shared" si="98"/>
        <v>0.81090692285127575</v>
      </c>
      <c r="E364" s="10">
        <v>15</v>
      </c>
      <c r="F364" s="5">
        <f t="shared" si="112"/>
        <v>1</v>
      </c>
      <c r="G364" s="5">
        <v>10</v>
      </c>
      <c r="H364" s="5"/>
      <c r="I364" s="5"/>
      <c r="J364" s="4">
        <f t="shared" si="113"/>
        <v>1.2107943303140254</v>
      </c>
      <c r="K364" s="5">
        <v>10</v>
      </c>
      <c r="L364" s="5" t="s">
        <v>400</v>
      </c>
      <c r="M364" s="5" t="s">
        <v>400</v>
      </c>
      <c r="N364" s="4" t="s">
        <v>400</v>
      </c>
      <c r="O364" s="5"/>
      <c r="P364" s="5" t="s">
        <v>400</v>
      </c>
      <c r="Q364" s="5" t="s">
        <v>400</v>
      </c>
      <c r="R364" s="5" t="s">
        <v>400</v>
      </c>
      <c r="S364" s="5"/>
      <c r="T364" s="5" t="s">
        <v>400</v>
      </c>
      <c r="U364" s="5" t="s">
        <v>400</v>
      </c>
      <c r="V364" s="5" t="s">
        <v>400</v>
      </c>
      <c r="W364" s="5"/>
      <c r="X364" s="5" t="s">
        <v>400</v>
      </c>
      <c r="Y364" s="5" t="s">
        <v>400</v>
      </c>
      <c r="Z364" s="5" t="s">
        <v>400</v>
      </c>
      <c r="AA364" s="5"/>
      <c r="AB364" s="31">
        <f t="shared" si="99"/>
        <v>0.97918706131169675</v>
      </c>
      <c r="AC364" s="32">
        <v>907</v>
      </c>
      <c r="AD364" s="24">
        <f t="shared" si="100"/>
        <v>742.09090909090912</v>
      </c>
      <c r="AE364" s="24">
        <f t="shared" si="101"/>
        <v>726.6</v>
      </c>
      <c r="AF364" s="24">
        <f t="shared" si="102"/>
        <v>-15.490909090909099</v>
      </c>
      <c r="AG364" s="24">
        <v>99.1</v>
      </c>
      <c r="AH364" s="24">
        <v>71.900000000000006</v>
      </c>
      <c r="AI364" s="24">
        <v>53.8</v>
      </c>
      <c r="AJ364" s="24">
        <v>72.2</v>
      </c>
      <c r="AK364" s="24">
        <v>57.3</v>
      </c>
      <c r="AL364" s="24">
        <v>114.5</v>
      </c>
      <c r="AM364" s="24">
        <v>102.8</v>
      </c>
      <c r="AN364" s="24">
        <v>61.5</v>
      </c>
      <c r="AO364" s="24">
        <v>22.1</v>
      </c>
      <c r="AP364" s="24">
        <f t="shared" si="103"/>
        <v>71.400000000000006</v>
      </c>
      <c r="AQ364" s="47"/>
      <c r="AR364" s="24">
        <f t="shared" si="104"/>
        <v>71.400000000000006</v>
      </c>
      <c r="AS364" s="24"/>
      <c r="AT364" s="24">
        <f t="shared" si="105"/>
        <v>71.400000000000006</v>
      </c>
      <c r="AU364" s="42"/>
      <c r="AV364" s="42"/>
      <c r="AW364" s="42"/>
      <c r="AX364" s="42"/>
      <c r="AY364" s="42"/>
      <c r="AZ364" s="1"/>
      <c r="BA364" s="1"/>
      <c r="BB364" s="1"/>
      <c r="BC364" s="1"/>
    </row>
    <row r="365" spans="1:55" s="2" customFormat="1" ht="17.100000000000001" customHeight="1">
      <c r="A365" s="33" t="s">
        <v>342</v>
      </c>
      <c r="B365" s="24">
        <v>7163.2</v>
      </c>
      <c r="C365" s="24">
        <v>5829.76368</v>
      </c>
      <c r="D365" s="4">
        <f t="shared" si="98"/>
        <v>0.81384907303998211</v>
      </c>
      <c r="E365" s="10">
        <v>15</v>
      </c>
      <c r="F365" s="5">
        <f t="shared" si="112"/>
        <v>1</v>
      </c>
      <c r="G365" s="5">
        <v>10</v>
      </c>
      <c r="H365" s="5"/>
      <c r="I365" s="5"/>
      <c r="J365" s="4">
        <f t="shared" si="113"/>
        <v>1.2107943303140254</v>
      </c>
      <c r="K365" s="5">
        <v>10</v>
      </c>
      <c r="L365" s="5" t="s">
        <v>400</v>
      </c>
      <c r="M365" s="5" t="s">
        <v>400</v>
      </c>
      <c r="N365" s="4" t="s">
        <v>400</v>
      </c>
      <c r="O365" s="5"/>
      <c r="P365" s="5" t="s">
        <v>400</v>
      </c>
      <c r="Q365" s="5" t="s">
        <v>400</v>
      </c>
      <c r="R365" s="5" t="s">
        <v>400</v>
      </c>
      <c r="S365" s="5"/>
      <c r="T365" s="5" t="s">
        <v>400</v>
      </c>
      <c r="U365" s="5" t="s">
        <v>400</v>
      </c>
      <c r="V365" s="5" t="s">
        <v>400</v>
      </c>
      <c r="W365" s="5"/>
      <c r="X365" s="5" t="s">
        <v>400</v>
      </c>
      <c r="Y365" s="5" t="s">
        <v>400</v>
      </c>
      <c r="Z365" s="5" t="s">
        <v>400</v>
      </c>
      <c r="AA365" s="5"/>
      <c r="AB365" s="31">
        <f t="shared" si="99"/>
        <v>0.98044798282114254</v>
      </c>
      <c r="AC365" s="32">
        <v>1772</v>
      </c>
      <c r="AD365" s="24">
        <f t="shared" si="100"/>
        <v>1449.8181818181818</v>
      </c>
      <c r="AE365" s="24">
        <f>ROUND(AB365*AD365,1)</f>
        <v>1421.5</v>
      </c>
      <c r="AF365" s="24">
        <f t="shared" si="102"/>
        <v>-28.318181818181756</v>
      </c>
      <c r="AG365" s="24">
        <v>188.5</v>
      </c>
      <c r="AH365" s="24">
        <v>109.3</v>
      </c>
      <c r="AI365" s="24">
        <v>121.4</v>
      </c>
      <c r="AJ365" s="24">
        <v>166.7</v>
      </c>
      <c r="AK365" s="24">
        <v>115.1</v>
      </c>
      <c r="AL365" s="24">
        <v>200.9</v>
      </c>
      <c r="AM365" s="24">
        <v>299</v>
      </c>
      <c r="AN365" s="24">
        <v>135.9</v>
      </c>
      <c r="AO365" s="24">
        <v>24.7</v>
      </c>
      <c r="AP365" s="24">
        <f t="shared" si="103"/>
        <v>60</v>
      </c>
      <c r="AQ365" s="47"/>
      <c r="AR365" s="24">
        <f t="shared" si="104"/>
        <v>60</v>
      </c>
      <c r="AS365" s="24"/>
      <c r="AT365" s="24">
        <f t="shared" si="105"/>
        <v>60</v>
      </c>
      <c r="AU365" s="42"/>
      <c r="AV365" s="42"/>
      <c r="AW365" s="42"/>
      <c r="AX365" s="42"/>
      <c r="AY365" s="42"/>
      <c r="AZ365" s="1"/>
      <c r="BA365" s="1"/>
      <c r="BB365" s="1"/>
      <c r="BC365" s="1"/>
    </row>
    <row r="366" spans="1:55" s="2" customFormat="1" ht="17.100000000000001" customHeight="1">
      <c r="A366" s="17" t="s">
        <v>343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42"/>
      <c r="AV366" s="42"/>
      <c r="AW366" s="42"/>
      <c r="AX366" s="42"/>
      <c r="AY366" s="42"/>
      <c r="AZ366" s="1"/>
      <c r="BA366" s="1"/>
      <c r="BB366" s="1"/>
      <c r="BC366" s="1"/>
    </row>
    <row r="367" spans="1:55" s="2" customFormat="1" ht="16.7" customHeight="1">
      <c r="A367" s="13" t="s">
        <v>344</v>
      </c>
      <c r="B367" s="24">
        <v>1059</v>
      </c>
      <c r="C367" s="24">
        <v>765.34294000000023</v>
      </c>
      <c r="D367" s="4">
        <f t="shared" si="98"/>
        <v>0.72270343720491048</v>
      </c>
      <c r="E367" s="10">
        <v>15</v>
      </c>
      <c r="F367" s="5">
        <f>F$54</f>
        <v>1</v>
      </c>
      <c r="G367" s="5">
        <v>10</v>
      </c>
      <c r="H367" s="5"/>
      <c r="I367" s="5"/>
      <c r="J367" s="4">
        <f>J$54</f>
        <v>1.067371176309724</v>
      </c>
      <c r="K367" s="5">
        <v>10</v>
      </c>
      <c r="L367" s="5" t="s">
        <v>400</v>
      </c>
      <c r="M367" s="5" t="s">
        <v>400</v>
      </c>
      <c r="N367" s="4" t="s">
        <v>400</v>
      </c>
      <c r="O367" s="5"/>
      <c r="P367" s="5" t="s">
        <v>400</v>
      </c>
      <c r="Q367" s="5" t="s">
        <v>400</v>
      </c>
      <c r="R367" s="5" t="s">
        <v>400</v>
      </c>
      <c r="S367" s="5"/>
      <c r="T367" s="5" t="s">
        <v>400</v>
      </c>
      <c r="U367" s="5" t="s">
        <v>400</v>
      </c>
      <c r="V367" s="5" t="s">
        <v>400</v>
      </c>
      <c r="W367" s="5"/>
      <c r="X367" s="5" t="s">
        <v>400</v>
      </c>
      <c r="Y367" s="5" t="s">
        <v>400</v>
      </c>
      <c r="Z367" s="5" t="s">
        <v>400</v>
      </c>
      <c r="AA367" s="5"/>
      <c r="AB367" s="31">
        <f t="shared" si="99"/>
        <v>0.90040752346202557</v>
      </c>
      <c r="AC367" s="32">
        <v>1912</v>
      </c>
      <c r="AD367" s="24">
        <f>AC367/11*9</f>
        <v>1564.3636363636363</v>
      </c>
      <c r="AE367" s="24">
        <f t="shared" si="101"/>
        <v>1408.6</v>
      </c>
      <c r="AF367" s="24">
        <f>AE367-AD367</f>
        <v>-155.76363636363635</v>
      </c>
      <c r="AG367" s="24">
        <v>141.9</v>
      </c>
      <c r="AH367" s="24">
        <v>87.7</v>
      </c>
      <c r="AI367" s="24">
        <v>0</v>
      </c>
      <c r="AJ367" s="24">
        <v>462.8</v>
      </c>
      <c r="AK367" s="24">
        <v>184.5</v>
      </c>
      <c r="AL367" s="24">
        <v>136.6</v>
      </c>
      <c r="AM367" s="24">
        <v>186</v>
      </c>
      <c r="AN367" s="24">
        <v>198</v>
      </c>
      <c r="AO367" s="24"/>
      <c r="AP367" s="24">
        <f t="shared" si="103"/>
        <v>11.1</v>
      </c>
      <c r="AQ367" s="47"/>
      <c r="AR367" s="24">
        <f t="shared" si="104"/>
        <v>11.1</v>
      </c>
      <c r="AS367" s="24"/>
      <c r="AT367" s="24">
        <f t="shared" si="105"/>
        <v>11.1</v>
      </c>
      <c r="AU367" s="42"/>
      <c r="AV367" s="42"/>
      <c r="AW367" s="42"/>
      <c r="AX367" s="42"/>
      <c r="AY367" s="42"/>
      <c r="AZ367" s="1"/>
      <c r="BA367" s="1"/>
      <c r="BB367" s="1"/>
      <c r="BC367" s="1"/>
    </row>
    <row r="368" spans="1:55" s="2" customFormat="1" ht="17.100000000000001" customHeight="1">
      <c r="A368" s="13" t="s">
        <v>345</v>
      </c>
      <c r="B368" s="24">
        <v>920.7</v>
      </c>
      <c r="C368" s="24">
        <v>165.90756999999982</v>
      </c>
      <c r="D368" s="4">
        <f t="shared" si="98"/>
        <v>0.18019720864559555</v>
      </c>
      <c r="E368" s="10">
        <v>15</v>
      </c>
      <c r="F368" s="5">
        <f>F$54</f>
        <v>1</v>
      </c>
      <c r="G368" s="5">
        <v>10</v>
      </c>
      <c r="H368" s="5"/>
      <c r="I368" s="5"/>
      <c r="J368" s="4">
        <f>J$54</f>
        <v>1.067371176309724</v>
      </c>
      <c r="K368" s="5">
        <v>10</v>
      </c>
      <c r="L368" s="5" t="s">
        <v>400</v>
      </c>
      <c r="M368" s="5" t="s">
        <v>400</v>
      </c>
      <c r="N368" s="4" t="s">
        <v>400</v>
      </c>
      <c r="O368" s="5"/>
      <c r="P368" s="5" t="s">
        <v>400</v>
      </c>
      <c r="Q368" s="5" t="s">
        <v>400</v>
      </c>
      <c r="R368" s="5" t="s">
        <v>400</v>
      </c>
      <c r="S368" s="5"/>
      <c r="T368" s="5" t="s">
        <v>400</v>
      </c>
      <c r="U368" s="5" t="s">
        <v>400</v>
      </c>
      <c r="V368" s="5" t="s">
        <v>400</v>
      </c>
      <c r="W368" s="5"/>
      <c r="X368" s="5" t="s">
        <v>400</v>
      </c>
      <c r="Y368" s="5" t="s">
        <v>400</v>
      </c>
      <c r="Z368" s="5" t="s">
        <v>400</v>
      </c>
      <c r="AA368" s="5"/>
      <c r="AB368" s="31">
        <f t="shared" si="99"/>
        <v>0.6679048540794621</v>
      </c>
      <c r="AC368" s="32">
        <v>1590</v>
      </c>
      <c r="AD368" s="24">
        <f t="shared" si="100"/>
        <v>1300.9090909090908</v>
      </c>
      <c r="AE368" s="24">
        <f t="shared" si="101"/>
        <v>868.9</v>
      </c>
      <c r="AF368" s="24">
        <f t="shared" si="102"/>
        <v>-432.00909090909079</v>
      </c>
      <c r="AG368" s="24">
        <v>39.700000000000003</v>
      </c>
      <c r="AH368" s="24">
        <v>181.9</v>
      </c>
      <c r="AI368" s="24">
        <v>190.9</v>
      </c>
      <c r="AJ368" s="24">
        <v>82.2</v>
      </c>
      <c r="AK368" s="24">
        <v>111.3</v>
      </c>
      <c r="AL368" s="24">
        <v>62.3</v>
      </c>
      <c r="AM368" s="24">
        <v>202</v>
      </c>
      <c r="AN368" s="24">
        <v>105.2</v>
      </c>
      <c r="AO368" s="24"/>
      <c r="AP368" s="24">
        <f t="shared" si="103"/>
        <v>-106.6</v>
      </c>
      <c r="AQ368" s="47"/>
      <c r="AR368" s="24">
        <f>IF(OR(AP368&lt;0,AQ368="+"),0,AP368)</f>
        <v>0</v>
      </c>
      <c r="AS368" s="24"/>
      <c r="AT368" s="24">
        <f t="shared" si="105"/>
        <v>0</v>
      </c>
      <c r="AU368" s="42"/>
      <c r="AV368" s="42"/>
      <c r="AW368" s="42"/>
      <c r="AX368" s="42"/>
      <c r="AY368" s="42"/>
      <c r="AZ368" s="1"/>
      <c r="BA368" s="1"/>
      <c r="BB368" s="1"/>
      <c r="BC368" s="1"/>
    </row>
    <row r="369" spans="1:55" s="2" customFormat="1" ht="17.100000000000001" customHeight="1">
      <c r="A369" s="33" t="s">
        <v>346</v>
      </c>
      <c r="B369" s="24">
        <v>12701.9</v>
      </c>
      <c r="C369" s="24">
        <v>11972.377620000001</v>
      </c>
      <c r="D369" s="4">
        <f t="shared" si="98"/>
        <v>0.942565885418717</v>
      </c>
      <c r="E369" s="10">
        <v>15</v>
      </c>
      <c r="F369" s="5">
        <f t="shared" ref="F369:F377" si="114">F$54</f>
        <v>1</v>
      </c>
      <c r="G369" s="5">
        <v>10</v>
      </c>
      <c r="H369" s="5"/>
      <c r="I369" s="5"/>
      <c r="J369" s="4">
        <f t="shared" ref="J369:J377" si="115">J$54</f>
        <v>1.067371176309724</v>
      </c>
      <c r="K369" s="5">
        <v>10</v>
      </c>
      <c r="L369" s="5" t="s">
        <v>400</v>
      </c>
      <c r="M369" s="5" t="s">
        <v>400</v>
      </c>
      <c r="N369" s="4" t="s">
        <v>400</v>
      </c>
      <c r="O369" s="5"/>
      <c r="P369" s="5" t="s">
        <v>400</v>
      </c>
      <c r="Q369" s="5" t="s">
        <v>400</v>
      </c>
      <c r="R369" s="5" t="s">
        <v>400</v>
      </c>
      <c r="S369" s="5"/>
      <c r="T369" s="5" t="s">
        <v>400</v>
      </c>
      <c r="U369" s="5" t="s">
        <v>400</v>
      </c>
      <c r="V369" s="5" t="s">
        <v>400</v>
      </c>
      <c r="W369" s="5"/>
      <c r="X369" s="5" t="s">
        <v>400</v>
      </c>
      <c r="Y369" s="5" t="s">
        <v>400</v>
      </c>
      <c r="Z369" s="5" t="s">
        <v>400</v>
      </c>
      <c r="AA369" s="5"/>
      <c r="AB369" s="31">
        <f t="shared" si="99"/>
        <v>0.99463428698222844</v>
      </c>
      <c r="AC369" s="32">
        <v>18</v>
      </c>
      <c r="AD369" s="24">
        <f t="shared" si="100"/>
        <v>14.727272727272728</v>
      </c>
      <c r="AE369" s="24">
        <f t="shared" si="101"/>
        <v>14.6</v>
      </c>
      <c r="AF369" s="24">
        <f t="shared" si="102"/>
        <v>-0.12727272727272876</v>
      </c>
      <c r="AG369" s="24">
        <v>1.9</v>
      </c>
      <c r="AH369" s="24">
        <v>2</v>
      </c>
      <c r="AI369" s="24">
        <v>1.6</v>
      </c>
      <c r="AJ369" s="24">
        <v>1.3</v>
      </c>
      <c r="AK369" s="24">
        <v>1.9</v>
      </c>
      <c r="AL369" s="24">
        <v>1.5</v>
      </c>
      <c r="AM369" s="24">
        <v>1.2</v>
      </c>
      <c r="AN369" s="24">
        <v>1.9</v>
      </c>
      <c r="AO369" s="24"/>
      <c r="AP369" s="24">
        <f t="shared" si="103"/>
        <v>1.3</v>
      </c>
      <c r="AQ369" s="47"/>
      <c r="AR369" s="24">
        <f t="shared" si="104"/>
        <v>1.3</v>
      </c>
      <c r="AS369" s="24"/>
      <c r="AT369" s="24">
        <f t="shared" si="105"/>
        <v>1.3</v>
      </c>
      <c r="AU369" s="42"/>
      <c r="AV369" s="42"/>
      <c r="AW369" s="42"/>
      <c r="AX369" s="42"/>
      <c r="AY369" s="42"/>
      <c r="AZ369" s="1"/>
      <c r="BA369" s="1"/>
      <c r="BB369" s="1"/>
      <c r="BC369" s="1"/>
    </row>
    <row r="370" spans="1:55" s="2" customFormat="1" ht="17.100000000000001" customHeight="1">
      <c r="A370" s="13" t="s">
        <v>347</v>
      </c>
      <c r="B370" s="24">
        <v>250.6</v>
      </c>
      <c r="C370" s="24">
        <v>227.87179999999981</v>
      </c>
      <c r="D370" s="4">
        <f t="shared" si="98"/>
        <v>0.90930486831604074</v>
      </c>
      <c r="E370" s="10">
        <v>15</v>
      </c>
      <c r="F370" s="5">
        <f t="shared" si="114"/>
        <v>1</v>
      </c>
      <c r="G370" s="5">
        <v>10</v>
      </c>
      <c r="H370" s="5"/>
      <c r="I370" s="5"/>
      <c r="J370" s="4">
        <f t="shared" si="115"/>
        <v>1.067371176309724</v>
      </c>
      <c r="K370" s="5">
        <v>10</v>
      </c>
      <c r="L370" s="5" t="s">
        <v>400</v>
      </c>
      <c r="M370" s="5" t="s">
        <v>400</v>
      </c>
      <c r="N370" s="4" t="s">
        <v>400</v>
      </c>
      <c r="O370" s="5"/>
      <c r="P370" s="5" t="s">
        <v>400</v>
      </c>
      <c r="Q370" s="5" t="s">
        <v>400</v>
      </c>
      <c r="R370" s="5" t="s">
        <v>400</v>
      </c>
      <c r="S370" s="5"/>
      <c r="T370" s="5" t="s">
        <v>400</v>
      </c>
      <c r="U370" s="5" t="s">
        <v>400</v>
      </c>
      <c r="V370" s="5" t="s">
        <v>400</v>
      </c>
      <c r="W370" s="5"/>
      <c r="X370" s="5" t="s">
        <v>400</v>
      </c>
      <c r="Y370" s="5" t="s">
        <v>400</v>
      </c>
      <c r="Z370" s="5" t="s">
        <v>400</v>
      </c>
      <c r="AA370" s="5"/>
      <c r="AB370" s="31">
        <f t="shared" si="99"/>
        <v>0.98037956536679571</v>
      </c>
      <c r="AC370" s="32">
        <v>2895</v>
      </c>
      <c r="AD370" s="24">
        <f t="shared" si="100"/>
        <v>2368.6363636363635</v>
      </c>
      <c r="AE370" s="24">
        <f t="shared" si="101"/>
        <v>2322.1999999999998</v>
      </c>
      <c r="AF370" s="24">
        <f t="shared" si="102"/>
        <v>-46.436363636363694</v>
      </c>
      <c r="AG370" s="24">
        <v>176.3</v>
      </c>
      <c r="AH370" s="24">
        <v>295.7</v>
      </c>
      <c r="AI370" s="24">
        <v>327.10000000000002</v>
      </c>
      <c r="AJ370" s="24">
        <v>295.2</v>
      </c>
      <c r="AK370" s="24">
        <v>248.2</v>
      </c>
      <c r="AL370" s="24">
        <v>219</v>
      </c>
      <c r="AM370" s="24">
        <v>358.2</v>
      </c>
      <c r="AN370" s="24">
        <v>203.7</v>
      </c>
      <c r="AO370" s="24"/>
      <c r="AP370" s="24">
        <f t="shared" si="103"/>
        <v>198.8</v>
      </c>
      <c r="AQ370" s="47"/>
      <c r="AR370" s="24">
        <f t="shared" si="104"/>
        <v>198.8</v>
      </c>
      <c r="AS370" s="24"/>
      <c r="AT370" s="24">
        <f t="shared" si="105"/>
        <v>198.8</v>
      </c>
      <c r="AU370" s="42"/>
      <c r="AV370" s="42"/>
      <c r="AW370" s="42"/>
      <c r="AX370" s="42"/>
      <c r="AY370" s="42"/>
      <c r="AZ370" s="1"/>
      <c r="BA370" s="1"/>
      <c r="BB370" s="1"/>
      <c r="BC370" s="1"/>
    </row>
    <row r="371" spans="1:55" s="2" customFormat="1" ht="17.100000000000001" customHeight="1">
      <c r="A371" s="13" t="s">
        <v>348</v>
      </c>
      <c r="B371" s="24">
        <v>3465.3</v>
      </c>
      <c r="C371" s="24">
        <v>2996.7019499999997</v>
      </c>
      <c r="D371" s="4">
        <f t="shared" si="98"/>
        <v>0.86477417539606949</v>
      </c>
      <c r="E371" s="10">
        <v>15</v>
      </c>
      <c r="F371" s="5">
        <f t="shared" si="114"/>
        <v>1</v>
      </c>
      <c r="G371" s="5">
        <v>10</v>
      </c>
      <c r="H371" s="5"/>
      <c r="I371" s="5"/>
      <c r="J371" s="4">
        <f t="shared" si="115"/>
        <v>1.067371176309724</v>
      </c>
      <c r="K371" s="5">
        <v>10</v>
      </c>
      <c r="L371" s="5" t="s">
        <v>400</v>
      </c>
      <c r="M371" s="5" t="s">
        <v>400</v>
      </c>
      <c r="N371" s="4" t="s">
        <v>400</v>
      </c>
      <c r="O371" s="5"/>
      <c r="P371" s="5" t="s">
        <v>400</v>
      </c>
      <c r="Q371" s="5" t="s">
        <v>400</v>
      </c>
      <c r="R371" s="5" t="s">
        <v>400</v>
      </c>
      <c r="S371" s="5"/>
      <c r="T371" s="5" t="s">
        <v>400</v>
      </c>
      <c r="U371" s="5" t="s">
        <v>400</v>
      </c>
      <c r="V371" s="5" t="s">
        <v>400</v>
      </c>
      <c r="W371" s="5"/>
      <c r="X371" s="5" t="s">
        <v>400</v>
      </c>
      <c r="Y371" s="5" t="s">
        <v>400</v>
      </c>
      <c r="Z371" s="5" t="s">
        <v>400</v>
      </c>
      <c r="AA371" s="5"/>
      <c r="AB371" s="31">
        <f t="shared" si="99"/>
        <v>0.96129498268680813</v>
      </c>
      <c r="AC371" s="32">
        <v>2644</v>
      </c>
      <c r="AD371" s="24">
        <f t="shared" si="100"/>
        <v>2163.2727272727275</v>
      </c>
      <c r="AE371" s="24">
        <f t="shared" si="101"/>
        <v>2079.5</v>
      </c>
      <c r="AF371" s="24">
        <f t="shared" si="102"/>
        <v>-83.772727272727479</v>
      </c>
      <c r="AG371" s="24">
        <v>293.10000000000002</v>
      </c>
      <c r="AH371" s="24">
        <v>187.4</v>
      </c>
      <c r="AI371" s="24">
        <v>0</v>
      </c>
      <c r="AJ371" s="24">
        <v>559.70000000000005</v>
      </c>
      <c r="AK371" s="24">
        <v>247.4</v>
      </c>
      <c r="AL371" s="24">
        <v>180</v>
      </c>
      <c r="AM371" s="24">
        <v>287.89999999999998</v>
      </c>
      <c r="AN371" s="24">
        <v>120.3</v>
      </c>
      <c r="AO371" s="24"/>
      <c r="AP371" s="24">
        <f t="shared" si="103"/>
        <v>203.7</v>
      </c>
      <c r="AQ371" s="47"/>
      <c r="AR371" s="24">
        <f t="shared" si="104"/>
        <v>203.7</v>
      </c>
      <c r="AS371" s="24"/>
      <c r="AT371" s="24">
        <f t="shared" si="105"/>
        <v>203.7</v>
      </c>
      <c r="AU371" s="42"/>
      <c r="AV371" s="42"/>
      <c r="AW371" s="42"/>
      <c r="AX371" s="42"/>
      <c r="AY371" s="42"/>
      <c r="AZ371" s="1"/>
      <c r="BA371" s="1"/>
      <c r="BB371" s="1"/>
      <c r="BC371" s="1"/>
    </row>
    <row r="372" spans="1:55" s="2" customFormat="1" ht="17.100000000000001" customHeight="1">
      <c r="A372" s="13" t="s">
        <v>349</v>
      </c>
      <c r="B372" s="24">
        <v>911.7</v>
      </c>
      <c r="C372" s="24">
        <v>911.1130099999998</v>
      </c>
      <c r="D372" s="4">
        <f t="shared" si="98"/>
        <v>0.99935615882417439</v>
      </c>
      <c r="E372" s="10">
        <v>15</v>
      </c>
      <c r="F372" s="5">
        <f t="shared" si="114"/>
        <v>1</v>
      </c>
      <c r="G372" s="5">
        <v>10</v>
      </c>
      <c r="H372" s="5"/>
      <c r="I372" s="5"/>
      <c r="J372" s="4">
        <f t="shared" si="115"/>
        <v>1.067371176309724</v>
      </c>
      <c r="K372" s="5">
        <v>10</v>
      </c>
      <c r="L372" s="5" t="s">
        <v>400</v>
      </c>
      <c r="M372" s="5" t="s">
        <v>400</v>
      </c>
      <c r="N372" s="4" t="s">
        <v>400</v>
      </c>
      <c r="O372" s="5"/>
      <c r="P372" s="5" t="s">
        <v>400</v>
      </c>
      <c r="Q372" s="5" t="s">
        <v>400</v>
      </c>
      <c r="R372" s="5" t="s">
        <v>400</v>
      </c>
      <c r="S372" s="5"/>
      <c r="T372" s="5" t="s">
        <v>400</v>
      </c>
      <c r="U372" s="5" t="s">
        <v>400</v>
      </c>
      <c r="V372" s="5" t="s">
        <v>400</v>
      </c>
      <c r="W372" s="5"/>
      <c r="X372" s="5" t="s">
        <v>400</v>
      </c>
      <c r="Y372" s="5" t="s">
        <v>400</v>
      </c>
      <c r="Z372" s="5" t="s">
        <v>400</v>
      </c>
      <c r="AA372" s="5"/>
      <c r="AB372" s="31">
        <f t="shared" si="99"/>
        <v>1.0189729755845673</v>
      </c>
      <c r="AC372" s="32">
        <v>2558</v>
      </c>
      <c r="AD372" s="24">
        <f t="shared" si="100"/>
        <v>2092.909090909091</v>
      </c>
      <c r="AE372" s="24">
        <f t="shared" si="101"/>
        <v>2132.6</v>
      </c>
      <c r="AF372" s="24">
        <f t="shared" si="102"/>
        <v>39.690909090908917</v>
      </c>
      <c r="AG372" s="24">
        <v>150.4</v>
      </c>
      <c r="AH372" s="24">
        <v>289.39999999999998</v>
      </c>
      <c r="AI372" s="24">
        <v>355.5</v>
      </c>
      <c r="AJ372" s="24">
        <v>261.5</v>
      </c>
      <c r="AK372" s="24">
        <v>191.1</v>
      </c>
      <c r="AL372" s="24">
        <v>302.10000000000002</v>
      </c>
      <c r="AM372" s="24">
        <v>192.9</v>
      </c>
      <c r="AN372" s="24">
        <v>172.7</v>
      </c>
      <c r="AO372" s="24"/>
      <c r="AP372" s="24">
        <f t="shared" si="103"/>
        <v>217</v>
      </c>
      <c r="AQ372" s="47"/>
      <c r="AR372" s="24">
        <f t="shared" si="104"/>
        <v>217</v>
      </c>
      <c r="AS372" s="24"/>
      <c r="AT372" s="24">
        <f t="shared" si="105"/>
        <v>217</v>
      </c>
      <c r="AU372" s="42"/>
      <c r="AV372" s="42"/>
      <c r="AW372" s="42"/>
      <c r="AX372" s="42"/>
      <c r="AY372" s="42"/>
      <c r="AZ372" s="1"/>
      <c r="BA372" s="1"/>
      <c r="BB372" s="1"/>
      <c r="BC372" s="1"/>
    </row>
    <row r="373" spans="1:55" s="2" customFormat="1" ht="17.100000000000001" customHeight="1">
      <c r="A373" s="13" t="s">
        <v>350</v>
      </c>
      <c r="B373" s="24">
        <v>773.6</v>
      </c>
      <c r="C373" s="24">
        <v>517.87459000000013</v>
      </c>
      <c r="D373" s="4">
        <f t="shared" si="98"/>
        <v>0.66943457859358857</v>
      </c>
      <c r="E373" s="10">
        <v>15</v>
      </c>
      <c r="F373" s="5">
        <f t="shared" si="114"/>
        <v>1</v>
      </c>
      <c r="G373" s="5">
        <v>10</v>
      </c>
      <c r="H373" s="5"/>
      <c r="I373" s="5"/>
      <c r="J373" s="4">
        <f>J$54</f>
        <v>1.067371176309724</v>
      </c>
      <c r="K373" s="5">
        <v>10</v>
      </c>
      <c r="L373" s="5" t="s">
        <v>400</v>
      </c>
      <c r="M373" s="5" t="s">
        <v>400</v>
      </c>
      <c r="N373" s="4" t="s">
        <v>400</v>
      </c>
      <c r="O373" s="5"/>
      <c r="P373" s="5" t="s">
        <v>400</v>
      </c>
      <c r="Q373" s="5" t="s">
        <v>400</v>
      </c>
      <c r="R373" s="5" t="s">
        <v>400</v>
      </c>
      <c r="S373" s="5"/>
      <c r="T373" s="5" t="s">
        <v>400</v>
      </c>
      <c r="U373" s="5" t="s">
        <v>400</v>
      </c>
      <c r="V373" s="5" t="s">
        <v>400</v>
      </c>
      <c r="W373" s="5"/>
      <c r="X373" s="5" t="s">
        <v>400</v>
      </c>
      <c r="Y373" s="5" t="s">
        <v>400</v>
      </c>
      <c r="Z373" s="5" t="s">
        <v>400</v>
      </c>
      <c r="AA373" s="5"/>
      <c r="AB373" s="31">
        <f t="shared" si="99"/>
        <v>0.87757801262860191</v>
      </c>
      <c r="AC373" s="32">
        <v>1638</v>
      </c>
      <c r="AD373" s="24">
        <f t="shared" si="100"/>
        <v>1340.1818181818182</v>
      </c>
      <c r="AE373" s="24">
        <f t="shared" si="101"/>
        <v>1176.0999999999999</v>
      </c>
      <c r="AF373" s="24">
        <f t="shared" si="102"/>
        <v>-164.08181818181833</v>
      </c>
      <c r="AG373" s="24">
        <v>123.6</v>
      </c>
      <c r="AH373" s="24">
        <v>109.5</v>
      </c>
      <c r="AI373" s="24">
        <v>172.5</v>
      </c>
      <c r="AJ373" s="24">
        <v>146</v>
      </c>
      <c r="AK373" s="24">
        <v>115.3</v>
      </c>
      <c r="AL373" s="24">
        <v>156</v>
      </c>
      <c r="AM373" s="24">
        <v>196.4</v>
      </c>
      <c r="AN373" s="24">
        <v>107</v>
      </c>
      <c r="AO373" s="24"/>
      <c r="AP373" s="24">
        <f t="shared" si="103"/>
        <v>49.8</v>
      </c>
      <c r="AQ373" s="47"/>
      <c r="AR373" s="24">
        <f t="shared" si="104"/>
        <v>49.8</v>
      </c>
      <c r="AS373" s="24"/>
      <c r="AT373" s="24">
        <f t="shared" si="105"/>
        <v>49.8</v>
      </c>
      <c r="AU373" s="42"/>
      <c r="AV373" s="42"/>
      <c r="AW373" s="42"/>
      <c r="AX373" s="42"/>
      <c r="AY373" s="42"/>
      <c r="AZ373" s="1"/>
      <c r="BA373" s="1"/>
      <c r="BB373" s="1"/>
      <c r="BC373" s="1"/>
    </row>
    <row r="374" spans="1:55" s="2" customFormat="1" ht="17.100000000000001" customHeight="1">
      <c r="A374" s="13" t="s">
        <v>351</v>
      </c>
      <c r="B374" s="24">
        <v>402</v>
      </c>
      <c r="C374" s="24">
        <v>297.94423999999998</v>
      </c>
      <c r="D374" s="4">
        <f t="shared" si="98"/>
        <v>0.74115482587064674</v>
      </c>
      <c r="E374" s="10">
        <v>15</v>
      </c>
      <c r="F374" s="5">
        <f t="shared" si="114"/>
        <v>1</v>
      </c>
      <c r="G374" s="5">
        <v>10</v>
      </c>
      <c r="H374" s="5"/>
      <c r="I374" s="5"/>
      <c r="J374" s="4">
        <f t="shared" si="115"/>
        <v>1.067371176309724</v>
      </c>
      <c r="K374" s="5">
        <v>10</v>
      </c>
      <c r="L374" s="5" t="s">
        <v>400</v>
      </c>
      <c r="M374" s="5" t="s">
        <v>400</v>
      </c>
      <c r="N374" s="4" t="s">
        <v>400</v>
      </c>
      <c r="O374" s="5"/>
      <c r="P374" s="5" t="s">
        <v>400</v>
      </c>
      <c r="Q374" s="5" t="s">
        <v>400</v>
      </c>
      <c r="R374" s="5" t="s">
        <v>400</v>
      </c>
      <c r="S374" s="5"/>
      <c r="T374" s="5" t="s">
        <v>400</v>
      </c>
      <c r="U374" s="5" t="s">
        <v>400</v>
      </c>
      <c r="V374" s="5" t="s">
        <v>400</v>
      </c>
      <c r="W374" s="5"/>
      <c r="X374" s="5" t="s">
        <v>400</v>
      </c>
      <c r="Y374" s="5" t="s">
        <v>400</v>
      </c>
      <c r="Z374" s="5" t="s">
        <v>400</v>
      </c>
      <c r="AA374" s="5"/>
      <c r="AB374" s="31">
        <f t="shared" si="99"/>
        <v>0.90831526146162689</v>
      </c>
      <c r="AC374" s="32">
        <v>1383</v>
      </c>
      <c r="AD374" s="24">
        <f t="shared" si="100"/>
        <v>1131.5454545454545</v>
      </c>
      <c r="AE374" s="24">
        <f>ROUND(AB374*AD374,1)</f>
        <v>1027.8</v>
      </c>
      <c r="AF374" s="24">
        <f t="shared" si="102"/>
        <v>-103.74545454545455</v>
      </c>
      <c r="AG374" s="24">
        <v>67.599999999999994</v>
      </c>
      <c r="AH374" s="24">
        <v>163.4</v>
      </c>
      <c r="AI374" s="24">
        <v>166.5</v>
      </c>
      <c r="AJ374" s="24">
        <v>118</v>
      </c>
      <c r="AK374" s="24">
        <v>99.1</v>
      </c>
      <c r="AL374" s="24">
        <v>100.6</v>
      </c>
      <c r="AM374" s="24">
        <v>202.5</v>
      </c>
      <c r="AN374" s="24">
        <v>81.8</v>
      </c>
      <c r="AO374" s="24"/>
      <c r="AP374" s="24">
        <f t="shared" si="103"/>
        <v>28.3</v>
      </c>
      <c r="AQ374" s="47"/>
      <c r="AR374" s="24">
        <f t="shared" si="104"/>
        <v>28.3</v>
      </c>
      <c r="AS374" s="24"/>
      <c r="AT374" s="24">
        <f t="shared" si="105"/>
        <v>28.3</v>
      </c>
      <c r="AU374" s="42"/>
      <c r="AV374" s="42"/>
      <c r="AW374" s="42"/>
      <c r="AX374" s="42"/>
      <c r="AY374" s="42"/>
      <c r="AZ374" s="1"/>
      <c r="BA374" s="1"/>
      <c r="BB374" s="1"/>
      <c r="BC374" s="1"/>
    </row>
    <row r="375" spans="1:55" s="2" customFormat="1" ht="17.100000000000001" customHeight="1">
      <c r="A375" s="13" t="s">
        <v>352</v>
      </c>
      <c r="B375" s="24">
        <v>432.4</v>
      </c>
      <c r="C375" s="24">
        <v>316.32533999999987</v>
      </c>
      <c r="D375" s="4">
        <f t="shared" si="98"/>
        <v>0.73155721554116537</v>
      </c>
      <c r="E375" s="10">
        <v>15</v>
      </c>
      <c r="F375" s="5">
        <f t="shared" si="114"/>
        <v>1</v>
      </c>
      <c r="G375" s="5">
        <v>10</v>
      </c>
      <c r="H375" s="5"/>
      <c r="I375" s="5"/>
      <c r="J375" s="4">
        <f t="shared" si="115"/>
        <v>1.067371176309724</v>
      </c>
      <c r="K375" s="5">
        <v>10</v>
      </c>
      <c r="L375" s="5" t="s">
        <v>400</v>
      </c>
      <c r="M375" s="5" t="s">
        <v>400</v>
      </c>
      <c r="N375" s="4" t="s">
        <v>400</v>
      </c>
      <c r="O375" s="5"/>
      <c r="P375" s="5" t="s">
        <v>400</v>
      </c>
      <c r="Q375" s="5" t="s">
        <v>400</v>
      </c>
      <c r="R375" s="5" t="s">
        <v>400</v>
      </c>
      <c r="S375" s="5"/>
      <c r="T375" s="5" t="s">
        <v>400</v>
      </c>
      <c r="U375" s="5" t="s">
        <v>400</v>
      </c>
      <c r="V375" s="5" t="s">
        <v>400</v>
      </c>
      <c r="W375" s="5"/>
      <c r="X375" s="5" t="s">
        <v>400</v>
      </c>
      <c r="Y375" s="5" t="s">
        <v>400</v>
      </c>
      <c r="Z375" s="5" t="s">
        <v>400</v>
      </c>
      <c r="AA375" s="5"/>
      <c r="AB375" s="31">
        <f t="shared" si="99"/>
        <v>0.90420199989184913</v>
      </c>
      <c r="AC375" s="32">
        <v>1961</v>
      </c>
      <c r="AD375" s="24">
        <f t="shared" si="100"/>
        <v>1604.4545454545455</v>
      </c>
      <c r="AE375" s="24">
        <f t="shared" si="101"/>
        <v>1450.8</v>
      </c>
      <c r="AF375" s="24">
        <f t="shared" si="102"/>
        <v>-153.65454545454554</v>
      </c>
      <c r="AG375" s="24">
        <v>177.1</v>
      </c>
      <c r="AH375" s="24">
        <v>179.5</v>
      </c>
      <c r="AI375" s="24">
        <v>131.80000000000001</v>
      </c>
      <c r="AJ375" s="24">
        <v>198.1</v>
      </c>
      <c r="AK375" s="24">
        <v>167.1</v>
      </c>
      <c r="AL375" s="24">
        <v>123.4</v>
      </c>
      <c r="AM375" s="24">
        <v>303.39999999999998</v>
      </c>
      <c r="AN375" s="24">
        <v>135.5</v>
      </c>
      <c r="AO375" s="24"/>
      <c r="AP375" s="24">
        <f t="shared" si="103"/>
        <v>34.9</v>
      </c>
      <c r="AQ375" s="47"/>
      <c r="AR375" s="24">
        <f t="shared" si="104"/>
        <v>34.9</v>
      </c>
      <c r="AS375" s="24"/>
      <c r="AT375" s="24">
        <f t="shared" si="105"/>
        <v>34.9</v>
      </c>
      <c r="AU375" s="42"/>
      <c r="AV375" s="42"/>
      <c r="AW375" s="42"/>
      <c r="AX375" s="42"/>
      <c r="AY375" s="42"/>
      <c r="AZ375" s="1"/>
      <c r="BA375" s="1"/>
      <c r="BB375" s="1"/>
      <c r="BC375" s="1"/>
    </row>
    <row r="376" spans="1:55" s="2" customFormat="1" ht="17.100000000000001" customHeight="1">
      <c r="A376" s="13" t="s">
        <v>353</v>
      </c>
      <c r="B376" s="24">
        <v>306.5</v>
      </c>
      <c r="C376" s="24">
        <v>261.00806000000006</v>
      </c>
      <c r="D376" s="4">
        <f t="shared" si="98"/>
        <v>0.85157605220228405</v>
      </c>
      <c r="E376" s="10">
        <v>15</v>
      </c>
      <c r="F376" s="5">
        <f t="shared" si="114"/>
        <v>1</v>
      </c>
      <c r="G376" s="5">
        <v>10</v>
      </c>
      <c r="H376" s="5"/>
      <c r="I376" s="5"/>
      <c r="J376" s="4">
        <f t="shared" si="115"/>
        <v>1.067371176309724</v>
      </c>
      <c r="K376" s="5">
        <v>10</v>
      </c>
      <c r="L376" s="5" t="s">
        <v>400</v>
      </c>
      <c r="M376" s="5" t="s">
        <v>400</v>
      </c>
      <c r="N376" s="4" t="s">
        <v>400</v>
      </c>
      <c r="O376" s="5"/>
      <c r="P376" s="5" t="s">
        <v>400</v>
      </c>
      <c r="Q376" s="5" t="s">
        <v>400</v>
      </c>
      <c r="R376" s="5" t="s">
        <v>400</v>
      </c>
      <c r="S376" s="5"/>
      <c r="T376" s="5" t="s">
        <v>400</v>
      </c>
      <c r="U376" s="5" t="s">
        <v>400</v>
      </c>
      <c r="V376" s="5" t="s">
        <v>400</v>
      </c>
      <c r="W376" s="5"/>
      <c r="X376" s="5" t="s">
        <v>400</v>
      </c>
      <c r="Y376" s="5" t="s">
        <v>400</v>
      </c>
      <c r="Z376" s="5" t="s">
        <v>400</v>
      </c>
      <c r="AA376" s="5"/>
      <c r="AB376" s="31">
        <f t="shared" si="99"/>
        <v>0.95563864417518563</v>
      </c>
      <c r="AC376" s="32">
        <v>1682</v>
      </c>
      <c r="AD376" s="24">
        <f t="shared" si="100"/>
        <v>1376.1818181818182</v>
      </c>
      <c r="AE376" s="24">
        <f t="shared" si="101"/>
        <v>1315.1</v>
      </c>
      <c r="AF376" s="24">
        <f t="shared" si="102"/>
        <v>-61.081818181818335</v>
      </c>
      <c r="AG376" s="24">
        <v>184.8</v>
      </c>
      <c r="AH376" s="24">
        <v>184.8</v>
      </c>
      <c r="AI376" s="24">
        <v>46</v>
      </c>
      <c r="AJ376" s="24">
        <v>121.8</v>
      </c>
      <c r="AK376" s="24">
        <v>97.7</v>
      </c>
      <c r="AL376" s="24">
        <v>180</v>
      </c>
      <c r="AM376" s="24">
        <v>221</v>
      </c>
      <c r="AN376" s="24">
        <v>173.7</v>
      </c>
      <c r="AO376" s="24"/>
      <c r="AP376" s="24">
        <f t="shared" si="103"/>
        <v>105.3</v>
      </c>
      <c r="AQ376" s="47"/>
      <c r="AR376" s="24">
        <f t="shared" si="104"/>
        <v>105.3</v>
      </c>
      <c r="AS376" s="24"/>
      <c r="AT376" s="24">
        <f t="shared" si="105"/>
        <v>105.3</v>
      </c>
      <c r="AU376" s="42"/>
      <c r="AV376" s="42"/>
      <c r="AW376" s="42"/>
      <c r="AX376" s="42"/>
      <c r="AY376" s="42"/>
      <c r="AZ376" s="1"/>
      <c r="BA376" s="1"/>
      <c r="BB376" s="1"/>
      <c r="BC376" s="1"/>
    </row>
    <row r="377" spans="1:55" s="2" customFormat="1" ht="17.100000000000001" customHeight="1">
      <c r="A377" s="13" t="s">
        <v>354</v>
      </c>
      <c r="B377" s="24">
        <v>1349.6</v>
      </c>
      <c r="C377" s="24">
        <v>1077.4384699999998</v>
      </c>
      <c r="D377" s="4">
        <f t="shared" ref="D377:D378" si="116">IF(E377=0,0,IF(B377=0,1,IF(C377&lt;0,0,IF(C377/B377&gt;1.2,IF((C377/B377-1.2)*0.1+1.2&gt;1.3,1.3,(C377/B377-1.2)*0.1+1.2),C377/B377))))</f>
        <v>0.79833911529342017</v>
      </c>
      <c r="E377" s="10">
        <v>15</v>
      </c>
      <c r="F377" s="5">
        <f t="shared" si="114"/>
        <v>1</v>
      </c>
      <c r="G377" s="5">
        <v>10</v>
      </c>
      <c r="H377" s="5"/>
      <c r="I377" s="5"/>
      <c r="J377" s="4">
        <f t="shared" si="115"/>
        <v>1.067371176309724</v>
      </c>
      <c r="K377" s="5">
        <v>10</v>
      </c>
      <c r="L377" s="5" t="s">
        <v>400</v>
      </c>
      <c r="M377" s="5" t="s">
        <v>400</v>
      </c>
      <c r="N377" s="4" t="s">
        <v>400</v>
      </c>
      <c r="O377" s="5"/>
      <c r="P377" s="5" t="s">
        <v>400</v>
      </c>
      <c r="Q377" s="5" t="s">
        <v>400</v>
      </c>
      <c r="R377" s="5" t="s">
        <v>400</v>
      </c>
      <c r="S377" s="5"/>
      <c r="T377" s="5" t="s">
        <v>400</v>
      </c>
      <c r="U377" s="5" t="s">
        <v>400</v>
      </c>
      <c r="V377" s="5" t="s">
        <v>400</v>
      </c>
      <c r="W377" s="5"/>
      <c r="X377" s="5" t="s">
        <v>400</v>
      </c>
      <c r="Y377" s="5" t="s">
        <v>400</v>
      </c>
      <c r="Z377" s="5" t="s">
        <v>400</v>
      </c>
      <c r="AA377" s="5"/>
      <c r="AB377" s="31">
        <f t="shared" ref="AB377:AB378" si="117">(D377*E377+F377*G377+J377*K377)/(E377+G377+K377)</f>
        <v>0.9328228140713869</v>
      </c>
      <c r="AC377" s="32">
        <v>1422</v>
      </c>
      <c r="AD377" s="24">
        <f t="shared" ref="AD377" si="118">AC377/11*9</f>
        <v>1163.4545454545455</v>
      </c>
      <c r="AE377" s="24">
        <f t="shared" ref="AE377:AE378" si="119">ROUND(AB377*AD377,1)</f>
        <v>1085.3</v>
      </c>
      <c r="AF377" s="24">
        <f t="shared" ref="AF377:AF378" si="120">AE377-AD377</f>
        <v>-78.154545454545541</v>
      </c>
      <c r="AG377" s="24">
        <v>112.6</v>
      </c>
      <c r="AH377" s="24">
        <v>156.30000000000001</v>
      </c>
      <c r="AI377" s="24">
        <v>163.69999999999999</v>
      </c>
      <c r="AJ377" s="24">
        <v>116.2</v>
      </c>
      <c r="AK377" s="24">
        <v>133</v>
      </c>
      <c r="AL377" s="24">
        <v>105.9</v>
      </c>
      <c r="AM377" s="24">
        <v>134.80000000000001</v>
      </c>
      <c r="AN377" s="24">
        <v>125.2</v>
      </c>
      <c r="AO377" s="24"/>
      <c r="AP377" s="24">
        <f t="shared" ref="AP377:AP378" si="121">ROUND(AE377-SUM(AG377:AO377),1)</f>
        <v>37.6</v>
      </c>
      <c r="AQ377" s="47"/>
      <c r="AR377" s="24">
        <f t="shared" ref="AR377:AR378" si="122">IF(OR(AP377&lt;0,AQ377="+"),0,AP377)</f>
        <v>37.6</v>
      </c>
      <c r="AS377" s="24"/>
      <c r="AT377" s="24">
        <f t="shared" ref="AT377:AT378" si="123">ROUND(AR377-AS377,1)</f>
        <v>37.6</v>
      </c>
      <c r="AU377" s="42"/>
      <c r="AV377" s="42"/>
      <c r="AW377" s="42"/>
      <c r="AX377" s="42"/>
      <c r="AY377" s="42"/>
      <c r="AZ377" s="1"/>
      <c r="BA377" s="1"/>
      <c r="BB377" s="1"/>
      <c r="BC377" s="1"/>
    </row>
    <row r="378" spans="1:55" s="2" customFormat="1" ht="17.100000000000001" customHeight="1">
      <c r="A378" s="13" t="s">
        <v>355</v>
      </c>
      <c r="B378" s="24">
        <v>7231</v>
      </c>
      <c r="C378" s="24">
        <v>6478.4948599999998</v>
      </c>
      <c r="D378" s="4">
        <f t="shared" si="116"/>
        <v>0.89593346148527175</v>
      </c>
      <c r="E378" s="10">
        <v>15</v>
      </c>
      <c r="F378" s="5">
        <f>F$54</f>
        <v>1</v>
      </c>
      <c r="G378" s="5">
        <v>10</v>
      </c>
      <c r="H378" s="5"/>
      <c r="I378" s="5"/>
      <c r="J378" s="4">
        <f>J$54</f>
        <v>1.067371176309724</v>
      </c>
      <c r="K378" s="5">
        <v>10</v>
      </c>
      <c r="L378" s="5" t="s">
        <v>400</v>
      </c>
      <c r="M378" s="5" t="s">
        <v>400</v>
      </c>
      <c r="N378" s="4" t="s">
        <v>400</v>
      </c>
      <c r="O378" s="5"/>
      <c r="P378" s="5" t="s">
        <v>400</v>
      </c>
      <c r="Q378" s="5" t="s">
        <v>400</v>
      </c>
      <c r="R378" s="5" t="s">
        <v>400</v>
      </c>
      <c r="S378" s="5"/>
      <c r="T378" s="5" t="s">
        <v>400</v>
      </c>
      <c r="U378" s="5" t="s">
        <v>400</v>
      </c>
      <c r="V378" s="5" t="s">
        <v>400</v>
      </c>
      <c r="W378" s="5"/>
      <c r="X378" s="5" t="s">
        <v>400</v>
      </c>
      <c r="Y378" s="5" t="s">
        <v>400</v>
      </c>
      <c r="Z378" s="5" t="s">
        <v>400</v>
      </c>
      <c r="AA378" s="5"/>
      <c r="AB378" s="31">
        <f t="shared" si="117"/>
        <v>0.9746489624393232</v>
      </c>
      <c r="AC378" s="32">
        <v>1412</v>
      </c>
      <c r="AD378" s="24">
        <f>AC378/11*9</f>
        <v>1155.2727272727275</v>
      </c>
      <c r="AE378" s="24">
        <f t="shared" si="119"/>
        <v>1126</v>
      </c>
      <c r="AF378" s="24">
        <f t="shared" si="120"/>
        <v>-29.272727272727479</v>
      </c>
      <c r="AG378" s="24">
        <v>147.80000000000001</v>
      </c>
      <c r="AH378" s="24">
        <v>106.4</v>
      </c>
      <c r="AI378" s="24">
        <v>142.5</v>
      </c>
      <c r="AJ378" s="24">
        <v>126</v>
      </c>
      <c r="AK378" s="24">
        <v>144.4</v>
      </c>
      <c r="AL378" s="24">
        <v>103.7</v>
      </c>
      <c r="AM378" s="24">
        <v>175.8</v>
      </c>
      <c r="AN378" s="24">
        <v>126</v>
      </c>
      <c r="AO378" s="24"/>
      <c r="AP378" s="24">
        <f>ROUND(AE378-SUM(AG378:AO378),1)</f>
        <v>53.4</v>
      </c>
      <c r="AQ378" s="47"/>
      <c r="AR378" s="24">
        <f>IF(OR(AP378&lt;0,AQ378="+"),0,AP378)</f>
        <v>53.4</v>
      </c>
      <c r="AS378" s="24"/>
      <c r="AT378" s="24">
        <f t="shared" si="123"/>
        <v>53.4</v>
      </c>
      <c r="AU378" s="42"/>
      <c r="AV378" s="42"/>
      <c r="AW378" s="1"/>
      <c r="AX378" s="42"/>
      <c r="AY378" s="42"/>
      <c r="AZ378" s="1"/>
      <c r="BA378" s="1"/>
      <c r="BB378" s="1"/>
      <c r="BC378" s="1"/>
    </row>
    <row r="379" spans="1:55" s="28" customFormat="1" ht="17.100000000000001" customHeight="1">
      <c r="A379" s="27" t="s">
        <v>359</v>
      </c>
      <c r="B379" s="29">
        <f>B6+B27</f>
        <v>22175873.399999999</v>
      </c>
      <c r="C379" s="29">
        <f>C6+C27</f>
        <v>21022496.999849997</v>
      </c>
      <c r="D379" s="30">
        <f>IF(C379/B379&gt;1.2,IF((C379/B379-1.2)*0.1+1.2&gt;1.3,1.3,(C379/B379-1.2)*0.1+1.2),C379/B379)</f>
        <v>0.94798958402468148</v>
      </c>
      <c r="E379" s="27"/>
      <c r="F379" s="27"/>
      <c r="G379" s="27"/>
      <c r="H379" s="29">
        <f>H6+H27</f>
        <v>1205959.9999999998</v>
      </c>
      <c r="I379" s="29">
        <f>I6+I27</f>
        <v>1240961.3999999999</v>
      </c>
      <c r="J379" s="30">
        <f>IF(I379/H379&gt;1.2,IF((I379/H379-1.2)*0.1+1.2&gt;1.3,1.3,(I379/H379-1.2)*0.1+1.2),I379/H379)</f>
        <v>1.0290236823775252</v>
      </c>
      <c r="K379" s="27"/>
      <c r="L379" s="29"/>
      <c r="M379" s="29"/>
      <c r="N379" s="30"/>
      <c r="O379" s="27"/>
      <c r="P379" s="29"/>
      <c r="Q379" s="29"/>
      <c r="R379" s="30"/>
      <c r="S379" s="27"/>
      <c r="T379" s="29"/>
      <c r="U379" s="29"/>
      <c r="V379" s="30"/>
      <c r="W379" s="27"/>
      <c r="X379" s="27"/>
      <c r="Y379" s="27"/>
      <c r="Z379" s="27"/>
      <c r="AA379" s="27"/>
      <c r="AB379" s="27"/>
      <c r="AC379" s="34">
        <f>SUM(AC7:AC378)-AC17-AC27-AC55</f>
        <v>3390855.2</v>
      </c>
      <c r="AD379" s="29">
        <f>SUM(AD7:AD378)-AD17-AD27-AD55</f>
        <v>2774336.0727272755</v>
      </c>
      <c r="AE379" s="29">
        <f>SUM(AE7:AE378)-AE17-AE27-AE55</f>
        <v>2766722.4000000008</v>
      </c>
      <c r="AF379" s="29">
        <f>SUM(AF7:AF378)-AF17-AF27-AF55</f>
        <v>-7613.6727272727858</v>
      </c>
      <c r="AG379" s="29">
        <f t="shared" ref="AG379:AO379" si="124">SUM(AG7:AG378)-AG17-AG27-AG55</f>
        <v>281628.5999999998</v>
      </c>
      <c r="AH379" s="29">
        <f t="shared" si="124"/>
        <v>285032.89999999991</v>
      </c>
      <c r="AI379" s="29">
        <f t="shared" si="124"/>
        <v>286647.20000000019</v>
      </c>
      <c r="AJ379" s="29">
        <f t="shared" si="124"/>
        <v>267432.49999999994</v>
      </c>
      <c r="AK379" s="29">
        <f t="shared" si="124"/>
        <v>293996.29999999981</v>
      </c>
      <c r="AL379" s="29">
        <f t="shared" si="124"/>
        <v>409234.60000000015</v>
      </c>
      <c r="AM379" s="29">
        <f t="shared" si="124"/>
        <v>317572.00000000012</v>
      </c>
      <c r="AN379" s="29">
        <f t="shared" si="124"/>
        <v>288050.20000000024</v>
      </c>
      <c r="AO379" s="29">
        <f t="shared" si="124"/>
        <v>14367.70000000003</v>
      </c>
      <c r="AP379" s="29">
        <f>SUM(AP7:AP378)-AP17-AP27-AP55</f>
        <v>322760.39999999991</v>
      </c>
      <c r="AQ379" s="48">
        <f>COUNTIF(AQ7:AQ378,"+")</f>
        <v>0</v>
      </c>
      <c r="AR379" s="29">
        <f>SUM(AR7:AR378)-AR17-AR27-AR55</f>
        <v>324042.0999999998</v>
      </c>
      <c r="AS379" s="29">
        <f>SUM(AS7:AS378)-AS17-AS27-AS55</f>
        <v>46.5</v>
      </c>
      <c r="AT379" s="29">
        <f>SUM(AT7:AT378)-AT17-AT27-AT55</f>
        <v>323995.59999999974</v>
      </c>
      <c r="AU379" s="42"/>
      <c r="AX379" s="1"/>
      <c r="AY379" s="1"/>
      <c r="AZ379" s="1"/>
      <c r="BA379" s="1"/>
      <c r="BB379" s="1"/>
      <c r="BC379" s="1"/>
    </row>
    <row r="380" spans="1:55" ht="21" customHeight="1"/>
    <row r="381" spans="1:55" ht="1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</row>
    <row r="384" spans="1:55" ht="15" customHeight="1"/>
  </sheetData>
  <mergeCells count="21">
    <mergeCell ref="A3:A4"/>
    <mergeCell ref="B3:E3"/>
    <mergeCell ref="AC3:AC4"/>
    <mergeCell ref="AF3:AF4"/>
    <mergeCell ref="AS3:AS4"/>
    <mergeCell ref="H3:K3"/>
    <mergeCell ref="L3:O3"/>
    <mergeCell ref="P3:S3"/>
    <mergeCell ref="AQ3:AQ4"/>
    <mergeCell ref="AR3:AR4"/>
    <mergeCell ref="T3:W3"/>
    <mergeCell ref="X3:AA3"/>
    <mergeCell ref="AO3:AO4"/>
    <mergeCell ref="AP3:AP4"/>
    <mergeCell ref="B1:S1"/>
    <mergeCell ref="AT3:AT4"/>
    <mergeCell ref="AE3:AE4"/>
    <mergeCell ref="AB3:AB4"/>
    <mergeCell ref="AD3:AD4"/>
    <mergeCell ref="F3:G3"/>
    <mergeCell ref="AG3:AN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2" fitToHeight="0" pageOrder="overThenDown" orientation="landscape" r:id="rId1"/>
  <headerFooter differentFirst="1" alignWithMargins="0">
    <oddFooter>&amp;R&amp;P</oddFooter>
  </headerFooter>
  <colBreaks count="1" manualBreakCount="1">
    <brk id="27" max="3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1"/>
    </sheetView>
  </sheetViews>
  <sheetFormatPr defaultColWidth="9.140625" defaultRowHeight="12.75"/>
  <cols>
    <col min="1" max="1" width="39.140625" style="50" customWidth="1"/>
    <col min="2" max="3" width="10.7109375" style="50" customWidth="1"/>
    <col min="4" max="4" width="11.28515625" style="50" customWidth="1"/>
    <col min="5" max="5" width="16.140625" style="50" customWidth="1"/>
    <col min="6" max="6" width="11.140625" style="50" customWidth="1"/>
    <col min="7" max="7" width="11.7109375" style="50" customWidth="1"/>
    <col min="8" max="8" width="16.140625" style="50" customWidth="1"/>
    <col min="9" max="9" width="11.140625" style="50" customWidth="1"/>
    <col min="10" max="10" width="11.7109375" style="50" customWidth="1"/>
    <col min="11" max="11" width="16.140625" style="50" customWidth="1"/>
    <col min="12" max="12" width="11.140625" style="50" customWidth="1"/>
    <col min="13" max="13" width="11.7109375" style="50" customWidth="1"/>
    <col min="14" max="14" width="16.140625" style="50" customWidth="1"/>
    <col min="15" max="15" width="11.140625" style="50" customWidth="1"/>
    <col min="16" max="16" width="11.7109375" style="50" customWidth="1"/>
    <col min="17" max="17" width="16.140625" style="50" customWidth="1"/>
    <col min="18" max="18" width="11.140625" style="50" customWidth="1"/>
    <col min="19" max="19" width="11.7109375" style="50" customWidth="1"/>
    <col min="20" max="20" width="16.140625" style="50" customWidth="1"/>
    <col min="21" max="21" width="11.140625" style="50" customWidth="1"/>
    <col min="22" max="22" width="11.7109375" style="50" customWidth="1"/>
    <col min="23" max="23" width="16.140625" style="50" customWidth="1"/>
    <col min="24" max="24" width="8.28515625" style="50" customWidth="1"/>
    <col min="25" max="25" width="63.7109375" style="50" customWidth="1"/>
    <col min="26" max="16384" width="9.140625" style="50"/>
  </cols>
  <sheetData>
    <row r="1" spans="1:24" ht="15.75">
      <c r="A1" s="93" t="s">
        <v>425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2" t="s">
        <v>405</v>
      </c>
    </row>
    <row r="3" spans="1:24" ht="192" customHeight="1">
      <c r="A3" s="94" t="s">
        <v>14</v>
      </c>
      <c r="B3" s="95" t="s">
        <v>406</v>
      </c>
      <c r="C3" s="96" t="s">
        <v>407</v>
      </c>
      <c r="D3" s="97"/>
      <c r="E3" s="98"/>
      <c r="F3" s="99" t="s">
        <v>379</v>
      </c>
      <c r="G3" s="99"/>
      <c r="H3" s="99"/>
      <c r="I3" s="89" t="s">
        <v>408</v>
      </c>
      <c r="J3" s="90"/>
      <c r="K3" s="90"/>
      <c r="L3" s="89" t="s">
        <v>409</v>
      </c>
      <c r="M3" s="90"/>
      <c r="N3" s="90"/>
      <c r="O3" s="89" t="s">
        <v>410</v>
      </c>
      <c r="P3" s="90"/>
      <c r="Q3" s="90"/>
      <c r="R3" s="89" t="s">
        <v>411</v>
      </c>
      <c r="S3" s="90"/>
      <c r="T3" s="91"/>
      <c r="U3" s="89" t="s">
        <v>412</v>
      </c>
      <c r="V3" s="90"/>
      <c r="W3" s="91"/>
      <c r="X3" s="92" t="s">
        <v>413</v>
      </c>
    </row>
    <row r="4" spans="1:24" ht="32.1" customHeight="1">
      <c r="A4" s="94"/>
      <c r="B4" s="95"/>
      <c r="C4" s="53" t="s">
        <v>414</v>
      </c>
      <c r="D4" s="53" t="s">
        <v>415</v>
      </c>
      <c r="E4" s="54" t="s">
        <v>416</v>
      </c>
      <c r="F4" s="53" t="s">
        <v>414</v>
      </c>
      <c r="G4" s="53" t="s">
        <v>415</v>
      </c>
      <c r="H4" s="54" t="s">
        <v>417</v>
      </c>
      <c r="I4" s="53" t="s">
        <v>414</v>
      </c>
      <c r="J4" s="53" t="s">
        <v>415</v>
      </c>
      <c r="K4" s="55" t="s">
        <v>418</v>
      </c>
      <c r="L4" s="53" t="s">
        <v>414</v>
      </c>
      <c r="M4" s="53" t="s">
        <v>415</v>
      </c>
      <c r="N4" s="55" t="s">
        <v>419</v>
      </c>
      <c r="O4" s="53" t="s">
        <v>414</v>
      </c>
      <c r="P4" s="53" t="s">
        <v>415</v>
      </c>
      <c r="Q4" s="55" t="s">
        <v>420</v>
      </c>
      <c r="R4" s="53" t="s">
        <v>414</v>
      </c>
      <c r="S4" s="53" t="s">
        <v>415</v>
      </c>
      <c r="T4" s="55" t="s">
        <v>421</v>
      </c>
      <c r="U4" s="53" t="s">
        <v>414</v>
      </c>
      <c r="V4" s="53" t="s">
        <v>415</v>
      </c>
      <c r="W4" s="55" t="s">
        <v>422</v>
      </c>
      <c r="X4" s="92"/>
    </row>
    <row r="5" spans="1:24">
      <c r="A5" s="22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  <c r="P5" s="56">
        <v>16</v>
      </c>
      <c r="Q5" s="56">
        <v>17</v>
      </c>
      <c r="R5" s="56">
        <v>18</v>
      </c>
      <c r="S5" s="56">
        <v>19</v>
      </c>
      <c r="T5" s="56">
        <v>20</v>
      </c>
      <c r="U5" s="56">
        <v>21</v>
      </c>
      <c r="V5" s="56">
        <v>22</v>
      </c>
      <c r="W5" s="56">
        <v>23</v>
      </c>
      <c r="X5" s="56">
        <v>24</v>
      </c>
    </row>
    <row r="6" spans="1:24" ht="15" customHeight="1">
      <c r="A6" s="57" t="s">
        <v>423</v>
      </c>
      <c r="B6" s="58">
        <f>'[1]Расчет субсидий'!AF6</f>
        <v>-18317.627272727295</v>
      </c>
      <c r="C6" s="58"/>
      <c r="D6" s="58"/>
      <c r="E6" s="58">
        <f>SUM(E7:E16)</f>
        <v>-24848.327353004872</v>
      </c>
      <c r="F6" s="58"/>
      <c r="G6" s="58"/>
      <c r="H6" s="58">
        <f>SUM(H7:H16)</f>
        <v>0</v>
      </c>
      <c r="I6" s="58"/>
      <c r="J6" s="58"/>
      <c r="K6" s="58">
        <f>SUM(K7:K16)</f>
        <v>17920.654625732095</v>
      </c>
      <c r="L6" s="58"/>
      <c r="M6" s="58"/>
      <c r="N6" s="58">
        <f>SUM(N7:N16)</f>
        <v>0</v>
      </c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ht="15" customHeight="1">
      <c r="A7" s="59" t="s">
        <v>4</v>
      </c>
      <c r="B7" s="60">
        <f>'Расчет субсидий'!AF7</f>
        <v>-16511.945454545494</v>
      </c>
      <c r="C7" s="61">
        <f>'Расчет субсидий'!D7-1</f>
        <v>-7.3972546243482595E-2</v>
      </c>
      <c r="D7" s="61">
        <f>C7*'Расчет субсидий'!E7</f>
        <v>-1.4794509248696519</v>
      </c>
      <c r="E7" s="62">
        <f>$B7*D7/$X7</f>
        <v>-14693.324032607195</v>
      </c>
      <c r="F7" s="61">
        <f>'Расчет субсидий'!F7-1</f>
        <v>0</v>
      </c>
      <c r="G7" s="61">
        <f>F7*'Расчет субсидий'!G7</f>
        <v>0</v>
      </c>
      <c r="H7" s="62">
        <f t="shared" ref="H7:H16" si="0">$B7*G7/$X7</f>
        <v>0</v>
      </c>
      <c r="I7" s="61">
        <f>'Расчет субсидий'!J7-1</f>
        <v>-1.2207635425464991E-2</v>
      </c>
      <c r="J7" s="61">
        <f>I7*'Расчет субсидий'!K7</f>
        <v>-0.18311453138197487</v>
      </c>
      <c r="K7" s="62">
        <f>$B7*J7/$X7</f>
        <v>-1818.6214219382975</v>
      </c>
      <c r="L7" s="61" t="s">
        <v>400</v>
      </c>
      <c r="M7" s="61" t="s">
        <v>400</v>
      </c>
      <c r="N7" s="63" t="s">
        <v>400</v>
      </c>
      <c r="O7" s="5" t="s">
        <v>389</v>
      </c>
      <c r="P7" s="5" t="s">
        <v>389</v>
      </c>
      <c r="Q7" s="5" t="s">
        <v>389</v>
      </c>
      <c r="R7" s="5" t="s">
        <v>389</v>
      </c>
      <c r="S7" s="5" t="s">
        <v>389</v>
      </c>
      <c r="T7" s="5" t="s">
        <v>389</v>
      </c>
      <c r="U7" s="61" t="s">
        <v>400</v>
      </c>
      <c r="V7" s="61" t="s">
        <v>400</v>
      </c>
      <c r="W7" s="63" t="s">
        <v>400</v>
      </c>
      <c r="X7" s="64">
        <f>D7+G7+J7</f>
        <v>-1.6625654562516268</v>
      </c>
    </row>
    <row r="8" spans="1:24" ht="15" customHeight="1">
      <c r="A8" s="59" t="s">
        <v>5</v>
      </c>
      <c r="B8" s="60">
        <f>'Расчет субсидий'!AF8</f>
        <v>2619.9272727272473</v>
      </c>
      <c r="C8" s="61">
        <f>'Расчет субсидий'!D8-1</f>
        <v>1.441983510486633E-3</v>
      </c>
      <c r="D8" s="61">
        <f>C8*'Расчет субсидий'!E8</f>
        <v>2.883967020973266E-2</v>
      </c>
      <c r="E8" s="62">
        <f t="shared" ref="E8:E54" si="1">$B8*D8/$X8</f>
        <v>241.61746035542234</v>
      </c>
      <c r="F8" s="61">
        <f>'Расчет субсидий'!F8-1</f>
        <v>0</v>
      </c>
      <c r="G8" s="61">
        <f>F8*'Расчет субсидий'!G8</f>
        <v>0</v>
      </c>
      <c r="H8" s="62">
        <f t="shared" si="0"/>
        <v>0</v>
      </c>
      <c r="I8" s="61">
        <f>'Расчет субсидий'!J8-1</f>
        <v>1.8925141845979265E-2</v>
      </c>
      <c r="J8" s="61">
        <f>I8*'Расчет субсидий'!K8</f>
        <v>0.28387712768968898</v>
      </c>
      <c r="K8" s="62">
        <f t="shared" ref="K8:K54" si="2">$B8*J8/$X8</f>
        <v>2378.309812371825</v>
      </c>
      <c r="L8" s="61" t="s">
        <v>400</v>
      </c>
      <c r="M8" s="61" t="s">
        <v>400</v>
      </c>
      <c r="N8" s="63" t="s">
        <v>400</v>
      </c>
      <c r="O8" s="5" t="s">
        <v>389</v>
      </c>
      <c r="P8" s="5" t="s">
        <v>389</v>
      </c>
      <c r="Q8" s="5" t="s">
        <v>389</v>
      </c>
      <c r="R8" s="5" t="s">
        <v>389</v>
      </c>
      <c r="S8" s="5" t="s">
        <v>389</v>
      </c>
      <c r="T8" s="5" t="s">
        <v>389</v>
      </c>
      <c r="U8" s="61" t="s">
        <v>400</v>
      </c>
      <c r="V8" s="61" t="s">
        <v>400</v>
      </c>
      <c r="W8" s="63" t="s">
        <v>400</v>
      </c>
      <c r="X8" s="64">
        <f t="shared" ref="X8:X54" si="3">D8+G8+J8</f>
        <v>0.31271679789942164</v>
      </c>
    </row>
    <row r="9" spans="1:24" ht="15" customHeight="1">
      <c r="A9" s="59" t="s">
        <v>6</v>
      </c>
      <c r="B9" s="60">
        <f>'Расчет субсидий'!AF9</f>
        <v>3849.7272727272648</v>
      </c>
      <c r="C9" s="61">
        <f>'Расчет субсидий'!D9-1</f>
        <v>4.2376813838521432E-2</v>
      </c>
      <c r="D9" s="61">
        <f>C9*'Расчет субсидий'!E9</f>
        <v>0.84753627677042864</v>
      </c>
      <c r="E9" s="62">
        <f t="shared" si="1"/>
        <v>3422.0815864772935</v>
      </c>
      <c r="F9" s="61">
        <f>'Расчет субсидий'!F9-1</f>
        <v>0</v>
      </c>
      <c r="G9" s="61">
        <f>F9*'Расчет субсидий'!G9</f>
        <v>0</v>
      </c>
      <c r="H9" s="62">
        <f t="shared" si="0"/>
        <v>0</v>
      </c>
      <c r="I9" s="61">
        <f>'Расчет субсидий'!J9-1</f>
        <v>7.0609115834345815E-3</v>
      </c>
      <c r="J9" s="61">
        <f>I9*'Расчет субсидий'!K9</f>
        <v>0.10591367375151872</v>
      </c>
      <c r="K9" s="62">
        <f t="shared" si="2"/>
        <v>427.64568624997139</v>
      </c>
      <c r="L9" s="61" t="s">
        <v>400</v>
      </c>
      <c r="M9" s="61" t="s">
        <v>400</v>
      </c>
      <c r="N9" s="63" t="s">
        <v>400</v>
      </c>
      <c r="O9" s="5" t="s">
        <v>389</v>
      </c>
      <c r="P9" s="5" t="s">
        <v>389</v>
      </c>
      <c r="Q9" s="5" t="s">
        <v>389</v>
      </c>
      <c r="R9" s="5" t="s">
        <v>389</v>
      </c>
      <c r="S9" s="5" t="s">
        <v>389</v>
      </c>
      <c r="T9" s="5" t="s">
        <v>389</v>
      </c>
      <c r="U9" s="61" t="s">
        <v>400</v>
      </c>
      <c r="V9" s="61" t="s">
        <v>400</v>
      </c>
      <c r="W9" s="63" t="s">
        <v>400</v>
      </c>
      <c r="X9" s="64">
        <f t="shared" si="3"/>
        <v>0.95344995052194736</v>
      </c>
    </row>
    <row r="10" spans="1:24" ht="15" customHeight="1">
      <c r="A10" s="59" t="s">
        <v>7</v>
      </c>
      <c r="B10" s="60">
        <f>'Расчет субсидий'!AF10</f>
        <v>-2314.1454545454544</v>
      </c>
      <c r="C10" s="61">
        <f>'Расчет субсидий'!D10-1</f>
        <v>-4.3067556017285291E-2</v>
      </c>
      <c r="D10" s="61">
        <f>C10*'Расчет субсидий'!E10</f>
        <v>-0.86135112034570582</v>
      </c>
      <c r="E10" s="62">
        <f t="shared" si="1"/>
        <v>-1025.7046632874094</v>
      </c>
      <c r="F10" s="61">
        <f>'Расчет субсидий'!F10-1</f>
        <v>0</v>
      </c>
      <c r="G10" s="61">
        <f>F10*'Расчет субсидий'!G10</f>
        <v>0</v>
      </c>
      <c r="H10" s="62">
        <f t="shared" si="0"/>
        <v>0</v>
      </c>
      <c r="I10" s="61">
        <f>'Расчет субсидий'!J10-1</f>
        <v>-7.2132519153046637E-2</v>
      </c>
      <c r="J10" s="61">
        <f>I10*'Расчет субсидий'!K10</f>
        <v>-1.0819877872956996</v>
      </c>
      <c r="K10" s="62">
        <f t="shared" si="2"/>
        <v>-1288.440791258045</v>
      </c>
      <c r="L10" s="61" t="s">
        <v>400</v>
      </c>
      <c r="M10" s="61" t="s">
        <v>400</v>
      </c>
      <c r="N10" s="63" t="s">
        <v>400</v>
      </c>
      <c r="O10" s="5" t="s">
        <v>389</v>
      </c>
      <c r="P10" s="5" t="s">
        <v>389</v>
      </c>
      <c r="Q10" s="5" t="s">
        <v>389</v>
      </c>
      <c r="R10" s="5" t="s">
        <v>389</v>
      </c>
      <c r="S10" s="5" t="s">
        <v>389</v>
      </c>
      <c r="T10" s="5" t="s">
        <v>389</v>
      </c>
      <c r="U10" s="61" t="s">
        <v>400</v>
      </c>
      <c r="V10" s="61" t="s">
        <v>400</v>
      </c>
      <c r="W10" s="63" t="s">
        <v>400</v>
      </c>
      <c r="X10" s="64">
        <f t="shared" si="3"/>
        <v>-1.9433389076414054</v>
      </c>
    </row>
    <row r="11" spans="1:24" ht="15" customHeight="1">
      <c r="A11" s="59" t="s">
        <v>8</v>
      </c>
      <c r="B11" s="60">
        <f>'Расчет субсидий'!AF11</f>
        <v>1070.1000000000058</v>
      </c>
      <c r="C11" s="61">
        <f>'Расчет субсидий'!D11-1</f>
        <v>-6.347770652608753E-2</v>
      </c>
      <c r="D11" s="61">
        <f>C11*'Расчет субсидий'!E11</f>
        <v>-1.2695541305217506</v>
      </c>
      <c r="E11" s="62">
        <f t="shared" si="1"/>
        <v>-2641.6792596528076</v>
      </c>
      <c r="F11" s="61">
        <f>'Расчет субсидий'!F11-1</f>
        <v>0</v>
      </c>
      <c r="G11" s="61">
        <f>F11*'Расчет субсидий'!G11</f>
        <v>0</v>
      </c>
      <c r="H11" s="62">
        <f t="shared" si="0"/>
        <v>0</v>
      </c>
      <c r="I11" s="61">
        <f>'Расчет субсидий'!J11-1</f>
        <v>0.11892194894486741</v>
      </c>
      <c r="J11" s="61">
        <f>I11*'Расчет субсидий'!K11</f>
        <v>1.7838292341730111</v>
      </c>
      <c r="K11" s="62">
        <f t="shared" si="2"/>
        <v>3711.7792596528134</v>
      </c>
      <c r="L11" s="61" t="s">
        <v>400</v>
      </c>
      <c r="M11" s="61" t="s">
        <v>400</v>
      </c>
      <c r="N11" s="63" t="s">
        <v>400</v>
      </c>
      <c r="O11" s="5" t="s">
        <v>389</v>
      </c>
      <c r="P11" s="5" t="s">
        <v>389</v>
      </c>
      <c r="Q11" s="5" t="s">
        <v>389</v>
      </c>
      <c r="R11" s="5" t="s">
        <v>389</v>
      </c>
      <c r="S11" s="5" t="s">
        <v>389</v>
      </c>
      <c r="T11" s="5" t="s">
        <v>389</v>
      </c>
      <c r="U11" s="61" t="s">
        <v>400</v>
      </c>
      <c r="V11" s="61" t="s">
        <v>400</v>
      </c>
      <c r="W11" s="63" t="s">
        <v>400</v>
      </c>
      <c r="X11" s="64">
        <f t="shared" si="3"/>
        <v>0.5142751036512605</v>
      </c>
    </row>
    <row r="12" spans="1:24" ht="15" customHeight="1">
      <c r="A12" s="59" t="s">
        <v>9</v>
      </c>
      <c r="B12" s="60">
        <f>'Расчет субсидий'!AF12</f>
        <v>917.08181818181765</v>
      </c>
      <c r="C12" s="61">
        <f>'Расчет субсидий'!D12-1</f>
        <v>1.9908941505075717E-3</v>
      </c>
      <c r="D12" s="61">
        <f>C12*'Расчет субсидий'!E12</f>
        <v>3.9817883010151434E-2</v>
      </c>
      <c r="E12" s="62">
        <f t="shared" si="1"/>
        <v>37.069572095636254</v>
      </c>
      <c r="F12" s="61">
        <f>'Расчет субсидий'!F12-1</f>
        <v>0</v>
      </c>
      <c r="G12" s="61">
        <f>F12*'Расчет субсидий'!G12</f>
        <v>0</v>
      </c>
      <c r="H12" s="62">
        <f t="shared" si="0"/>
        <v>0</v>
      </c>
      <c r="I12" s="61">
        <f>'Расчет субсидий'!J12-1</f>
        <v>6.3017047282084349E-2</v>
      </c>
      <c r="J12" s="61">
        <f>I12*'Расчет субсидий'!K12</f>
        <v>0.94525570923126523</v>
      </c>
      <c r="K12" s="62">
        <f t="shared" si="2"/>
        <v>880.01224608618145</v>
      </c>
      <c r="L12" s="61" t="s">
        <v>400</v>
      </c>
      <c r="M12" s="61" t="s">
        <v>400</v>
      </c>
      <c r="N12" s="63" t="s">
        <v>400</v>
      </c>
      <c r="O12" s="5" t="s">
        <v>389</v>
      </c>
      <c r="P12" s="5" t="s">
        <v>389</v>
      </c>
      <c r="Q12" s="5" t="s">
        <v>389</v>
      </c>
      <c r="R12" s="5" t="s">
        <v>389</v>
      </c>
      <c r="S12" s="5" t="s">
        <v>389</v>
      </c>
      <c r="T12" s="5" t="s">
        <v>389</v>
      </c>
      <c r="U12" s="61" t="s">
        <v>400</v>
      </c>
      <c r="V12" s="61" t="s">
        <v>400</v>
      </c>
      <c r="W12" s="63" t="s">
        <v>400</v>
      </c>
      <c r="X12" s="64">
        <f t="shared" si="3"/>
        <v>0.98507359224141666</v>
      </c>
    </row>
    <row r="13" spans="1:24" ht="15" customHeight="1">
      <c r="A13" s="59" t="s">
        <v>10</v>
      </c>
      <c r="B13" s="60">
        <f>'Расчет субсидий'!AF13</f>
        <v>491.57272727272357</v>
      </c>
      <c r="C13" s="61">
        <f>'Расчет субсидий'!D13-1</f>
        <v>-0.13800093024839699</v>
      </c>
      <c r="D13" s="61">
        <f>C13*'Расчет субсидий'!E13</f>
        <v>-2.7600186049679398</v>
      </c>
      <c r="E13" s="62">
        <f t="shared" si="1"/>
        <v>-5138.8915489617302</v>
      </c>
      <c r="F13" s="61">
        <f>'Расчет субсидий'!F13-1</f>
        <v>0</v>
      </c>
      <c r="G13" s="61">
        <f>F13*'Расчет субсидий'!G13</f>
        <v>0</v>
      </c>
      <c r="H13" s="62">
        <f t="shared" si="0"/>
        <v>0</v>
      </c>
      <c r="I13" s="61">
        <f>'Расчет субсидий'!J13-1</f>
        <v>0.20160231065334444</v>
      </c>
      <c r="J13" s="61">
        <f>I13*'Расчет субсидий'!K13</f>
        <v>3.0240346598001668</v>
      </c>
      <c r="K13" s="62">
        <f t="shared" si="2"/>
        <v>5630.4642762344538</v>
      </c>
      <c r="L13" s="61" t="s">
        <v>400</v>
      </c>
      <c r="M13" s="61" t="s">
        <v>400</v>
      </c>
      <c r="N13" s="63" t="s">
        <v>400</v>
      </c>
      <c r="O13" s="5" t="s">
        <v>389</v>
      </c>
      <c r="P13" s="5" t="s">
        <v>389</v>
      </c>
      <c r="Q13" s="5" t="s">
        <v>389</v>
      </c>
      <c r="R13" s="5" t="s">
        <v>389</v>
      </c>
      <c r="S13" s="5" t="s">
        <v>389</v>
      </c>
      <c r="T13" s="5" t="s">
        <v>389</v>
      </c>
      <c r="U13" s="61" t="s">
        <v>400</v>
      </c>
      <c r="V13" s="61" t="s">
        <v>400</v>
      </c>
      <c r="W13" s="63" t="s">
        <v>400</v>
      </c>
      <c r="X13" s="64">
        <f t="shared" si="3"/>
        <v>0.26401605483222701</v>
      </c>
    </row>
    <row r="14" spans="1:24" ht="15" customHeight="1">
      <c r="A14" s="59" t="s">
        <v>11</v>
      </c>
      <c r="B14" s="60">
        <f>'Расчет субсидий'!AF14</f>
        <v>281.70000000001164</v>
      </c>
      <c r="C14" s="61">
        <f>'Расчет субсидий'!D14-1</f>
        <v>-1.1892375399333743E-2</v>
      </c>
      <c r="D14" s="61">
        <f>C14*'Расчет субсидий'!E14</f>
        <v>-0.23784750798667487</v>
      </c>
      <c r="E14" s="62">
        <f t="shared" si="1"/>
        <v>-404.12804836127486</v>
      </c>
      <c r="F14" s="61">
        <f>'Расчет субсидий'!F14-1</f>
        <v>0</v>
      </c>
      <c r="G14" s="61">
        <f>F14*'Расчет субсидий'!G14</f>
        <v>0</v>
      </c>
      <c r="H14" s="62">
        <f t="shared" si="0"/>
        <v>0</v>
      </c>
      <c r="I14" s="61">
        <f>'Расчет субсидий'!J14-1</f>
        <v>2.6909374041478973E-2</v>
      </c>
      <c r="J14" s="61">
        <f>I14*'Расчет субсидий'!K14</f>
        <v>0.40364061062218459</v>
      </c>
      <c r="K14" s="62">
        <f t="shared" si="2"/>
        <v>685.82804836128651</v>
      </c>
      <c r="L14" s="61" t="s">
        <v>400</v>
      </c>
      <c r="M14" s="61" t="s">
        <v>400</v>
      </c>
      <c r="N14" s="63" t="s">
        <v>400</v>
      </c>
      <c r="O14" s="5" t="s">
        <v>389</v>
      </c>
      <c r="P14" s="5" t="s">
        <v>389</v>
      </c>
      <c r="Q14" s="5" t="s">
        <v>389</v>
      </c>
      <c r="R14" s="5" t="s">
        <v>389</v>
      </c>
      <c r="S14" s="5" t="s">
        <v>389</v>
      </c>
      <c r="T14" s="5" t="s">
        <v>389</v>
      </c>
      <c r="U14" s="61" t="s">
        <v>400</v>
      </c>
      <c r="V14" s="61" t="s">
        <v>400</v>
      </c>
      <c r="W14" s="63" t="s">
        <v>400</v>
      </c>
      <c r="X14" s="64">
        <f t="shared" si="3"/>
        <v>0.16579310263550973</v>
      </c>
    </row>
    <row r="15" spans="1:24" ht="15" customHeight="1">
      <c r="A15" s="59" t="s">
        <v>12</v>
      </c>
      <c r="B15" s="60">
        <f>'Расчет субсидий'!AF15</f>
        <v>1292.618181818194</v>
      </c>
      <c r="C15" s="61">
        <f>'Расчет субсидий'!D15-1</f>
        <v>-7.6589088630277025E-2</v>
      </c>
      <c r="D15" s="61">
        <f>C15*'Расчет субсидий'!E15</f>
        <v>-1.5317817726055405</v>
      </c>
      <c r="E15" s="62">
        <f t="shared" si="1"/>
        <v>-3145.6679562595577</v>
      </c>
      <c r="F15" s="61">
        <f>'Расчет субсидий'!F15-1</f>
        <v>0</v>
      </c>
      <c r="G15" s="61">
        <f>F15*'Расчет субсидий'!G15</f>
        <v>0</v>
      </c>
      <c r="H15" s="62">
        <f t="shared" si="0"/>
        <v>0</v>
      </c>
      <c r="I15" s="61">
        <f>'Расчет субсидий'!J15-1</f>
        <v>0.14408144581581461</v>
      </c>
      <c r="J15" s="61">
        <f>I15*'Расчет субсидий'!K15</f>
        <v>2.1612216872372194</v>
      </c>
      <c r="K15" s="62">
        <f t="shared" si="2"/>
        <v>4438.2861380777522</v>
      </c>
      <c r="L15" s="61" t="s">
        <v>400</v>
      </c>
      <c r="M15" s="61" t="s">
        <v>400</v>
      </c>
      <c r="N15" s="63" t="s">
        <v>400</v>
      </c>
      <c r="O15" s="5" t="s">
        <v>389</v>
      </c>
      <c r="P15" s="5" t="s">
        <v>389</v>
      </c>
      <c r="Q15" s="5" t="s">
        <v>389</v>
      </c>
      <c r="R15" s="5" t="s">
        <v>389</v>
      </c>
      <c r="S15" s="5" t="s">
        <v>389</v>
      </c>
      <c r="T15" s="5" t="s">
        <v>389</v>
      </c>
      <c r="U15" s="61" t="s">
        <v>400</v>
      </c>
      <c r="V15" s="61" t="s">
        <v>400</v>
      </c>
      <c r="W15" s="63" t="s">
        <v>400</v>
      </c>
      <c r="X15" s="64">
        <f t="shared" si="3"/>
        <v>0.62943991463167892</v>
      </c>
    </row>
    <row r="16" spans="1:24" ht="15" customHeight="1">
      <c r="A16" s="59" t="s">
        <v>13</v>
      </c>
      <c r="B16" s="60">
        <f>'Расчет субсидий'!AF16</f>
        <v>1375.690909090903</v>
      </c>
      <c r="C16" s="61">
        <f>'Расчет субсидий'!D16-1</f>
        <v>-7.7353926588492605E-2</v>
      </c>
      <c r="D16" s="61">
        <f>C16*'Расчет субсидий'!E16</f>
        <v>-1.5470785317698521</v>
      </c>
      <c r="E16" s="62">
        <f t="shared" si="1"/>
        <v>-1499.7004628032491</v>
      </c>
      <c r="F16" s="61">
        <f>'Расчет субсидий'!F16-1</f>
        <v>0</v>
      </c>
      <c r="G16" s="61">
        <f>F16*'Расчет субсидий'!G16</f>
        <v>0</v>
      </c>
      <c r="H16" s="62">
        <f t="shared" si="0"/>
        <v>0</v>
      </c>
      <c r="I16" s="61">
        <f>'Расчет субсидий'!J16-1</f>
        <v>0.19774865591397828</v>
      </c>
      <c r="J16" s="61">
        <f>I16*'Расчет субсидий'!K16</f>
        <v>2.9662298387096744</v>
      </c>
      <c r="K16" s="62">
        <f>$B16*J16/$X16</f>
        <v>2875.3913718941521</v>
      </c>
      <c r="L16" s="61" t="s">
        <v>400</v>
      </c>
      <c r="M16" s="61" t="s">
        <v>400</v>
      </c>
      <c r="N16" s="63" t="s">
        <v>400</v>
      </c>
      <c r="O16" s="5" t="s">
        <v>389</v>
      </c>
      <c r="P16" s="5" t="s">
        <v>389</v>
      </c>
      <c r="Q16" s="5" t="s">
        <v>389</v>
      </c>
      <c r="R16" s="5" t="s">
        <v>389</v>
      </c>
      <c r="S16" s="5" t="s">
        <v>389</v>
      </c>
      <c r="T16" s="5" t="s">
        <v>389</v>
      </c>
      <c r="U16" s="61" t="s">
        <v>400</v>
      </c>
      <c r="V16" s="61" t="s">
        <v>400</v>
      </c>
      <c r="W16" s="63" t="s">
        <v>400</v>
      </c>
      <c r="X16" s="64">
        <f t="shared" si="3"/>
        <v>1.4191513069398223</v>
      </c>
    </row>
    <row r="17" spans="1:24" ht="15" customHeight="1">
      <c r="A17" s="57" t="s">
        <v>365</v>
      </c>
      <c r="B17" s="58">
        <f>SUM(B18:B26)</f>
        <v>-1096.9181818181814</v>
      </c>
      <c r="C17" s="58"/>
      <c r="D17" s="58"/>
      <c r="E17" s="58">
        <f>SUM(E18:E26)</f>
        <v>-1055.2301016400497</v>
      </c>
      <c r="F17" s="58"/>
      <c r="G17" s="58"/>
      <c r="H17" s="58">
        <f>SUM(H18:H26)</f>
        <v>0</v>
      </c>
      <c r="I17" s="58"/>
      <c r="J17" s="58"/>
      <c r="K17" s="58">
        <f>SUM(K18:K26)</f>
        <v>-41.688080178131912</v>
      </c>
      <c r="L17" s="58"/>
      <c r="M17" s="58"/>
      <c r="N17" s="58">
        <f>SUM(N18:N26)</f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15" customHeight="1">
      <c r="A18" s="65" t="s">
        <v>366</v>
      </c>
      <c r="B18" s="60">
        <f>'Расчет субсидий'!AF18</f>
        <v>0</v>
      </c>
      <c r="C18" s="61">
        <f>'Расчет субсидий'!D18-1</f>
        <v>-0.19587956239815218</v>
      </c>
      <c r="D18" s="61">
        <f>C18*'Расчет субсидий'!E18</f>
        <v>-3.9175912479630437</v>
      </c>
      <c r="E18" s="62">
        <f t="shared" si="1"/>
        <v>0</v>
      </c>
      <c r="F18" s="61">
        <f>'Расчет субсидий'!F18-1</f>
        <v>0</v>
      </c>
      <c r="G18" s="61">
        <f>F18*'Расчет субсидий'!G18</f>
        <v>0</v>
      </c>
      <c r="H18" s="62">
        <f t="shared" ref="H18:H26" si="4">$B18*G18/$X18</f>
        <v>0</v>
      </c>
      <c r="I18" s="61">
        <f>'Расчет субсидий'!J18-1</f>
        <v>-1.2207635425464991E-2</v>
      </c>
      <c r="J18" s="61">
        <f>I18*'Расчет субсидий'!K18</f>
        <v>-0.18311453138197487</v>
      </c>
      <c r="K18" s="62">
        <f t="shared" si="2"/>
        <v>0</v>
      </c>
      <c r="L18" s="61" t="s">
        <v>400</v>
      </c>
      <c r="M18" s="61" t="s">
        <v>400</v>
      </c>
      <c r="N18" s="63" t="s">
        <v>400</v>
      </c>
      <c r="O18" s="5" t="s">
        <v>389</v>
      </c>
      <c r="P18" s="5" t="s">
        <v>389</v>
      </c>
      <c r="Q18" s="5" t="s">
        <v>389</v>
      </c>
      <c r="R18" s="5" t="s">
        <v>389</v>
      </c>
      <c r="S18" s="5" t="s">
        <v>389</v>
      </c>
      <c r="T18" s="5" t="s">
        <v>389</v>
      </c>
      <c r="U18" s="61" t="s">
        <v>400</v>
      </c>
      <c r="V18" s="61" t="s">
        <v>400</v>
      </c>
      <c r="W18" s="63" t="s">
        <v>400</v>
      </c>
      <c r="X18" s="64">
        <f t="shared" si="3"/>
        <v>-4.1007057793450183</v>
      </c>
    </row>
    <row r="19" spans="1:24" ht="15" customHeight="1">
      <c r="A19" s="65" t="s">
        <v>367</v>
      </c>
      <c r="B19" s="60">
        <f>'Расчет субсидий'!AF19</f>
        <v>7.4636363636363967</v>
      </c>
      <c r="C19" s="61">
        <f>'Расчет субсидий'!D19-1</f>
        <v>1.5381240206113977E-2</v>
      </c>
      <c r="D19" s="61">
        <f>C19*'Расчет субсидий'!E19</f>
        <v>0.30762480412227955</v>
      </c>
      <c r="E19" s="62">
        <f t="shared" si="1"/>
        <v>18.440242912264871</v>
      </c>
      <c r="F19" s="61">
        <f>'Расчет субсидий'!F19-1</f>
        <v>0</v>
      </c>
      <c r="G19" s="61">
        <f>F19*'Расчет субсидий'!G19</f>
        <v>0</v>
      </c>
      <c r="H19" s="62">
        <f t="shared" si="4"/>
        <v>0</v>
      </c>
      <c r="I19" s="61">
        <f>'Расчет субсидий'!J19-1</f>
        <v>-1.2207635425464991E-2</v>
      </c>
      <c r="J19" s="61">
        <f>I19*'Расчет субсидий'!K19</f>
        <v>-0.18311453138197487</v>
      </c>
      <c r="K19" s="62">
        <f t="shared" si="2"/>
        <v>-10.976606548628475</v>
      </c>
      <c r="L19" s="61" t="s">
        <v>400</v>
      </c>
      <c r="M19" s="61" t="s">
        <v>400</v>
      </c>
      <c r="N19" s="63" t="s">
        <v>400</v>
      </c>
      <c r="O19" s="5" t="s">
        <v>389</v>
      </c>
      <c r="P19" s="5" t="s">
        <v>389</v>
      </c>
      <c r="Q19" s="5" t="s">
        <v>389</v>
      </c>
      <c r="R19" s="5" t="s">
        <v>389</v>
      </c>
      <c r="S19" s="5" t="s">
        <v>389</v>
      </c>
      <c r="T19" s="5" t="s">
        <v>389</v>
      </c>
      <c r="U19" s="61" t="s">
        <v>400</v>
      </c>
      <c r="V19" s="61" t="s">
        <v>400</v>
      </c>
      <c r="W19" s="63" t="s">
        <v>400</v>
      </c>
      <c r="X19" s="64">
        <f t="shared" si="3"/>
        <v>0.12451027274030468</v>
      </c>
    </row>
    <row r="20" spans="1:24" ht="15" customHeight="1">
      <c r="A20" s="65" t="s">
        <v>368</v>
      </c>
      <c r="B20" s="60">
        <f>'Расчет субсидий'!AF20</f>
        <v>18.454545454545382</v>
      </c>
      <c r="C20" s="61">
        <f>'Расчет субсидий'!D20-1</f>
        <v>6.5683003806692009E-2</v>
      </c>
      <c r="D20" s="61">
        <f>C20*'Расчет субсидий'!E20</f>
        <v>1.3136600761338402</v>
      </c>
      <c r="E20" s="62">
        <f t="shared" si="1"/>
        <v>21.443629316282355</v>
      </c>
      <c r="F20" s="61">
        <f>'Расчет субсидий'!F20-1</f>
        <v>0</v>
      </c>
      <c r="G20" s="61">
        <f>F20*'Расчет субсидий'!G20</f>
        <v>0</v>
      </c>
      <c r="H20" s="62">
        <f t="shared" si="4"/>
        <v>0</v>
      </c>
      <c r="I20" s="61">
        <f>'Расчет субсидий'!J20-1</f>
        <v>-1.2207635425464991E-2</v>
      </c>
      <c r="J20" s="61">
        <f>I20*'Расчет субсидий'!K20</f>
        <v>-0.18311453138197487</v>
      </c>
      <c r="K20" s="62">
        <f t="shared" si="2"/>
        <v>-2.9890838617369697</v>
      </c>
      <c r="L20" s="61" t="s">
        <v>400</v>
      </c>
      <c r="M20" s="61" t="s">
        <v>400</v>
      </c>
      <c r="N20" s="63" t="s">
        <v>400</v>
      </c>
      <c r="O20" s="5" t="s">
        <v>389</v>
      </c>
      <c r="P20" s="5" t="s">
        <v>389</v>
      </c>
      <c r="Q20" s="5" t="s">
        <v>389</v>
      </c>
      <c r="R20" s="5" t="s">
        <v>389</v>
      </c>
      <c r="S20" s="5" t="s">
        <v>389</v>
      </c>
      <c r="T20" s="5" t="s">
        <v>389</v>
      </c>
      <c r="U20" s="61" t="s">
        <v>400</v>
      </c>
      <c r="V20" s="61" t="s">
        <v>400</v>
      </c>
      <c r="W20" s="63" t="s">
        <v>400</v>
      </c>
      <c r="X20" s="64">
        <f t="shared" si="3"/>
        <v>1.1305455447518653</v>
      </c>
    </row>
    <row r="21" spans="1:24" ht="15" customHeight="1">
      <c r="A21" s="65" t="s">
        <v>369</v>
      </c>
      <c r="B21" s="60">
        <f>'Расчет субсидий'!AF21</f>
        <v>-10.827272727272771</v>
      </c>
      <c r="C21" s="61">
        <f>'Расчет субсидий'!D21-1</f>
        <v>-8.6120917406062536E-2</v>
      </c>
      <c r="D21" s="61">
        <f>C21*'Расчет субсидий'!E21</f>
        <v>-1.7224183481212507</v>
      </c>
      <c r="E21" s="62">
        <f t="shared" si="1"/>
        <v>-9.7868126056314875</v>
      </c>
      <c r="F21" s="61">
        <f>'Расчет субсидий'!F21-1</f>
        <v>0</v>
      </c>
      <c r="G21" s="61">
        <f>F21*'Расчет субсидий'!G21</f>
        <v>0</v>
      </c>
      <c r="H21" s="62">
        <f t="shared" si="4"/>
        <v>0</v>
      </c>
      <c r="I21" s="61">
        <f>'Расчет субсидий'!J21-1</f>
        <v>-1.2207635425464991E-2</v>
      </c>
      <c r="J21" s="61">
        <f>I21*'Расчет субсидий'!K21</f>
        <v>-0.18311453138197487</v>
      </c>
      <c r="K21" s="62">
        <f t="shared" si="2"/>
        <v>-1.040460121641283</v>
      </c>
      <c r="L21" s="61" t="s">
        <v>400</v>
      </c>
      <c r="M21" s="61" t="s">
        <v>400</v>
      </c>
      <c r="N21" s="63" t="s">
        <v>400</v>
      </c>
      <c r="O21" s="5" t="s">
        <v>389</v>
      </c>
      <c r="P21" s="5" t="s">
        <v>389</v>
      </c>
      <c r="Q21" s="5" t="s">
        <v>389</v>
      </c>
      <c r="R21" s="5" t="s">
        <v>389</v>
      </c>
      <c r="S21" s="5" t="s">
        <v>389</v>
      </c>
      <c r="T21" s="5" t="s">
        <v>389</v>
      </c>
      <c r="U21" s="61" t="s">
        <v>400</v>
      </c>
      <c r="V21" s="61" t="s">
        <v>400</v>
      </c>
      <c r="W21" s="63" t="s">
        <v>400</v>
      </c>
      <c r="X21" s="64">
        <f t="shared" si="3"/>
        <v>-1.9055328795032256</v>
      </c>
    </row>
    <row r="22" spans="1:24" ht="15" customHeight="1">
      <c r="A22" s="65" t="s">
        <v>370</v>
      </c>
      <c r="B22" s="60">
        <f>'Расчет субсидий'!AF22</f>
        <v>0</v>
      </c>
      <c r="C22" s="61">
        <f>'Расчет субсидий'!D22-1</f>
        <v>-0.59252600072510486</v>
      </c>
      <c r="D22" s="61">
        <f>C22*'Расчет субсидий'!E22</f>
        <v>-11.850520014502097</v>
      </c>
      <c r="E22" s="62">
        <f t="shared" si="1"/>
        <v>0</v>
      </c>
      <c r="F22" s="61">
        <f>'Расчет субсидий'!F22-1</f>
        <v>0</v>
      </c>
      <c r="G22" s="61">
        <f>F22*'Расчет субсидий'!G22</f>
        <v>0</v>
      </c>
      <c r="H22" s="62">
        <f t="shared" si="4"/>
        <v>0</v>
      </c>
      <c r="I22" s="61">
        <f>'Расчет субсидий'!J22-1</f>
        <v>-1.2207635425464991E-2</v>
      </c>
      <c r="J22" s="61">
        <f>I22*'Расчет субсидий'!K22</f>
        <v>-0.18311453138197487</v>
      </c>
      <c r="K22" s="62">
        <f t="shared" si="2"/>
        <v>0</v>
      </c>
      <c r="L22" s="61" t="s">
        <v>400</v>
      </c>
      <c r="M22" s="61" t="s">
        <v>400</v>
      </c>
      <c r="N22" s="63" t="s">
        <v>400</v>
      </c>
      <c r="O22" s="5" t="s">
        <v>389</v>
      </c>
      <c r="P22" s="5" t="s">
        <v>389</v>
      </c>
      <c r="Q22" s="5" t="s">
        <v>389</v>
      </c>
      <c r="R22" s="5" t="s">
        <v>389</v>
      </c>
      <c r="S22" s="5" t="s">
        <v>389</v>
      </c>
      <c r="T22" s="5" t="s">
        <v>389</v>
      </c>
      <c r="U22" s="61" t="s">
        <v>400</v>
      </c>
      <c r="V22" s="61" t="s">
        <v>400</v>
      </c>
      <c r="W22" s="63" t="s">
        <v>400</v>
      </c>
      <c r="X22" s="64">
        <f t="shared" si="3"/>
        <v>-12.033634545884071</v>
      </c>
    </row>
    <row r="23" spans="1:24" ht="15" customHeight="1">
      <c r="A23" s="65" t="s">
        <v>371</v>
      </c>
      <c r="B23" s="60">
        <f>'Расчет субсидий'!AF23</f>
        <v>0</v>
      </c>
      <c r="C23" s="61">
        <f>'Расчет субсидий'!D23-1</f>
        <v>-0.10240417130328439</v>
      </c>
      <c r="D23" s="61">
        <f>C23*'Расчет субсидий'!E23</f>
        <v>-2.0480834260656877</v>
      </c>
      <c r="E23" s="62">
        <f t="shared" si="1"/>
        <v>0</v>
      </c>
      <c r="F23" s="61">
        <f>'Расчет субсидий'!F23-1</f>
        <v>0</v>
      </c>
      <c r="G23" s="61">
        <f>F23*'Расчет субсидий'!G23</f>
        <v>0</v>
      </c>
      <c r="H23" s="62">
        <f t="shared" si="4"/>
        <v>0</v>
      </c>
      <c r="I23" s="61">
        <f>'Расчет субсидий'!J23-1</f>
        <v>-1.2207635425464991E-2</v>
      </c>
      <c r="J23" s="61">
        <f>I23*'Расчет субсидий'!K23</f>
        <v>-0.18311453138197487</v>
      </c>
      <c r="K23" s="62">
        <f t="shared" si="2"/>
        <v>0</v>
      </c>
      <c r="L23" s="61" t="s">
        <v>400</v>
      </c>
      <c r="M23" s="61" t="s">
        <v>400</v>
      </c>
      <c r="N23" s="63" t="s">
        <v>400</v>
      </c>
      <c r="O23" s="5" t="s">
        <v>389</v>
      </c>
      <c r="P23" s="5" t="s">
        <v>389</v>
      </c>
      <c r="Q23" s="5" t="s">
        <v>389</v>
      </c>
      <c r="R23" s="5" t="s">
        <v>389</v>
      </c>
      <c r="S23" s="5" t="s">
        <v>389</v>
      </c>
      <c r="T23" s="5" t="s">
        <v>389</v>
      </c>
      <c r="U23" s="61" t="s">
        <v>400</v>
      </c>
      <c r="V23" s="61" t="s">
        <v>400</v>
      </c>
      <c r="W23" s="63" t="s">
        <v>400</v>
      </c>
      <c r="X23" s="64">
        <f t="shared" si="3"/>
        <v>-2.2311979574476624</v>
      </c>
    </row>
    <row r="24" spans="1:24" ht="15" customHeight="1">
      <c r="A24" s="65" t="s">
        <v>372</v>
      </c>
      <c r="B24" s="60">
        <f>'Расчет субсидий'!AF24</f>
        <v>-748.77272727272702</v>
      </c>
      <c r="C24" s="61">
        <f>'Расчет субсидий'!D24-1</f>
        <v>-0.37576862161341174</v>
      </c>
      <c r="D24" s="61">
        <f>C24*'Расчет субсидий'!E24</f>
        <v>-7.5153724322682347</v>
      </c>
      <c r="E24" s="62">
        <f t="shared" si="1"/>
        <v>-730.96258253733379</v>
      </c>
      <c r="F24" s="61">
        <f>'Расчет субсидий'!F24-1</f>
        <v>0</v>
      </c>
      <c r="G24" s="61">
        <f>F24*'Расчет субсидий'!G24</f>
        <v>0</v>
      </c>
      <c r="H24" s="62">
        <f t="shared" si="4"/>
        <v>0</v>
      </c>
      <c r="I24" s="61">
        <f>'Расчет субсидий'!J24-1</f>
        <v>-1.2207635425464991E-2</v>
      </c>
      <c r="J24" s="61">
        <f>I24*'Расчет субсидий'!K24</f>
        <v>-0.18311453138197487</v>
      </c>
      <c r="K24" s="62">
        <f t="shared" si="2"/>
        <v>-17.810144735393294</v>
      </c>
      <c r="L24" s="61" t="s">
        <v>400</v>
      </c>
      <c r="M24" s="61" t="s">
        <v>400</v>
      </c>
      <c r="N24" s="63" t="s">
        <v>400</v>
      </c>
      <c r="O24" s="5" t="s">
        <v>389</v>
      </c>
      <c r="P24" s="5" t="s">
        <v>389</v>
      </c>
      <c r="Q24" s="5" t="s">
        <v>389</v>
      </c>
      <c r="R24" s="5" t="s">
        <v>389</v>
      </c>
      <c r="S24" s="5" t="s">
        <v>389</v>
      </c>
      <c r="T24" s="5" t="s">
        <v>389</v>
      </c>
      <c r="U24" s="61" t="s">
        <v>400</v>
      </c>
      <c r="V24" s="61" t="s">
        <v>400</v>
      </c>
      <c r="W24" s="63" t="s">
        <v>400</v>
      </c>
      <c r="X24" s="64">
        <f t="shared" si="3"/>
        <v>-7.6984869636502093</v>
      </c>
    </row>
    <row r="25" spans="1:24" ht="15" customHeight="1">
      <c r="A25" s="65" t="s">
        <v>374</v>
      </c>
      <c r="B25" s="60">
        <f>'Расчет субсидий'!AF25</f>
        <v>0</v>
      </c>
      <c r="C25" s="61">
        <f>'Расчет субсидий'!D25-1</f>
        <v>-0.31673580650396493</v>
      </c>
      <c r="D25" s="61">
        <f>C25*'Расчет субсидий'!E25</f>
        <v>-6.3347161300792987</v>
      </c>
      <c r="E25" s="62">
        <f t="shared" si="1"/>
        <v>0</v>
      </c>
      <c r="F25" s="61">
        <f>'Расчет субсидий'!F25-1</f>
        <v>0</v>
      </c>
      <c r="G25" s="61">
        <f>F25*'Расчет субсидий'!G25</f>
        <v>0</v>
      </c>
      <c r="H25" s="62">
        <f t="shared" si="4"/>
        <v>0</v>
      </c>
      <c r="I25" s="61">
        <f>'Расчет субсидий'!J25-1</f>
        <v>-1.2207635425464991E-2</v>
      </c>
      <c r="J25" s="61">
        <f>I25*'Расчет субсидий'!K25</f>
        <v>-0.18311453138197487</v>
      </c>
      <c r="K25" s="62">
        <f t="shared" si="2"/>
        <v>0</v>
      </c>
      <c r="L25" s="61" t="s">
        <v>400</v>
      </c>
      <c r="M25" s="61" t="s">
        <v>400</v>
      </c>
      <c r="N25" s="63" t="s">
        <v>400</v>
      </c>
      <c r="O25" s="5" t="s">
        <v>389</v>
      </c>
      <c r="P25" s="5" t="s">
        <v>389</v>
      </c>
      <c r="Q25" s="5" t="s">
        <v>389</v>
      </c>
      <c r="R25" s="5" t="s">
        <v>389</v>
      </c>
      <c r="S25" s="5" t="s">
        <v>389</v>
      </c>
      <c r="T25" s="5" t="s">
        <v>389</v>
      </c>
      <c r="U25" s="61" t="s">
        <v>400</v>
      </c>
      <c r="V25" s="61" t="s">
        <v>400</v>
      </c>
      <c r="W25" s="63" t="s">
        <v>400</v>
      </c>
      <c r="X25" s="64">
        <f t="shared" si="3"/>
        <v>-6.5178306614612733</v>
      </c>
    </row>
    <row r="26" spans="1:24" ht="15" customHeight="1">
      <c r="A26" s="65" t="s">
        <v>373</v>
      </c>
      <c r="B26" s="60">
        <f>'Расчет субсидий'!AF26</f>
        <v>-363.23636363636342</v>
      </c>
      <c r="C26" s="61">
        <f>'Расчет субсидий'!D26-1</f>
        <v>-0.36570602434928623</v>
      </c>
      <c r="D26" s="61">
        <f>C26*'Расчет субсидий'!E26</f>
        <v>-7.3141204869857246</v>
      </c>
      <c r="E26" s="62">
        <f t="shared" si="1"/>
        <v>-354.36457872563153</v>
      </c>
      <c r="F26" s="61">
        <f>'Расчет субсидий'!F26-1</f>
        <v>0</v>
      </c>
      <c r="G26" s="61">
        <f>F26*'Расчет субсидий'!G26</f>
        <v>0</v>
      </c>
      <c r="H26" s="62">
        <f t="shared" si="4"/>
        <v>0</v>
      </c>
      <c r="I26" s="61">
        <f>'Расчет субсидий'!J26-1</f>
        <v>-1.2207635425464991E-2</v>
      </c>
      <c r="J26" s="61">
        <f>I26*'Расчет субсидий'!K26</f>
        <v>-0.18311453138197487</v>
      </c>
      <c r="K26" s="62">
        <f t="shared" si="2"/>
        <v>-8.8717849107318933</v>
      </c>
      <c r="L26" s="61" t="s">
        <v>400</v>
      </c>
      <c r="M26" s="61" t="s">
        <v>400</v>
      </c>
      <c r="N26" s="63" t="s">
        <v>400</v>
      </c>
      <c r="O26" s="5" t="s">
        <v>389</v>
      </c>
      <c r="P26" s="5" t="s">
        <v>389</v>
      </c>
      <c r="Q26" s="5" t="s">
        <v>389</v>
      </c>
      <c r="R26" s="5" t="s">
        <v>389</v>
      </c>
      <c r="S26" s="5" t="s">
        <v>389</v>
      </c>
      <c r="T26" s="5" t="s">
        <v>389</v>
      </c>
      <c r="U26" s="61" t="s">
        <v>400</v>
      </c>
      <c r="V26" s="61" t="s">
        <v>400</v>
      </c>
      <c r="W26" s="63" t="s">
        <v>400</v>
      </c>
      <c r="X26" s="64">
        <f t="shared" si="3"/>
        <v>-7.4972350183676992</v>
      </c>
    </row>
    <row r="27" spans="1:24" ht="15" customHeight="1">
      <c r="A27" s="66" t="s">
        <v>16</v>
      </c>
      <c r="B27" s="58">
        <f>'[1]Расчет субсидий'!AF27</f>
        <v>-1660.209090909093</v>
      </c>
      <c r="C27" s="58"/>
      <c r="D27" s="58"/>
      <c r="E27" s="58">
        <f>SUM(E28:E54)</f>
        <v>-21178.289433933187</v>
      </c>
      <c r="F27" s="58"/>
      <c r="G27" s="58"/>
      <c r="H27" s="58">
        <f>SUM(H28:H54)</f>
        <v>0</v>
      </c>
      <c r="I27" s="58"/>
      <c r="J27" s="58"/>
      <c r="K27" s="58">
        <f>SUM(K28:K54)</f>
        <v>30727.525797569549</v>
      </c>
      <c r="L27" s="58"/>
      <c r="M27" s="58"/>
      <c r="N27" s="58">
        <f>SUM(N28:N54)</f>
        <v>0</v>
      </c>
      <c r="O27" s="58"/>
      <c r="P27" s="58"/>
      <c r="Q27" s="58">
        <f>SUM(Q28:Q54)</f>
        <v>0</v>
      </c>
      <c r="R27" s="58"/>
      <c r="S27" s="58"/>
      <c r="T27" s="58">
        <f>SUM(T28:T54)</f>
        <v>0</v>
      </c>
      <c r="U27" s="58"/>
      <c r="V27" s="58"/>
      <c r="W27" s="58"/>
      <c r="X27" s="58"/>
    </row>
    <row r="28" spans="1:24" ht="15" customHeight="1">
      <c r="A28" s="65" t="s">
        <v>0</v>
      </c>
      <c r="B28" s="60">
        <f>'Расчет субсидий'!AF28</f>
        <v>-884.20000000000073</v>
      </c>
      <c r="C28" s="61">
        <f>'Расчет субсидий'!D28-1</f>
        <v>-0.10222174017604979</v>
      </c>
      <c r="D28" s="61">
        <f>C28*'Расчет субсидий'!E28</f>
        <v>-1.5333261026407468</v>
      </c>
      <c r="E28" s="62">
        <f t="shared" si="1"/>
        <v>-1012.1057075848443</v>
      </c>
      <c r="F28" s="61">
        <f>'Расчет субсидий'!F28-1</f>
        <v>0</v>
      </c>
      <c r="G28" s="61">
        <f>F28*'Расчет субсидий'!G28</f>
        <v>0</v>
      </c>
      <c r="H28" s="62">
        <f t="shared" ref="H28:H54" si="5">$B28*G28/$X28</f>
        <v>0</v>
      </c>
      <c r="I28" s="61">
        <f>'Расчет субсидий'!J28-1</f>
        <v>1.937753721244917E-2</v>
      </c>
      <c r="J28" s="61">
        <f>I28*'Расчет субсидий'!K28</f>
        <v>0.1937753721244917</v>
      </c>
      <c r="K28" s="62">
        <f t="shared" si="2"/>
        <v>127.90570758484357</v>
      </c>
      <c r="L28" s="61" t="s">
        <v>400</v>
      </c>
      <c r="M28" s="61" t="s">
        <v>400</v>
      </c>
      <c r="N28" s="63" t="s">
        <v>400</v>
      </c>
      <c r="O28" s="61" t="s">
        <v>400</v>
      </c>
      <c r="P28" s="61" t="s">
        <v>400</v>
      </c>
      <c r="Q28" s="63" t="s">
        <v>400</v>
      </c>
      <c r="R28" s="61" t="s">
        <v>400</v>
      </c>
      <c r="S28" s="61" t="s">
        <v>400</v>
      </c>
      <c r="T28" s="63" t="s">
        <v>400</v>
      </c>
      <c r="U28" s="61" t="s">
        <v>400</v>
      </c>
      <c r="V28" s="61" t="s">
        <v>400</v>
      </c>
      <c r="W28" s="63" t="s">
        <v>400</v>
      </c>
      <c r="X28" s="64">
        <f t="shared" si="3"/>
        <v>-1.3395507305162551</v>
      </c>
    </row>
    <row r="29" spans="1:24" ht="15" customHeight="1">
      <c r="A29" s="65" t="s">
        <v>17</v>
      </c>
      <c r="B29" s="60">
        <f>'Расчет субсидий'!AF29</f>
        <v>1779.9363636363596</v>
      </c>
      <c r="C29" s="61">
        <f>'Расчет субсидий'!D29-1</f>
        <v>-2.8222804540807278E-3</v>
      </c>
      <c r="D29" s="61">
        <f>C29*'Расчет субсидий'!E29</f>
        <v>-4.2334206811210917E-2</v>
      </c>
      <c r="E29" s="62">
        <f t="shared" si="1"/>
        <v>-37.326081589367384</v>
      </c>
      <c r="F29" s="61">
        <f>'Расчет субсидий'!F29-1</f>
        <v>0</v>
      </c>
      <c r="G29" s="61">
        <f>F29*'Расчет субсидий'!G29</f>
        <v>0</v>
      </c>
      <c r="H29" s="62">
        <f t="shared" si="5"/>
        <v>0</v>
      </c>
      <c r="I29" s="61">
        <f>'Расчет субсидий'!J29-1</f>
        <v>0.20610886787630966</v>
      </c>
      <c r="J29" s="61">
        <f>I29*'Расчет субсидий'!K29</f>
        <v>2.0610886787630966</v>
      </c>
      <c r="K29" s="62">
        <f t="shared" si="2"/>
        <v>1817.2624452257267</v>
      </c>
      <c r="L29" s="61" t="s">
        <v>400</v>
      </c>
      <c r="M29" s="61" t="s">
        <v>400</v>
      </c>
      <c r="N29" s="63" t="s">
        <v>400</v>
      </c>
      <c r="O29" s="61" t="s">
        <v>400</v>
      </c>
      <c r="P29" s="61" t="s">
        <v>400</v>
      </c>
      <c r="Q29" s="63" t="s">
        <v>400</v>
      </c>
      <c r="R29" s="61" t="s">
        <v>400</v>
      </c>
      <c r="S29" s="61" t="s">
        <v>400</v>
      </c>
      <c r="T29" s="63" t="s">
        <v>400</v>
      </c>
      <c r="U29" s="61" t="s">
        <v>400</v>
      </c>
      <c r="V29" s="61" t="s">
        <v>400</v>
      </c>
      <c r="W29" s="63" t="s">
        <v>400</v>
      </c>
      <c r="X29" s="64">
        <f t="shared" si="3"/>
        <v>2.018754471951886</v>
      </c>
    </row>
    <row r="30" spans="1:24" ht="15" customHeight="1">
      <c r="A30" s="65" t="s">
        <v>18</v>
      </c>
      <c r="B30" s="60">
        <f>'Расчет субсидий'!AF30</f>
        <v>319</v>
      </c>
      <c r="C30" s="61">
        <f>'Расчет субсидий'!D30-1</f>
        <v>-0.10977016640926107</v>
      </c>
      <c r="D30" s="61">
        <f>C30*'Расчет субсидий'!E30</f>
        <v>-1.646552496138916</v>
      </c>
      <c r="E30" s="62">
        <f t="shared" si="1"/>
        <v>-1006.3814182053347</v>
      </c>
      <c r="F30" s="61">
        <f>'Расчет субсидий'!F30-1</f>
        <v>0</v>
      </c>
      <c r="G30" s="61">
        <f>F30*'Расчет субсидий'!G30</f>
        <v>0</v>
      </c>
      <c r="H30" s="62">
        <f t="shared" si="5"/>
        <v>0</v>
      </c>
      <c r="I30" s="61">
        <f>'Расчет субсидий'!J30-1</f>
        <v>0.21684721547957553</v>
      </c>
      <c r="J30" s="61">
        <f>I30*'Расчет субсидий'!K30</f>
        <v>2.1684721547957553</v>
      </c>
      <c r="K30" s="62">
        <f t="shared" si="2"/>
        <v>1325.3814182053347</v>
      </c>
      <c r="L30" s="61" t="s">
        <v>400</v>
      </c>
      <c r="M30" s="61" t="s">
        <v>400</v>
      </c>
      <c r="N30" s="63" t="s">
        <v>400</v>
      </c>
      <c r="O30" s="61" t="s">
        <v>400</v>
      </c>
      <c r="P30" s="61" t="s">
        <v>400</v>
      </c>
      <c r="Q30" s="63" t="s">
        <v>400</v>
      </c>
      <c r="R30" s="61" t="s">
        <v>400</v>
      </c>
      <c r="S30" s="61" t="s">
        <v>400</v>
      </c>
      <c r="T30" s="63" t="s">
        <v>400</v>
      </c>
      <c r="U30" s="61" t="s">
        <v>400</v>
      </c>
      <c r="V30" s="61" t="s">
        <v>400</v>
      </c>
      <c r="W30" s="63" t="s">
        <v>400</v>
      </c>
      <c r="X30" s="64">
        <f t="shared" si="3"/>
        <v>0.52191965865683931</v>
      </c>
    </row>
    <row r="31" spans="1:24" ht="15" customHeight="1">
      <c r="A31" s="65" t="s">
        <v>19</v>
      </c>
      <c r="B31" s="60">
        <f>'Расчет субсидий'!AF31</f>
        <v>-1776.9272727272728</v>
      </c>
      <c r="C31" s="61">
        <f>'Расчет субсидий'!D31-1</f>
        <v>-0.27844810401982734</v>
      </c>
      <c r="D31" s="61">
        <f>C31*'Расчет субсидий'!E31</f>
        <v>-4.1767215602974099</v>
      </c>
      <c r="E31" s="62">
        <f t="shared" si="1"/>
        <v>-3005.7093838261621</v>
      </c>
      <c r="F31" s="61">
        <f>'Расчет субсидий'!F31-1</f>
        <v>0</v>
      </c>
      <c r="G31" s="61">
        <f>F31*'Расчет субсидий'!G31</f>
        <v>0</v>
      </c>
      <c r="H31" s="62">
        <f t="shared" si="5"/>
        <v>0</v>
      </c>
      <c r="I31" s="61">
        <f>'Расчет субсидий'!J31-1</f>
        <v>0.1707510634245446</v>
      </c>
      <c r="J31" s="61">
        <f>I31*'Расчет субсидий'!K31</f>
        <v>1.707510634245446</v>
      </c>
      <c r="K31" s="62">
        <f t="shared" si="2"/>
        <v>1228.7821110988896</v>
      </c>
      <c r="L31" s="61" t="s">
        <v>400</v>
      </c>
      <c r="M31" s="61" t="s">
        <v>400</v>
      </c>
      <c r="N31" s="63" t="s">
        <v>400</v>
      </c>
      <c r="O31" s="61" t="s">
        <v>400</v>
      </c>
      <c r="P31" s="61" t="s">
        <v>400</v>
      </c>
      <c r="Q31" s="63" t="s">
        <v>400</v>
      </c>
      <c r="R31" s="61" t="s">
        <v>400</v>
      </c>
      <c r="S31" s="61" t="s">
        <v>400</v>
      </c>
      <c r="T31" s="63" t="s">
        <v>400</v>
      </c>
      <c r="U31" s="61" t="s">
        <v>400</v>
      </c>
      <c r="V31" s="61" t="s">
        <v>400</v>
      </c>
      <c r="W31" s="63" t="s">
        <v>400</v>
      </c>
      <c r="X31" s="64">
        <f t="shared" si="3"/>
        <v>-2.4692109260519639</v>
      </c>
    </row>
    <row r="32" spans="1:24" ht="15" customHeight="1">
      <c r="A32" s="65" t="s">
        <v>20</v>
      </c>
      <c r="B32" s="60">
        <f>'Расчет субсидий'!AF32</f>
        <v>-441.34545454545878</v>
      </c>
      <c r="C32" s="61">
        <f>'Расчет субсидий'!D32-1</f>
        <v>-0.17245702844761024</v>
      </c>
      <c r="D32" s="61">
        <f>C32*'Расчет субсидий'!E32</f>
        <v>-2.5868554267141537</v>
      </c>
      <c r="E32" s="62">
        <f t="shared" si="1"/>
        <v>-2509.0790106315872</v>
      </c>
      <c r="F32" s="61">
        <f>'Расчет субсидий'!F32-1</f>
        <v>0</v>
      </c>
      <c r="G32" s="61">
        <f>F32*'Расчет субсидий'!G32</f>
        <v>0</v>
      </c>
      <c r="H32" s="62">
        <f t="shared" si="5"/>
        <v>0</v>
      </c>
      <c r="I32" s="61">
        <f>'Расчет субсидий'!J32-1</f>
        <v>0.21318291484228391</v>
      </c>
      <c r="J32" s="61">
        <f>I32*'Расчет субсидий'!K32</f>
        <v>2.1318291484228391</v>
      </c>
      <c r="K32" s="62">
        <f t="shared" si="2"/>
        <v>2067.7335560861284</v>
      </c>
      <c r="L32" s="61" t="s">
        <v>400</v>
      </c>
      <c r="M32" s="61" t="s">
        <v>400</v>
      </c>
      <c r="N32" s="63" t="s">
        <v>400</v>
      </c>
      <c r="O32" s="61" t="s">
        <v>400</v>
      </c>
      <c r="P32" s="61" t="s">
        <v>400</v>
      </c>
      <c r="Q32" s="63" t="s">
        <v>400</v>
      </c>
      <c r="R32" s="61" t="s">
        <v>400</v>
      </c>
      <c r="S32" s="61" t="s">
        <v>400</v>
      </c>
      <c r="T32" s="63" t="s">
        <v>400</v>
      </c>
      <c r="U32" s="61" t="s">
        <v>400</v>
      </c>
      <c r="V32" s="61" t="s">
        <v>400</v>
      </c>
      <c r="W32" s="63" t="s">
        <v>400</v>
      </c>
      <c r="X32" s="64">
        <f t="shared" si="3"/>
        <v>-0.45502627829131459</v>
      </c>
    </row>
    <row r="33" spans="1:24" ht="15" customHeight="1">
      <c r="A33" s="65" t="s">
        <v>21</v>
      </c>
      <c r="B33" s="60">
        <f>'Расчет субсидий'!AF33</f>
        <v>532.72727272727207</v>
      </c>
      <c r="C33" s="61">
        <f>'Расчет субсидий'!D33-1</f>
        <v>-9.2991510793272725E-2</v>
      </c>
      <c r="D33" s="61">
        <f>C33*'Расчет субсидий'!E33</f>
        <v>-1.394872661899091</v>
      </c>
      <c r="E33" s="62">
        <f t="shared" si="1"/>
        <v>-1221.8608459894792</v>
      </c>
      <c r="F33" s="61">
        <f>'Расчет субсидий'!F33-1</f>
        <v>0</v>
      </c>
      <c r="G33" s="61">
        <f>F33*'Расчет субсидий'!G33</f>
        <v>0</v>
      </c>
      <c r="H33" s="62">
        <f t="shared" si="5"/>
        <v>0</v>
      </c>
      <c r="I33" s="61">
        <f>'Расчет субсидий'!J33-1</f>
        <v>0.20030325120279913</v>
      </c>
      <c r="J33" s="61">
        <f>I33*'Расчет субсидий'!K33</f>
        <v>2.0030325120279913</v>
      </c>
      <c r="K33" s="62">
        <f t="shared" si="2"/>
        <v>1754.5881187167513</v>
      </c>
      <c r="L33" s="61" t="s">
        <v>400</v>
      </c>
      <c r="M33" s="61" t="s">
        <v>400</v>
      </c>
      <c r="N33" s="63" t="s">
        <v>400</v>
      </c>
      <c r="O33" s="61" t="s">
        <v>400</v>
      </c>
      <c r="P33" s="61" t="s">
        <v>400</v>
      </c>
      <c r="Q33" s="63" t="s">
        <v>400</v>
      </c>
      <c r="R33" s="61" t="s">
        <v>400</v>
      </c>
      <c r="S33" s="61" t="s">
        <v>400</v>
      </c>
      <c r="T33" s="63" t="s">
        <v>400</v>
      </c>
      <c r="U33" s="61" t="s">
        <v>400</v>
      </c>
      <c r="V33" s="61" t="s">
        <v>400</v>
      </c>
      <c r="W33" s="63" t="s">
        <v>400</v>
      </c>
      <c r="X33" s="64">
        <f t="shared" si="3"/>
        <v>0.60815985012890028</v>
      </c>
    </row>
    <row r="34" spans="1:24" ht="15" customHeight="1">
      <c r="A34" s="65" t="s">
        <v>22</v>
      </c>
      <c r="B34" s="60">
        <f>'Расчет субсидий'!AF34</f>
        <v>403.4090909090919</v>
      </c>
      <c r="C34" s="61">
        <f>'Расчет субсидий'!D34-1</f>
        <v>-7.817343379004027E-2</v>
      </c>
      <c r="D34" s="61">
        <f>C34*'Расчет субсидий'!E34</f>
        <v>-1.1726015068506039</v>
      </c>
      <c r="E34" s="62">
        <f t="shared" si="1"/>
        <v>-738.66527942408925</v>
      </c>
      <c r="F34" s="61">
        <f>'Расчет субсидий'!F34-1</f>
        <v>0</v>
      </c>
      <c r="G34" s="61">
        <f>F34*'Расчет субсидий'!G34</f>
        <v>0</v>
      </c>
      <c r="H34" s="62">
        <f t="shared" si="5"/>
        <v>0</v>
      </c>
      <c r="I34" s="61">
        <f>'Расчет субсидий'!J34-1</f>
        <v>0.18129972599121857</v>
      </c>
      <c r="J34" s="61">
        <f>I34*'Расчет субсидий'!K34</f>
        <v>1.8129972599121857</v>
      </c>
      <c r="K34" s="62">
        <f t="shared" si="2"/>
        <v>1142.0743703331814</v>
      </c>
      <c r="L34" s="61" t="s">
        <v>400</v>
      </c>
      <c r="M34" s="61" t="s">
        <v>400</v>
      </c>
      <c r="N34" s="63" t="s">
        <v>400</v>
      </c>
      <c r="O34" s="61" t="s">
        <v>400</v>
      </c>
      <c r="P34" s="61" t="s">
        <v>400</v>
      </c>
      <c r="Q34" s="63" t="s">
        <v>400</v>
      </c>
      <c r="R34" s="61" t="s">
        <v>400</v>
      </c>
      <c r="S34" s="61" t="s">
        <v>400</v>
      </c>
      <c r="T34" s="63" t="s">
        <v>400</v>
      </c>
      <c r="U34" s="61" t="s">
        <v>400</v>
      </c>
      <c r="V34" s="61" t="s">
        <v>400</v>
      </c>
      <c r="W34" s="63" t="s">
        <v>400</v>
      </c>
      <c r="X34" s="64">
        <f t="shared" si="3"/>
        <v>0.64039575306158181</v>
      </c>
    </row>
    <row r="35" spans="1:24" ht="15" customHeight="1">
      <c r="A35" s="65" t="s">
        <v>23</v>
      </c>
      <c r="B35" s="60">
        <f>'Расчет субсидий'!AF35</f>
        <v>-492.74545454545478</v>
      </c>
      <c r="C35" s="61">
        <f>'Расчет субсидий'!D35-1</f>
        <v>-7.3628163657155743E-2</v>
      </c>
      <c r="D35" s="61">
        <f>C35*'Расчет субсидий'!E35</f>
        <v>-1.1044224548573363</v>
      </c>
      <c r="E35" s="62">
        <f t="shared" si="1"/>
        <v>-476.42186078474015</v>
      </c>
      <c r="F35" s="61">
        <f>'Расчет субсидий'!F35-1</f>
        <v>0</v>
      </c>
      <c r="G35" s="61">
        <f>F35*'Расчет субсидий'!G35</f>
        <v>0</v>
      </c>
      <c r="H35" s="62">
        <f t="shared" si="5"/>
        <v>0</v>
      </c>
      <c r="I35" s="61">
        <f>'Расчет субсидий'!J35-1</f>
        <v>-3.7840714243480011E-3</v>
      </c>
      <c r="J35" s="61">
        <f>I35*'Расчет субсидий'!K35</f>
        <v>-3.7840714243480011E-2</v>
      </c>
      <c r="K35" s="62">
        <f t="shared" si="2"/>
        <v>-16.323593760714648</v>
      </c>
      <c r="L35" s="61" t="s">
        <v>400</v>
      </c>
      <c r="M35" s="61" t="s">
        <v>400</v>
      </c>
      <c r="N35" s="63" t="s">
        <v>400</v>
      </c>
      <c r="O35" s="61" t="s">
        <v>400</v>
      </c>
      <c r="P35" s="61" t="s">
        <v>400</v>
      </c>
      <c r="Q35" s="63" t="s">
        <v>400</v>
      </c>
      <c r="R35" s="61" t="s">
        <v>400</v>
      </c>
      <c r="S35" s="61" t="s">
        <v>400</v>
      </c>
      <c r="T35" s="63" t="s">
        <v>400</v>
      </c>
      <c r="U35" s="61" t="s">
        <v>400</v>
      </c>
      <c r="V35" s="61" t="s">
        <v>400</v>
      </c>
      <c r="W35" s="63" t="s">
        <v>400</v>
      </c>
      <c r="X35" s="64">
        <f t="shared" si="3"/>
        <v>-1.1422631691008163</v>
      </c>
    </row>
    <row r="36" spans="1:24" ht="15" customHeight="1">
      <c r="A36" s="65" t="s">
        <v>24</v>
      </c>
      <c r="B36" s="60">
        <f>'Расчет субсидий'!AF36</f>
        <v>1947.9545454545441</v>
      </c>
      <c r="C36" s="61">
        <f>'Расчет субсидий'!D36-1</f>
        <v>4.2216744305124232E-2</v>
      </c>
      <c r="D36" s="61">
        <f>C36*'Расчет субсидий'!E36</f>
        <v>0.63325116457686348</v>
      </c>
      <c r="E36" s="62">
        <f t="shared" si="1"/>
        <v>599.51297397695328</v>
      </c>
      <c r="F36" s="61">
        <f>'Расчет субсидий'!F36-1</f>
        <v>0</v>
      </c>
      <c r="G36" s="61">
        <f>F36*'Расчет субсидий'!G36</f>
        <v>0</v>
      </c>
      <c r="H36" s="62">
        <f t="shared" si="5"/>
        <v>0</v>
      </c>
      <c r="I36" s="61">
        <f>'Расчет субсидий'!J36-1</f>
        <v>0.14243264659271015</v>
      </c>
      <c r="J36" s="61">
        <f>I36*'Расчет субсидий'!K36</f>
        <v>1.4243264659271015</v>
      </c>
      <c r="K36" s="62">
        <f t="shared" si="2"/>
        <v>1348.441571477591</v>
      </c>
      <c r="L36" s="61" t="s">
        <v>400</v>
      </c>
      <c r="M36" s="61" t="s">
        <v>400</v>
      </c>
      <c r="N36" s="63" t="s">
        <v>400</v>
      </c>
      <c r="O36" s="61" t="s">
        <v>400</v>
      </c>
      <c r="P36" s="61" t="s">
        <v>400</v>
      </c>
      <c r="Q36" s="63" t="s">
        <v>400</v>
      </c>
      <c r="R36" s="61" t="s">
        <v>400</v>
      </c>
      <c r="S36" s="61" t="s">
        <v>400</v>
      </c>
      <c r="T36" s="63" t="s">
        <v>400</v>
      </c>
      <c r="U36" s="61" t="s">
        <v>400</v>
      </c>
      <c r="V36" s="61" t="s">
        <v>400</v>
      </c>
      <c r="W36" s="63" t="s">
        <v>400</v>
      </c>
      <c r="X36" s="64">
        <f t="shared" si="3"/>
        <v>2.0575776305039648</v>
      </c>
    </row>
    <row r="37" spans="1:24" ht="15" customHeight="1">
      <c r="A37" s="65" t="s">
        <v>25</v>
      </c>
      <c r="B37" s="60">
        <f>'Расчет субсидий'!AF37</f>
        <v>131.80909090909336</v>
      </c>
      <c r="C37" s="61">
        <f>'Расчет субсидий'!D37-1</f>
        <v>2.0217105346569841E-2</v>
      </c>
      <c r="D37" s="61">
        <f>C37*'Расчет субсидий'!E37</f>
        <v>0.30325658019854762</v>
      </c>
      <c r="E37" s="62">
        <f t="shared" si="1"/>
        <v>153.09434104224781</v>
      </c>
      <c r="F37" s="61">
        <f>'Расчет субсидий'!F37-1</f>
        <v>0</v>
      </c>
      <c r="G37" s="61">
        <f>F37*'Расчет субсидий'!G37</f>
        <v>0</v>
      </c>
      <c r="H37" s="62">
        <f t="shared" si="5"/>
        <v>0</v>
      </c>
      <c r="I37" s="61">
        <f>'Расчет субсидий'!J37-1</f>
        <v>-4.2162839724231294E-3</v>
      </c>
      <c r="J37" s="61">
        <f>I37*'Расчет субсидий'!K37</f>
        <v>-4.2162839724231294E-2</v>
      </c>
      <c r="K37" s="62">
        <f t="shared" si="2"/>
        <v>-21.285250133154449</v>
      </c>
      <c r="L37" s="61" t="s">
        <v>400</v>
      </c>
      <c r="M37" s="61" t="s">
        <v>400</v>
      </c>
      <c r="N37" s="63" t="s">
        <v>400</v>
      </c>
      <c r="O37" s="61" t="s">
        <v>400</v>
      </c>
      <c r="P37" s="61" t="s">
        <v>400</v>
      </c>
      <c r="Q37" s="63" t="s">
        <v>400</v>
      </c>
      <c r="R37" s="61" t="s">
        <v>400</v>
      </c>
      <c r="S37" s="61" t="s">
        <v>400</v>
      </c>
      <c r="T37" s="63" t="s">
        <v>400</v>
      </c>
      <c r="U37" s="61" t="s">
        <v>400</v>
      </c>
      <c r="V37" s="61" t="s">
        <v>400</v>
      </c>
      <c r="W37" s="63" t="s">
        <v>400</v>
      </c>
      <c r="X37" s="64">
        <f t="shared" si="3"/>
        <v>0.26109374047431633</v>
      </c>
    </row>
    <row r="38" spans="1:24" ht="15" customHeight="1">
      <c r="A38" s="65" t="s">
        <v>26</v>
      </c>
      <c r="B38" s="60">
        <f>'Расчет субсидий'!AF38</f>
        <v>925.81818181818016</v>
      </c>
      <c r="C38" s="61">
        <f>'Расчет субсидий'!D38-1</f>
        <v>4.0932404940565714E-2</v>
      </c>
      <c r="D38" s="61">
        <f>C38*'Расчет субсидий'!E38</f>
        <v>0.61398607410848571</v>
      </c>
      <c r="E38" s="62">
        <f t="shared" si="1"/>
        <v>215.0225040287435</v>
      </c>
      <c r="F38" s="61">
        <f>'Расчет субсидий'!F38-1</f>
        <v>0</v>
      </c>
      <c r="G38" s="61">
        <f>F38*'Расчет субсидий'!G38</f>
        <v>0</v>
      </c>
      <c r="H38" s="62">
        <f t="shared" si="5"/>
        <v>0</v>
      </c>
      <c r="I38" s="61">
        <f>'Расчет субсидий'!J38-1</f>
        <v>0.20296417329456706</v>
      </c>
      <c r="J38" s="61">
        <f>I38*'Расчет субсидий'!K38</f>
        <v>2.0296417329456706</v>
      </c>
      <c r="K38" s="62">
        <f t="shared" si="2"/>
        <v>710.7956777894367</v>
      </c>
      <c r="L38" s="61" t="s">
        <v>400</v>
      </c>
      <c r="M38" s="61" t="s">
        <v>400</v>
      </c>
      <c r="N38" s="63" t="s">
        <v>400</v>
      </c>
      <c r="O38" s="61" t="s">
        <v>400</v>
      </c>
      <c r="P38" s="61" t="s">
        <v>400</v>
      </c>
      <c r="Q38" s="63" t="s">
        <v>400</v>
      </c>
      <c r="R38" s="61" t="s">
        <v>400</v>
      </c>
      <c r="S38" s="61" t="s">
        <v>400</v>
      </c>
      <c r="T38" s="63" t="s">
        <v>400</v>
      </c>
      <c r="U38" s="61" t="s">
        <v>400</v>
      </c>
      <c r="V38" s="61" t="s">
        <v>400</v>
      </c>
      <c r="W38" s="63" t="s">
        <v>400</v>
      </c>
      <c r="X38" s="64">
        <f t="shared" si="3"/>
        <v>2.6436278070541563</v>
      </c>
    </row>
    <row r="39" spans="1:24" ht="15" customHeight="1">
      <c r="A39" s="65" t="s">
        <v>27</v>
      </c>
      <c r="B39" s="60">
        <f>'Расчет субсидий'!AF39</f>
        <v>68.263636363641126</v>
      </c>
      <c r="C39" s="61">
        <f>'Расчет субсидий'!D39-1</f>
        <v>-0.10040154452189187</v>
      </c>
      <c r="D39" s="61">
        <f>C39*'Расчет субсидий'!E39</f>
        <v>-1.5060231678283782</v>
      </c>
      <c r="E39" s="62">
        <f t="shared" si="1"/>
        <v>-861.87884446227361</v>
      </c>
      <c r="F39" s="61">
        <f>'Расчет субсидий'!F39-1</f>
        <v>0</v>
      </c>
      <c r="G39" s="61">
        <f>F39*'Расчет субсидий'!G39</f>
        <v>0</v>
      </c>
      <c r="H39" s="62">
        <f t="shared" si="5"/>
        <v>0</v>
      </c>
      <c r="I39" s="61">
        <f>'Расчет субсидий'!J39-1</f>
        <v>0.16253051510727823</v>
      </c>
      <c r="J39" s="61">
        <f>I39*'Расчет субсидий'!K39</f>
        <v>1.6253051510727823</v>
      </c>
      <c r="K39" s="62">
        <f t="shared" si="2"/>
        <v>930.14248082591473</v>
      </c>
      <c r="L39" s="61" t="s">
        <v>400</v>
      </c>
      <c r="M39" s="61" t="s">
        <v>400</v>
      </c>
      <c r="N39" s="63" t="s">
        <v>400</v>
      </c>
      <c r="O39" s="61" t="s">
        <v>400</v>
      </c>
      <c r="P39" s="61" t="s">
        <v>400</v>
      </c>
      <c r="Q39" s="63" t="s">
        <v>400</v>
      </c>
      <c r="R39" s="61" t="s">
        <v>400</v>
      </c>
      <c r="S39" s="61" t="s">
        <v>400</v>
      </c>
      <c r="T39" s="63" t="s">
        <v>400</v>
      </c>
      <c r="U39" s="61" t="s">
        <v>400</v>
      </c>
      <c r="V39" s="61" t="s">
        <v>400</v>
      </c>
      <c r="W39" s="63" t="s">
        <v>400</v>
      </c>
      <c r="X39" s="64">
        <f t="shared" si="3"/>
        <v>0.11928198324440409</v>
      </c>
    </row>
    <row r="40" spans="1:24" ht="15" customHeight="1">
      <c r="A40" s="65" t="s">
        <v>28</v>
      </c>
      <c r="B40" s="60">
        <f>'Расчет субсидий'!AF40</f>
        <v>-455.62727272727352</v>
      </c>
      <c r="C40" s="61">
        <f>'Расчет субсидий'!D40-1</f>
        <v>-0.12960873821265984</v>
      </c>
      <c r="D40" s="61">
        <f>C40*'Расчет субсидий'!E40</f>
        <v>-1.9441310731898975</v>
      </c>
      <c r="E40" s="62">
        <f t="shared" si="1"/>
        <v>-1130.0419235899174</v>
      </c>
      <c r="F40" s="61">
        <f>'Расчет субсидий'!F40-1</f>
        <v>0</v>
      </c>
      <c r="G40" s="61">
        <f>F40*'Расчет субсидий'!G40</f>
        <v>0</v>
      </c>
      <c r="H40" s="62">
        <f t="shared" si="5"/>
        <v>0</v>
      </c>
      <c r="I40" s="61">
        <f>'Расчет субсидий'!J40-1</f>
        <v>0.11602671118530883</v>
      </c>
      <c r="J40" s="61">
        <f>I40*'Расчет субсидий'!K40</f>
        <v>1.1602671118530883</v>
      </c>
      <c r="K40" s="62">
        <f t="shared" si="2"/>
        <v>674.41465086264361</v>
      </c>
      <c r="L40" s="61" t="s">
        <v>400</v>
      </c>
      <c r="M40" s="61" t="s">
        <v>400</v>
      </c>
      <c r="N40" s="63" t="s">
        <v>400</v>
      </c>
      <c r="O40" s="61" t="s">
        <v>400</v>
      </c>
      <c r="P40" s="61" t="s">
        <v>400</v>
      </c>
      <c r="Q40" s="63" t="s">
        <v>400</v>
      </c>
      <c r="R40" s="61" t="s">
        <v>400</v>
      </c>
      <c r="S40" s="61" t="s">
        <v>400</v>
      </c>
      <c r="T40" s="63" t="s">
        <v>400</v>
      </c>
      <c r="U40" s="61" t="s">
        <v>400</v>
      </c>
      <c r="V40" s="61" t="s">
        <v>400</v>
      </c>
      <c r="W40" s="63" t="s">
        <v>400</v>
      </c>
      <c r="X40" s="64">
        <f t="shared" si="3"/>
        <v>-0.78386396133680925</v>
      </c>
    </row>
    <row r="41" spans="1:24" ht="15" customHeight="1">
      <c r="A41" s="65" t="s">
        <v>29</v>
      </c>
      <c r="B41" s="60">
        <f>'Расчет субсидий'!AF41</f>
        <v>-1208.3090909090934</v>
      </c>
      <c r="C41" s="61">
        <f>'Расчет субсидий'!D41-1</f>
        <v>-0.18970970579023672</v>
      </c>
      <c r="D41" s="61">
        <f>C41*'Расчет субсидий'!E41</f>
        <v>-2.8456455868535508</v>
      </c>
      <c r="E41" s="62">
        <f t="shared" si="1"/>
        <v>-2482.3591068335695</v>
      </c>
      <c r="F41" s="61">
        <f>'Расчет субсидий'!F41-1</f>
        <v>0</v>
      </c>
      <c r="G41" s="61">
        <f>F41*'Расчет субсидий'!G41</f>
        <v>0</v>
      </c>
      <c r="H41" s="62">
        <f t="shared" si="5"/>
        <v>0</v>
      </c>
      <c r="I41" s="61">
        <f>'Расчет субсидий'!J41-1</f>
        <v>0.14605037584069636</v>
      </c>
      <c r="J41" s="61">
        <f>I41*'Расчет субсидий'!K41</f>
        <v>1.4605037584069636</v>
      </c>
      <c r="K41" s="62">
        <f t="shared" si="2"/>
        <v>1274.0500159244759</v>
      </c>
      <c r="L41" s="61" t="s">
        <v>400</v>
      </c>
      <c r="M41" s="61" t="s">
        <v>400</v>
      </c>
      <c r="N41" s="63" t="s">
        <v>400</v>
      </c>
      <c r="O41" s="61" t="s">
        <v>400</v>
      </c>
      <c r="P41" s="61" t="s">
        <v>400</v>
      </c>
      <c r="Q41" s="63" t="s">
        <v>400</v>
      </c>
      <c r="R41" s="61" t="s">
        <v>400</v>
      </c>
      <c r="S41" s="61" t="s">
        <v>400</v>
      </c>
      <c r="T41" s="63" t="s">
        <v>400</v>
      </c>
      <c r="U41" s="61" t="s">
        <v>400</v>
      </c>
      <c r="V41" s="61" t="s">
        <v>400</v>
      </c>
      <c r="W41" s="63" t="s">
        <v>400</v>
      </c>
      <c r="X41" s="64">
        <f t="shared" si="3"/>
        <v>-1.3851418284465873</v>
      </c>
    </row>
    <row r="42" spans="1:24" ht="15" customHeight="1">
      <c r="A42" s="65" t="s">
        <v>30</v>
      </c>
      <c r="B42" s="60">
        <f>'Расчет субсидий'!AF42</f>
        <v>2840.2363636363589</v>
      </c>
      <c r="C42" s="61">
        <f>'Расчет субсидий'!D42-1</f>
        <v>0.11857513782699391</v>
      </c>
      <c r="D42" s="61">
        <f>C42*'Расчет субсидий'!E42</f>
        <v>1.7786270674049087</v>
      </c>
      <c r="E42" s="62">
        <f t="shared" si="1"/>
        <v>1336.3455392581568</v>
      </c>
      <c r="F42" s="61">
        <f>'Расчет субсидий'!F42-1</f>
        <v>0</v>
      </c>
      <c r="G42" s="61">
        <f>F42*'Расчет субсидий'!G42</f>
        <v>0</v>
      </c>
      <c r="H42" s="62">
        <f t="shared" si="5"/>
        <v>0</v>
      </c>
      <c r="I42" s="61">
        <f>'Расчет субсидий'!J42-1</f>
        <v>0.20016237178790175</v>
      </c>
      <c r="J42" s="61">
        <f>I42*'Расчет субсидий'!K42</f>
        <v>2.0016237178790175</v>
      </c>
      <c r="K42" s="62">
        <f t="shared" si="2"/>
        <v>1503.8908243782021</v>
      </c>
      <c r="L42" s="61" t="s">
        <v>400</v>
      </c>
      <c r="M42" s="61" t="s">
        <v>400</v>
      </c>
      <c r="N42" s="63" t="s">
        <v>400</v>
      </c>
      <c r="O42" s="61" t="s">
        <v>400</v>
      </c>
      <c r="P42" s="61" t="s">
        <v>400</v>
      </c>
      <c r="Q42" s="63" t="s">
        <v>400</v>
      </c>
      <c r="R42" s="61" t="s">
        <v>400</v>
      </c>
      <c r="S42" s="61" t="s">
        <v>400</v>
      </c>
      <c r="T42" s="63" t="s">
        <v>400</v>
      </c>
      <c r="U42" s="61" t="s">
        <v>400</v>
      </c>
      <c r="V42" s="61" t="s">
        <v>400</v>
      </c>
      <c r="W42" s="63" t="s">
        <v>400</v>
      </c>
      <c r="X42" s="64">
        <f t="shared" si="3"/>
        <v>3.7802507852839264</v>
      </c>
    </row>
    <row r="43" spans="1:24" ht="15" customHeight="1">
      <c r="A43" s="65" t="s">
        <v>1</v>
      </c>
      <c r="B43" s="60">
        <f>'Расчет субсидий'!AF43</f>
        <v>-358</v>
      </c>
      <c r="C43" s="61">
        <f>'Расчет субсидий'!D43-1</f>
        <v>-5.2914918478758066E-2</v>
      </c>
      <c r="D43" s="61">
        <f>C43*'Расчет субсидий'!E43</f>
        <v>-0.79372377718137099</v>
      </c>
      <c r="E43" s="62">
        <f t="shared" si="1"/>
        <v>-995.11110501265625</v>
      </c>
      <c r="F43" s="61">
        <f>'Расчет субсидий'!F43-1</f>
        <v>0</v>
      </c>
      <c r="G43" s="61">
        <f>F43*'Расчет субсидий'!G43</f>
        <v>0</v>
      </c>
      <c r="H43" s="62">
        <f t="shared" si="5"/>
        <v>0</v>
      </c>
      <c r="I43" s="61">
        <f>'Расчет субсидий'!J43-1</f>
        <v>5.0817464523060574E-2</v>
      </c>
      <c r="J43" s="61">
        <f>I43*'Расчет субсидий'!K43</f>
        <v>0.50817464523060574</v>
      </c>
      <c r="K43" s="62">
        <f t="shared" si="2"/>
        <v>637.11110501265625</v>
      </c>
      <c r="L43" s="61" t="s">
        <v>400</v>
      </c>
      <c r="M43" s="61" t="s">
        <v>400</v>
      </c>
      <c r="N43" s="63" t="s">
        <v>400</v>
      </c>
      <c r="O43" s="61" t="s">
        <v>400</v>
      </c>
      <c r="P43" s="61" t="s">
        <v>400</v>
      </c>
      <c r="Q43" s="63" t="s">
        <v>400</v>
      </c>
      <c r="R43" s="61" t="s">
        <v>400</v>
      </c>
      <c r="S43" s="61" t="s">
        <v>400</v>
      </c>
      <c r="T43" s="63" t="s">
        <v>400</v>
      </c>
      <c r="U43" s="61" t="s">
        <v>400</v>
      </c>
      <c r="V43" s="61" t="s">
        <v>400</v>
      </c>
      <c r="W43" s="63" t="s">
        <v>400</v>
      </c>
      <c r="X43" s="64">
        <f t="shared" si="3"/>
        <v>-0.28554913195076526</v>
      </c>
    </row>
    <row r="44" spans="1:24" ht="15" customHeight="1">
      <c r="A44" s="65" t="s">
        <v>31</v>
      </c>
      <c r="B44" s="60">
        <f>'Расчет субсидий'!AF44</f>
        <v>157.03636363636178</v>
      </c>
      <c r="C44" s="61">
        <f>'Расчет субсидий'!D44-1</f>
        <v>-8.8865416244636175E-2</v>
      </c>
      <c r="D44" s="61">
        <f>C44*'Расчет субсидий'!E44</f>
        <v>-1.3329812436695425</v>
      </c>
      <c r="E44" s="62">
        <f t="shared" si="1"/>
        <v>-1072.3227219416303</v>
      </c>
      <c r="F44" s="61">
        <f>'Расчет субсидий'!F44-1</f>
        <v>0</v>
      </c>
      <c r="G44" s="61">
        <f>F44*'Расчет субсидий'!G44</f>
        <v>0</v>
      </c>
      <c r="H44" s="62">
        <f t="shared" si="5"/>
        <v>0</v>
      </c>
      <c r="I44" s="61">
        <f>'Расчет субсидий'!J44-1</f>
        <v>0.15281897597423133</v>
      </c>
      <c r="J44" s="61">
        <f>I44*'Расчет субсидий'!K44</f>
        <v>1.5281897597423133</v>
      </c>
      <c r="K44" s="62">
        <f t="shared" si="2"/>
        <v>1229.3590855779921</v>
      </c>
      <c r="L44" s="61" t="s">
        <v>400</v>
      </c>
      <c r="M44" s="61" t="s">
        <v>400</v>
      </c>
      <c r="N44" s="63" t="s">
        <v>400</v>
      </c>
      <c r="O44" s="61" t="s">
        <v>400</v>
      </c>
      <c r="P44" s="61" t="s">
        <v>400</v>
      </c>
      <c r="Q44" s="63" t="s">
        <v>400</v>
      </c>
      <c r="R44" s="61" t="s">
        <v>400</v>
      </c>
      <c r="S44" s="61" t="s">
        <v>400</v>
      </c>
      <c r="T44" s="63" t="s">
        <v>400</v>
      </c>
      <c r="U44" s="61" t="s">
        <v>400</v>
      </c>
      <c r="V44" s="61" t="s">
        <v>400</v>
      </c>
      <c r="W44" s="63" t="s">
        <v>400</v>
      </c>
      <c r="X44" s="64">
        <f t="shared" si="3"/>
        <v>0.19520851607277079</v>
      </c>
    </row>
    <row r="45" spans="1:24" ht="15" customHeight="1">
      <c r="A45" s="65" t="s">
        <v>32</v>
      </c>
      <c r="B45" s="60">
        <f>'Расчет субсидий'!AF45</f>
        <v>1317.4000000000015</v>
      </c>
      <c r="C45" s="61">
        <f>'Расчет субсидий'!D45-1</f>
        <v>1.2622883786451933E-2</v>
      </c>
      <c r="D45" s="61">
        <f>C45*'Расчет субсидий'!E45</f>
        <v>0.18934325679677899</v>
      </c>
      <c r="E45" s="62">
        <f t="shared" si="1"/>
        <v>113.7322475520575</v>
      </c>
      <c r="F45" s="61">
        <f>'Расчет субсидий'!F45-1</f>
        <v>0</v>
      </c>
      <c r="G45" s="61">
        <f>F45*'Расчет субсидий'!G45</f>
        <v>0</v>
      </c>
      <c r="H45" s="62">
        <f t="shared" si="5"/>
        <v>0</v>
      </c>
      <c r="I45" s="61">
        <f>'Расчет субсидий'!J45-1</f>
        <v>0.20038852414785491</v>
      </c>
      <c r="J45" s="61">
        <f>I45*'Расчет субсидий'!K45</f>
        <v>2.0038852414785491</v>
      </c>
      <c r="K45" s="62">
        <f t="shared" si="2"/>
        <v>1203.6677524479439</v>
      </c>
      <c r="L45" s="61" t="s">
        <v>400</v>
      </c>
      <c r="M45" s="61" t="s">
        <v>400</v>
      </c>
      <c r="N45" s="63" t="s">
        <v>400</v>
      </c>
      <c r="O45" s="61" t="s">
        <v>400</v>
      </c>
      <c r="P45" s="61" t="s">
        <v>400</v>
      </c>
      <c r="Q45" s="63" t="s">
        <v>400</v>
      </c>
      <c r="R45" s="61" t="s">
        <v>400</v>
      </c>
      <c r="S45" s="61" t="s">
        <v>400</v>
      </c>
      <c r="T45" s="63" t="s">
        <v>400</v>
      </c>
      <c r="U45" s="61" t="s">
        <v>400</v>
      </c>
      <c r="V45" s="61" t="s">
        <v>400</v>
      </c>
      <c r="W45" s="63" t="s">
        <v>400</v>
      </c>
      <c r="X45" s="64">
        <f t="shared" si="3"/>
        <v>2.1932284982753281</v>
      </c>
    </row>
    <row r="46" spans="1:24" ht="15" customHeight="1">
      <c r="A46" s="65" t="s">
        <v>33</v>
      </c>
      <c r="B46" s="60">
        <f>'Расчет субсидий'!AF46</f>
        <v>795.99090909091319</v>
      </c>
      <c r="C46" s="61">
        <f>'Расчет субсидий'!D46-1</f>
        <v>-8.5597948282621905E-2</v>
      </c>
      <c r="D46" s="61">
        <f>C46*'Расчет субсидий'!E46</f>
        <v>-1.2839692242393286</v>
      </c>
      <c r="E46" s="62">
        <f t="shared" si="1"/>
        <v>-1328.503902574115</v>
      </c>
      <c r="F46" s="61">
        <f>'Расчет субсидий'!F46-1</f>
        <v>0</v>
      </c>
      <c r="G46" s="61">
        <f>F46*'Расчет субсидий'!G46</f>
        <v>0</v>
      </c>
      <c r="H46" s="62">
        <f t="shared" si="5"/>
        <v>0</v>
      </c>
      <c r="I46" s="61">
        <f>'Расчет субсидий'!J46-1</f>
        <v>0.20532765842453715</v>
      </c>
      <c r="J46" s="61">
        <f>I46*'Расчет субсидий'!K46</f>
        <v>2.0532765842453715</v>
      </c>
      <c r="K46" s="62">
        <f t="shared" si="2"/>
        <v>2124.4948116650285</v>
      </c>
      <c r="L46" s="61" t="s">
        <v>400</v>
      </c>
      <c r="M46" s="61" t="s">
        <v>400</v>
      </c>
      <c r="N46" s="63" t="s">
        <v>400</v>
      </c>
      <c r="O46" s="61" t="s">
        <v>400</v>
      </c>
      <c r="P46" s="61" t="s">
        <v>400</v>
      </c>
      <c r="Q46" s="63" t="s">
        <v>400</v>
      </c>
      <c r="R46" s="61" t="s">
        <v>400</v>
      </c>
      <c r="S46" s="61" t="s">
        <v>400</v>
      </c>
      <c r="T46" s="63" t="s">
        <v>400</v>
      </c>
      <c r="U46" s="61" t="s">
        <v>400</v>
      </c>
      <c r="V46" s="61" t="s">
        <v>400</v>
      </c>
      <c r="W46" s="63" t="s">
        <v>400</v>
      </c>
      <c r="X46" s="64">
        <f t="shared" si="3"/>
        <v>0.76930736000604294</v>
      </c>
    </row>
    <row r="47" spans="1:24" ht="15" customHeight="1">
      <c r="A47" s="65" t="s">
        <v>34</v>
      </c>
      <c r="B47" s="60">
        <f>'Расчет субсидий'!AF47</f>
        <v>1903.6272727272735</v>
      </c>
      <c r="C47" s="61">
        <f>'Расчет субсидий'!D47-1</f>
        <v>-1.4480107680826082E-2</v>
      </c>
      <c r="D47" s="61">
        <f>C47*'Расчет субсидий'!E47</f>
        <v>-0.21720161521239123</v>
      </c>
      <c r="E47" s="62">
        <f t="shared" si="1"/>
        <v>-207.34208970415705</v>
      </c>
      <c r="F47" s="61">
        <f>'Расчет субсидий'!F47-1</f>
        <v>0</v>
      </c>
      <c r="G47" s="61">
        <f>F47*'Расчет субсидий'!G47</f>
        <v>0</v>
      </c>
      <c r="H47" s="62">
        <f t="shared" si="5"/>
        <v>0</v>
      </c>
      <c r="I47" s="61">
        <f>'Расчет субсидий'!J47-1</f>
        <v>0.22113501211364794</v>
      </c>
      <c r="J47" s="61">
        <f>I47*'Расчет субсидий'!K47</f>
        <v>2.2113501211364794</v>
      </c>
      <c r="K47" s="62">
        <f t="shared" si="2"/>
        <v>2110.9693624314305</v>
      </c>
      <c r="L47" s="61" t="s">
        <v>400</v>
      </c>
      <c r="M47" s="61" t="s">
        <v>400</v>
      </c>
      <c r="N47" s="63" t="s">
        <v>400</v>
      </c>
      <c r="O47" s="61" t="s">
        <v>400</v>
      </c>
      <c r="P47" s="61" t="s">
        <v>400</v>
      </c>
      <c r="Q47" s="63" t="s">
        <v>400</v>
      </c>
      <c r="R47" s="61" t="s">
        <v>400</v>
      </c>
      <c r="S47" s="61" t="s">
        <v>400</v>
      </c>
      <c r="T47" s="63" t="s">
        <v>400</v>
      </c>
      <c r="U47" s="61" t="s">
        <v>400</v>
      </c>
      <c r="V47" s="61" t="s">
        <v>400</v>
      </c>
      <c r="W47" s="63" t="s">
        <v>400</v>
      </c>
      <c r="X47" s="64">
        <f t="shared" si="3"/>
        <v>1.9941485059240882</v>
      </c>
    </row>
    <row r="48" spans="1:24" ht="15" customHeight="1">
      <c r="A48" s="65" t="s">
        <v>35</v>
      </c>
      <c r="B48" s="60">
        <f>'Расчет субсидий'!AF48</f>
        <v>1413.5999999999985</v>
      </c>
      <c r="C48" s="61">
        <f>'Расчет субсидий'!D48-1</f>
        <v>-1.2497245984218197E-2</v>
      </c>
      <c r="D48" s="61">
        <f>C48*'Расчет субсидий'!E48</f>
        <v>-0.18745868976327296</v>
      </c>
      <c r="E48" s="62">
        <f t="shared" si="1"/>
        <v>-142.24849861059704</v>
      </c>
      <c r="F48" s="61">
        <f>'Расчет субсидий'!F48-1</f>
        <v>0</v>
      </c>
      <c r="G48" s="61">
        <f>F48*'Расчет субсидий'!G48</f>
        <v>0</v>
      </c>
      <c r="H48" s="62">
        <f t="shared" si="5"/>
        <v>0</v>
      </c>
      <c r="I48" s="61">
        <f>'Расчет субсидий'!J48-1</f>
        <v>0.20503367267032102</v>
      </c>
      <c r="J48" s="61">
        <f>I48*'Расчет субсидий'!K48</f>
        <v>2.0503367267032102</v>
      </c>
      <c r="K48" s="62">
        <f t="shared" si="2"/>
        <v>1555.8484986105957</v>
      </c>
      <c r="L48" s="61" t="s">
        <v>400</v>
      </c>
      <c r="M48" s="61" t="s">
        <v>400</v>
      </c>
      <c r="N48" s="63" t="s">
        <v>400</v>
      </c>
      <c r="O48" s="61" t="s">
        <v>400</v>
      </c>
      <c r="P48" s="61" t="s">
        <v>400</v>
      </c>
      <c r="Q48" s="63" t="s">
        <v>400</v>
      </c>
      <c r="R48" s="61" t="s">
        <v>400</v>
      </c>
      <c r="S48" s="61" t="s">
        <v>400</v>
      </c>
      <c r="T48" s="63" t="s">
        <v>400</v>
      </c>
      <c r="U48" s="61" t="s">
        <v>400</v>
      </c>
      <c r="V48" s="61" t="s">
        <v>400</v>
      </c>
      <c r="W48" s="63" t="s">
        <v>400</v>
      </c>
      <c r="X48" s="64">
        <f t="shared" si="3"/>
        <v>1.8628780369399371</v>
      </c>
    </row>
    <row r="49" spans="1:24" ht="15" customHeight="1">
      <c r="A49" s="65" t="s">
        <v>36</v>
      </c>
      <c r="B49" s="60">
        <f>'Расчет субсидий'!AF49</f>
        <v>-565.50909090909408</v>
      </c>
      <c r="C49" s="61">
        <f>'Расчет субсидий'!D49-1</f>
        <v>-0.10414412970281539</v>
      </c>
      <c r="D49" s="61">
        <f>C49*'Расчет субсидий'!E49</f>
        <v>-1.5621619455422309</v>
      </c>
      <c r="E49" s="62">
        <f t="shared" si="1"/>
        <v>-2555.9379151949202</v>
      </c>
      <c r="F49" s="61">
        <f>'Расчет субсидий'!F49-1</f>
        <v>0</v>
      </c>
      <c r="G49" s="61">
        <f>F49*'Расчет субсидий'!G49</f>
        <v>0</v>
      </c>
      <c r="H49" s="62">
        <f t="shared" si="5"/>
        <v>0</v>
      </c>
      <c r="I49" s="61">
        <f>'Расчет субсидий'!J49-1</f>
        <v>0.121652883120698</v>
      </c>
      <c r="J49" s="61">
        <f>I49*'Расчет субсидий'!K49</f>
        <v>1.21652883120698</v>
      </c>
      <c r="K49" s="62">
        <f t="shared" si="2"/>
        <v>1990.4288242858261</v>
      </c>
      <c r="L49" s="61" t="s">
        <v>400</v>
      </c>
      <c r="M49" s="61" t="s">
        <v>400</v>
      </c>
      <c r="N49" s="63" t="s">
        <v>400</v>
      </c>
      <c r="O49" s="61" t="s">
        <v>400</v>
      </c>
      <c r="P49" s="61" t="s">
        <v>400</v>
      </c>
      <c r="Q49" s="63" t="s">
        <v>400</v>
      </c>
      <c r="R49" s="61" t="s">
        <v>400</v>
      </c>
      <c r="S49" s="61" t="s">
        <v>400</v>
      </c>
      <c r="T49" s="63" t="s">
        <v>400</v>
      </c>
      <c r="U49" s="61" t="s">
        <v>400</v>
      </c>
      <c r="V49" s="61" t="s">
        <v>400</v>
      </c>
      <c r="W49" s="63" t="s">
        <v>400</v>
      </c>
      <c r="X49" s="64">
        <f t="shared" si="3"/>
        <v>-0.3456331143352509</v>
      </c>
    </row>
    <row r="50" spans="1:24" ht="15" customHeight="1">
      <c r="A50" s="65" t="s">
        <v>37</v>
      </c>
      <c r="B50" s="60">
        <f>'Расчет субсидий'!AF50</f>
        <v>-726.73636363635887</v>
      </c>
      <c r="C50" s="61">
        <f>'Расчет субсидий'!D50-1</f>
        <v>-5.2002469261483775E-2</v>
      </c>
      <c r="D50" s="61">
        <f>C50*'Расчет субсидий'!E50</f>
        <v>-0.78003703892225662</v>
      </c>
      <c r="E50" s="62">
        <f t="shared" si="1"/>
        <v>-665.38066858900027</v>
      </c>
      <c r="F50" s="61">
        <f>'Расчет субсидий'!F50-1</f>
        <v>0</v>
      </c>
      <c r="G50" s="61">
        <f>F50*'Расчет субсидий'!G50</f>
        <v>0</v>
      </c>
      <c r="H50" s="62">
        <f t="shared" si="5"/>
        <v>0</v>
      </c>
      <c r="I50" s="61">
        <f>'Расчет субсидий'!J50-1</f>
        <v>-7.1928321553509367E-3</v>
      </c>
      <c r="J50" s="61">
        <f>I50*'Расчет субсидий'!K50</f>
        <v>-7.1928321553509367E-2</v>
      </c>
      <c r="K50" s="62">
        <f t="shared" si="2"/>
        <v>-61.355695047358708</v>
      </c>
      <c r="L50" s="61" t="s">
        <v>400</v>
      </c>
      <c r="M50" s="61" t="s">
        <v>400</v>
      </c>
      <c r="N50" s="63" t="s">
        <v>400</v>
      </c>
      <c r="O50" s="61" t="s">
        <v>400</v>
      </c>
      <c r="P50" s="61" t="s">
        <v>400</v>
      </c>
      <c r="Q50" s="63" t="s">
        <v>400</v>
      </c>
      <c r="R50" s="61" t="s">
        <v>400</v>
      </c>
      <c r="S50" s="61" t="s">
        <v>400</v>
      </c>
      <c r="T50" s="63" t="s">
        <v>400</v>
      </c>
      <c r="U50" s="61" t="s">
        <v>400</v>
      </c>
      <c r="V50" s="61" t="s">
        <v>400</v>
      </c>
      <c r="W50" s="63" t="s">
        <v>400</v>
      </c>
      <c r="X50" s="64">
        <f t="shared" si="3"/>
        <v>-0.85196536047576599</v>
      </c>
    </row>
    <row r="51" spans="1:24" ht="15" customHeight="1">
      <c r="A51" s="65" t="s">
        <v>2</v>
      </c>
      <c r="B51" s="60">
        <f>'Расчет субсидий'!AF51</f>
        <v>-689.90000000000146</v>
      </c>
      <c r="C51" s="61">
        <f>'Расчет субсидий'!D51-1</f>
        <v>-0.1134851944656281</v>
      </c>
      <c r="D51" s="61">
        <f>C51*'Расчет субсидий'!E51</f>
        <v>-1.7022779169844215</v>
      </c>
      <c r="E51" s="62">
        <f t="shared" si="1"/>
        <v>-1110.0811833429598</v>
      </c>
      <c r="F51" s="61">
        <f>'Расчет субсидий'!F51-1</f>
        <v>0</v>
      </c>
      <c r="G51" s="61">
        <f>F51*'Расчет субсидий'!G51</f>
        <v>0</v>
      </c>
      <c r="H51" s="62">
        <f t="shared" si="5"/>
        <v>0</v>
      </c>
      <c r="I51" s="61">
        <f>'Расчет субсидий'!J51-1</f>
        <v>6.4433589206792208E-2</v>
      </c>
      <c r="J51" s="61">
        <f>I51*'Расчет субсидий'!K51</f>
        <v>0.64433589206792208</v>
      </c>
      <c r="K51" s="62">
        <f t="shared" si="2"/>
        <v>420.18118334295843</v>
      </c>
      <c r="L51" s="61" t="s">
        <v>400</v>
      </c>
      <c r="M51" s="61" t="s">
        <v>400</v>
      </c>
      <c r="N51" s="63" t="s">
        <v>400</v>
      </c>
      <c r="O51" s="61" t="s">
        <v>400</v>
      </c>
      <c r="P51" s="61" t="s">
        <v>400</v>
      </c>
      <c r="Q51" s="63" t="s">
        <v>400</v>
      </c>
      <c r="R51" s="61" t="s">
        <v>400</v>
      </c>
      <c r="S51" s="61" t="s">
        <v>400</v>
      </c>
      <c r="T51" s="63" t="s">
        <v>400</v>
      </c>
      <c r="U51" s="61" t="s">
        <v>400</v>
      </c>
      <c r="V51" s="61" t="s">
        <v>400</v>
      </c>
      <c r="W51" s="63" t="s">
        <v>400</v>
      </c>
      <c r="X51" s="64">
        <f t="shared" si="3"/>
        <v>-1.0579420249164995</v>
      </c>
    </row>
    <row r="52" spans="1:24" ht="15" customHeight="1">
      <c r="A52" s="65" t="s">
        <v>38</v>
      </c>
      <c r="B52" s="60">
        <f>'Расчет субсидий'!AF52</f>
        <v>1836.5363636363618</v>
      </c>
      <c r="C52" s="61">
        <f>'Расчет субсидий'!D52-1</f>
        <v>1.6903968333697339E-2</v>
      </c>
      <c r="D52" s="61">
        <f>C52*'Расчет субсидий'!E52</f>
        <v>0.25355952500546008</v>
      </c>
      <c r="E52" s="62">
        <f t="shared" si="1"/>
        <v>171.66022939050185</v>
      </c>
      <c r="F52" s="61">
        <f>'Расчет субсидий'!F52-1</f>
        <v>0</v>
      </c>
      <c r="G52" s="61">
        <f>F52*'Расчет субсидий'!G52</f>
        <v>0</v>
      </c>
      <c r="H52" s="62">
        <f t="shared" si="5"/>
        <v>0</v>
      </c>
      <c r="I52" s="61">
        <f>'Расчет субсидий'!J52-1</f>
        <v>0.24591904793042563</v>
      </c>
      <c r="J52" s="61">
        <f>I52*'Расчет субсидий'!K52</f>
        <v>2.4591904793042563</v>
      </c>
      <c r="K52" s="62">
        <f t="shared" si="2"/>
        <v>1664.8761342458599</v>
      </c>
      <c r="L52" s="61" t="s">
        <v>400</v>
      </c>
      <c r="M52" s="61" t="s">
        <v>400</v>
      </c>
      <c r="N52" s="63" t="s">
        <v>400</v>
      </c>
      <c r="O52" s="61" t="s">
        <v>400</v>
      </c>
      <c r="P52" s="61" t="s">
        <v>400</v>
      </c>
      <c r="Q52" s="63" t="s">
        <v>400</v>
      </c>
      <c r="R52" s="61" t="s">
        <v>400</v>
      </c>
      <c r="S52" s="61" t="s">
        <v>400</v>
      </c>
      <c r="T52" s="63" t="s">
        <v>400</v>
      </c>
      <c r="U52" s="61" t="s">
        <v>400</v>
      </c>
      <c r="V52" s="61" t="s">
        <v>400</v>
      </c>
      <c r="W52" s="63" t="s">
        <v>400</v>
      </c>
      <c r="X52" s="64">
        <f t="shared" si="3"/>
        <v>2.7127500043097164</v>
      </c>
    </row>
    <row r="53" spans="1:24" ht="15" customHeight="1">
      <c r="A53" s="65" t="s">
        <v>3</v>
      </c>
      <c r="B53" s="60">
        <f>'Расчет субсидий'!AF53</f>
        <v>820.08181818182129</v>
      </c>
      <c r="C53" s="61">
        <f>'Расчет субсидий'!D53-1</f>
        <v>-5.7090156929901048E-2</v>
      </c>
      <c r="D53" s="61">
        <f>C53*'Расчет субсидий'!E53</f>
        <v>-0.85635235394851572</v>
      </c>
      <c r="E53" s="62">
        <f t="shared" si="1"/>
        <v>-561.10903956592551</v>
      </c>
      <c r="F53" s="61">
        <f>'Расчет субсидий'!F53-1</f>
        <v>0</v>
      </c>
      <c r="G53" s="61">
        <f>F53*'Расчет субсидий'!G53</f>
        <v>0</v>
      </c>
      <c r="H53" s="62">
        <f t="shared" si="5"/>
        <v>0</v>
      </c>
      <c r="I53" s="61">
        <f>'Расчет субсидий'!J53-1</f>
        <v>0.21079433031402539</v>
      </c>
      <c r="J53" s="61">
        <f>I53*'Расчет субсидий'!K53</f>
        <v>2.1079433031402539</v>
      </c>
      <c r="K53" s="62">
        <f t="shared" si="2"/>
        <v>1381.1908577477466</v>
      </c>
      <c r="L53" s="61" t="s">
        <v>400</v>
      </c>
      <c r="M53" s="61" t="s">
        <v>400</v>
      </c>
      <c r="N53" s="63" t="s">
        <v>400</v>
      </c>
      <c r="O53" s="61" t="s">
        <v>400</v>
      </c>
      <c r="P53" s="61" t="s">
        <v>400</v>
      </c>
      <c r="Q53" s="63" t="s">
        <v>400</v>
      </c>
      <c r="R53" s="61" t="s">
        <v>400</v>
      </c>
      <c r="S53" s="61" t="s">
        <v>400</v>
      </c>
      <c r="T53" s="63" t="s">
        <v>400</v>
      </c>
      <c r="U53" s="61" t="s">
        <v>400</v>
      </c>
      <c r="V53" s="61" t="s">
        <v>400</v>
      </c>
      <c r="W53" s="63" t="s">
        <v>400</v>
      </c>
      <c r="X53" s="64">
        <f t="shared" si="3"/>
        <v>1.2515909491917383</v>
      </c>
    </row>
    <row r="54" spans="1:24" ht="15" customHeight="1">
      <c r="A54" s="65" t="s">
        <v>39</v>
      </c>
      <c r="B54" s="60">
        <f>'Расчет субсидий'!AF54</f>
        <v>-44.890909090907371</v>
      </c>
      <c r="C54" s="61">
        <f>'Расчет субсидий'!D54-1</f>
        <v>-4.8258347640568577E-2</v>
      </c>
      <c r="D54" s="61">
        <f>C54*'Расчет субсидий'!E54</f>
        <v>-0.72387521460852866</v>
      </c>
      <c r="E54" s="62">
        <f t="shared" si="1"/>
        <v>-647.790681724519</v>
      </c>
      <c r="F54" s="61">
        <f>'Расчет субсидий'!F54-1</f>
        <v>0</v>
      </c>
      <c r="G54" s="61">
        <f>F54*'Расчет субсидий'!G54</f>
        <v>0</v>
      </c>
      <c r="H54" s="62">
        <f t="shared" si="5"/>
        <v>0</v>
      </c>
      <c r="I54" s="61">
        <f>'Расчет субсидий'!J54-1</f>
        <v>6.7371176309724001E-2</v>
      </c>
      <c r="J54" s="61">
        <f>I54*'Расчет субсидий'!K54</f>
        <v>0.67371176309724001</v>
      </c>
      <c r="K54" s="62">
        <f t="shared" si="2"/>
        <v>602.89977263361152</v>
      </c>
      <c r="L54" s="61" t="s">
        <v>400</v>
      </c>
      <c r="M54" s="61" t="s">
        <v>400</v>
      </c>
      <c r="N54" s="63" t="s">
        <v>400</v>
      </c>
      <c r="O54" s="61" t="s">
        <v>400</v>
      </c>
      <c r="P54" s="61" t="s">
        <v>400</v>
      </c>
      <c r="Q54" s="63" t="s">
        <v>400</v>
      </c>
      <c r="R54" s="61" t="s">
        <v>400</v>
      </c>
      <c r="S54" s="61" t="s">
        <v>400</v>
      </c>
      <c r="T54" s="63" t="s">
        <v>400</v>
      </c>
      <c r="U54" s="61" t="s">
        <v>400</v>
      </c>
      <c r="V54" s="61" t="s">
        <v>400</v>
      </c>
      <c r="W54" s="63" t="s">
        <v>400</v>
      </c>
      <c r="X54" s="64">
        <f t="shared" si="3"/>
        <v>-5.0163451511288648E-2</v>
      </c>
    </row>
    <row r="55" spans="1:24" ht="15" customHeight="1">
      <c r="A55" s="67" t="s">
        <v>40</v>
      </c>
      <c r="B55" s="58">
        <f>'[1]Расчет субсидий'!AF55</f>
        <v>-12530.145454545462</v>
      </c>
      <c r="C55" s="58"/>
      <c r="D55" s="58"/>
      <c r="E55" s="58">
        <f>SUM(E57:E378)</f>
        <v>-25672.855312272124</v>
      </c>
      <c r="F55" s="58"/>
      <c r="G55" s="58"/>
      <c r="H55" s="58">
        <f>SUM(H57:H378)</f>
        <v>0</v>
      </c>
      <c r="I55" s="58"/>
      <c r="J55" s="58"/>
      <c r="K55" s="58">
        <f>SUM(K57:K378)</f>
        <v>16534.53713045394</v>
      </c>
      <c r="L55" s="58"/>
      <c r="M55" s="58"/>
      <c r="N55" s="58">
        <f>SUM(N57:N378)</f>
        <v>0</v>
      </c>
      <c r="O55" s="58"/>
      <c r="P55" s="58"/>
      <c r="Q55" s="58">
        <f>SUM(Q57:Q378)</f>
        <v>0</v>
      </c>
      <c r="R55" s="58"/>
      <c r="S55" s="58"/>
      <c r="T55" s="58">
        <f>SUM(T57:T378)</f>
        <v>0</v>
      </c>
      <c r="U55" s="58"/>
      <c r="V55" s="58"/>
      <c r="W55" s="58"/>
      <c r="X55" s="58"/>
    </row>
    <row r="56" spans="1:24" ht="15" customHeight="1">
      <c r="A56" s="68" t="s">
        <v>41</v>
      </c>
      <c r="B56" s="69"/>
      <c r="C56" s="70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1:24" ht="15" customHeight="1">
      <c r="A57" s="72" t="s">
        <v>42</v>
      </c>
      <c r="B57" s="60">
        <f>'Расчет субсидий'!AF57</f>
        <v>-179.70909090909072</v>
      </c>
      <c r="C57" s="61">
        <f>'Расчет субсидий'!D57-1</f>
        <v>-0.35658247926954267</v>
      </c>
      <c r="D57" s="61">
        <f>C57*'Расчет субсидий'!E57</f>
        <v>-5.3487371890431401</v>
      </c>
      <c r="E57" s="62">
        <f t="shared" ref="E57:E120" si="6">$B57*D57/$X57</f>
        <v>-186.46436809674574</v>
      </c>
      <c r="F57" s="61">
        <f>'Расчет субсидий'!F57-1</f>
        <v>0</v>
      </c>
      <c r="G57" s="61">
        <f>F57*'Расчет субсидий'!G57</f>
        <v>0</v>
      </c>
      <c r="H57" s="62">
        <f t="shared" ref="H57:H120" si="7">$B57*G57/$X57</f>
        <v>0</v>
      </c>
      <c r="I57" s="61">
        <f>'Расчет субсидий'!J57-1</f>
        <v>1.937753721244917E-2</v>
      </c>
      <c r="J57" s="61">
        <f>I57*'Расчет субсидий'!K57</f>
        <v>0.1937753721244917</v>
      </c>
      <c r="K57" s="62">
        <f t="shared" ref="K57:K120" si="8">$B57*J57/$X57</f>
        <v>6.7552771876550093</v>
      </c>
      <c r="L57" s="61" t="s">
        <v>400</v>
      </c>
      <c r="M57" s="61" t="s">
        <v>400</v>
      </c>
      <c r="N57" s="63" t="s">
        <v>400</v>
      </c>
      <c r="O57" s="61" t="s">
        <v>400</v>
      </c>
      <c r="P57" s="61" t="s">
        <v>400</v>
      </c>
      <c r="Q57" s="63" t="s">
        <v>400</v>
      </c>
      <c r="R57" s="61" t="s">
        <v>400</v>
      </c>
      <c r="S57" s="61" t="s">
        <v>400</v>
      </c>
      <c r="T57" s="63" t="s">
        <v>400</v>
      </c>
      <c r="U57" s="61" t="s">
        <v>400</v>
      </c>
      <c r="V57" s="61" t="s">
        <v>400</v>
      </c>
      <c r="W57" s="63" t="s">
        <v>400</v>
      </c>
      <c r="X57" s="64">
        <f t="shared" ref="X57:X120" si="9">D57+G57+J57</f>
        <v>-5.1549618169186484</v>
      </c>
    </row>
    <row r="58" spans="1:24" ht="15" customHeight="1">
      <c r="A58" s="72" t="s">
        <v>43</v>
      </c>
      <c r="B58" s="60">
        <f>'Расчет субсидий'!AF58</f>
        <v>-14.86363636363626</v>
      </c>
      <c r="C58" s="61">
        <f>'Расчет субсидий'!D58-1</f>
        <v>-3.602542565965694E-2</v>
      </c>
      <c r="D58" s="61">
        <f>C58*'Расчет субсидий'!E58</f>
        <v>-0.5403813848948541</v>
      </c>
      <c r="E58" s="62">
        <f t="shared" si="6"/>
        <v>-23.173378726342968</v>
      </c>
      <c r="F58" s="61">
        <f>'Расчет субсидий'!F58-1</f>
        <v>0</v>
      </c>
      <c r="G58" s="61">
        <f>F58*'Расчет субсидий'!G58</f>
        <v>0</v>
      </c>
      <c r="H58" s="62">
        <f t="shared" si="7"/>
        <v>0</v>
      </c>
      <c r="I58" s="61">
        <f>'Расчет субсидий'!J58-1</f>
        <v>1.937753721244917E-2</v>
      </c>
      <c r="J58" s="61">
        <f>I58*'Расчет субсидий'!K58</f>
        <v>0.1937753721244917</v>
      </c>
      <c r="K58" s="62">
        <f t="shared" si="8"/>
        <v>8.3097423627067091</v>
      </c>
      <c r="L58" s="61" t="s">
        <v>400</v>
      </c>
      <c r="M58" s="61" t="s">
        <v>400</v>
      </c>
      <c r="N58" s="63" t="s">
        <v>400</v>
      </c>
      <c r="O58" s="61" t="s">
        <v>400</v>
      </c>
      <c r="P58" s="61" t="s">
        <v>400</v>
      </c>
      <c r="Q58" s="63" t="s">
        <v>400</v>
      </c>
      <c r="R58" s="61" t="s">
        <v>400</v>
      </c>
      <c r="S58" s="61" t="s">
        <v>400</v>
      </c>
      <c r="T58" s="63" t="s">
        <v>400</v>
      </c>
      <c r="U58" s="61" t="s">
        <v>400</v>
      </c>
      <c r="V58" s="61" t="s">
        <v>400</v>
      </c>
      <c r="W58" s="63" t="s">
        <v>400</v>
      </c>
      <c r="X58" s="64">
        <f t="shared" si="9"/>
        <v>-0.3466060127703624</v>
      </c>
    </row>
    <row r="59" spans="1:24" ht="15" customHeight="1">
      <c r="A59" s="72" t="s">
        <v>44</v>
      </c>
      <c r="B59" s="60">
        <f>'Расчет субсидий'!AF59</f>
        <v>-282.77272727272748</v>
      </c>
      <c r="C59" s="61">
        <f>'Расчет субсидий'!D59-1</f>
        <v>-0.55861596492402443</v>
      </c>
      <c r="D59" s="61">
        <f>C59*'Расчет субсидий'!E59</f>
        <v>-8.3792394738603662</v>
      </c>
      <c r="E59" s="62">
        <f t="shared" si="6"/>
        <v>-289.46683646102753</v>
      </c>
      <c r="F59" s="61">
        <f>'Расчет субсидий'!F59-1</f>
        <v>0</v>
      </c>
      <c r="G59" s="61">
        <f>F59*'Расчет субсидий'!G59</f>
        <v>0</v>
      </c>
      <c r="H59" s="62">
        <f t="shared" si="7"/>
        <v>0</v>
      </c>
      <c r="I59" s="61">
        <f>'Расчет субсидий'!J59-1</f>
        <v>1.937753721244917E-2</v>
      </c>
      <c r="J59" s="61">
        <f>I59*'Расчет субсидий'!K59</f>
        <v>0.1937753721244917</v>
      </c>
      <c r="K59" s="62">
        <f t="shared" si="8"/>
        <v>6.6941091883000299</v>
      </c>
      <c r="L59" s="61" t="s">
        <v>400</v>
      </c>
      <c r="M59" s="61" t="s">
        <v>400</v>
      </c>
      <c r="N59" s="63" t="s">
        <v>400</v>
      </c>
      <c r="O59" s="61" t="s">
        <v>400</v>
      </c>
      <c r="P59" s="61" t="s">
        <v>400</v>
      </c>
      <c r="Q59" s="63" t="s">
        <v>400</v>
      </c>
      <c r="R59" s="61" t="s">
        <v>400</v>
      </c>
      <c r="S59" s="61" t="s">
        <v>400</v>
      </c>
      <c r="T59" s="63" t="s">
        <v>400</v>
      </c>
      <c r="U59" s="61" t="s">
        <v>400</v>
      </c>
      <c r="V59" s="61" t="s">
        <v>400</v>
      </c>
      <c r="W59" s="63" t="s">
        <v>400</v>
      </c>
      <c r="X59" s="64">
        <f t="shared" si="9"/>
        <v>-8.1854641017358745</v>
      </c>
    </row>
    <row r="60" spans="1:24" ht="15" customHeight="1">
      <c r="A60" s="72" t="s">
        <v>45</v>
      </c>
      <c r="B60" s="60">
        <f>'Расчет субсидий'!AF60</f>
        <v>4.0090909090909008</v>
      </c>
      <c r="C60" s="61">
        <f>'Расчет субсидий'!D60-1</f>
        <v>-8.4311197721487208E-4</v>
      </c>
      <c r="D60" s="61">
        <f>C60*'Расчет субсидий'!E60</f>
        <v>-1.2646679658223081E-2</v>
      </c>
      <c r="E60" s="62">
        <f t="shared" si="6"/>
        <v>-0.27992079972315315</v>
      </c>
      <c r="F60" s="61">
        <f>'Расчет субсидий'!F60-1</f>
        <v>0</v>
      </c>
      <c r="G60" s="61">
        <f>F60*'Расчет субсидий'!G60</f>
        <v>0</v>
      </c>
      <c r="H60" s="62">
        <f t="shared" si="7"/>
        <v>0</v>
      </c>
      <c r="I60" s="61">
        <f>'Расчет субсидий'!J60-1</f>
        <v>1.937753721244917E-2</v>
      </c>
      <c r="J60" s="61">
        <f>I60*'Расчет субсидий'!K60</f>
        <v>0.1937753721244917</v>
      </c>
      <c r="K60" s="62">
        <f t="shared" si="8"/>
        <v>4.289011708814054</v>
      </c>
      <c r="L60" s="61" t="s">
        <v>400</v>
      </c>
      <c r="M60" s="61" t="s">
        <v>400</v>
      </c>
      <c r="N60" s="63" t="s">
        <v>400</v>
      </c>
      <c r="O60" s="61" t="s">
        <v>400</v>
      </c>
      <c r="P60" s="61" t="s">
        <v>400</v>
      </c>
      <c r="Q60" s="63" t="s">
        <v>400</v>
      </c>
      <c r="R60" s="61" t="s">
        <v>400</v>
      </c>
      <c r="S60" s="61" t="s">
        <v>400</v>
      </c>
      <c r="T60" s="63" t="s">
        <v>400</v>
      </c>
      <c r="U60" s="61" t="s">
        <v>400</v>
      </c>
      <c r="V60" s="61" t="s">
        <v>400</v>
      </c>
      <c r="W60" s="63" t="s">
        <v>400</v>
      </c>
      <c r="X60" s="64">
        <f t="shared" si="9"/>
        <v>0.18112869246626861</v>
      </c>
    </row>
    <row r="61" spans="1:24" ht="15" customHeight="1">
      <c r="A61" s="72" t="s">
        <v>46</v>
      </c>
      <c r="B61" s="60">
        <f>'Расчет субсидий'!AF61</f>
        <v>-204.42727272727257</v>
      </c>
      <c r="C61" s="61">
        <f>'Расчет субсидий'!D61-1</f>
        <v>-0.31126701324421324</v>
      </c>
      <c r="D61" s="61">
        <f>C61*'Расчет субсидий'!E61</f>
        <v>-4.6690051986631982</v>
      </c>
      <c r="E61" s="62">
        <f t="shared" si="6"/>
        <v>-213.27887865155651</v>
      </c>
      <c r="F61" s="61">
        <f>'Расчет субсидий'!F61-1</f>
        <v>0</v>
      </c>
      <c r="G61" s="61">
        <f>F61*'Расчет субсидий'!G61</f>
        <v>0</v>
      </c>
      <c r="H61" s="62">
        <f t="shared" si="7"/>
        <v>0</v>
      </c>
      <c r="I61" s="61">
        <f>'Расчет субсидий'!J61-1</f>
        <v>1.937753721244917E-2</v>
      </c>
      <c r="J61" s="61">
        <f>I61*'Расчет субсидий'!K61</f>
        <v>0.1937753721244917</v>
      </c>
      <c r="K61" s="62">
        <f t="shared" si="8"/>
        <v>8.8516059242839376</v>
      </c>
      <c r="L61" s="61" t="s">
        <v>400</v>
      </c>
      <c r="M61" s="61" t="s">
        <v>400</v>
      </c>
      <c r="N61" s="63" t="s">
        <v>400</v>
      </c>
      <c r="O61" s="61" t="s">
        <v>400</v>
      </c>
      <c r="P61" s="61" t="s">
        <v>400</v>
      </c>
      <c r="Q61" s="63" t="s">
        <v>400</v>
      </c>
      <c r="R61" s="61" t="s">
        <v>400</v>
      </c>
      <c r="S61" s="61" t="s">
        <v>400</v>
      </c>
      <c r="T61" s="63" t="s">
        <v>400</v>
      </c>
      <c r="U61" s="61" t="s">
        <v>400</v>
      </c>
      <c r="V61" s="61" t="s">
        <v>400</v>
      </c>
      <c r="W61" s="63" t="s">
        <v>400</v>
      </c>
      <c r="X61" s="64">
        <f t="shared" si="9"/>
        <v>-4.4752298265387065</v>
      </c>
    </row>
    <row r="62" spans="1:24" ht="15" customHeight="1">
      <c r="A62" s="68" t="s">
        <v>47</v>
      </c>
      <c r="B62" s="69"/>
      <c r="C62" s="70"/>
      <c r="D62" s="70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15" customHeight="1">
      <c r="A63" s="72" t="s">
        <v>48</v>
      </c>
      <c r="B63" s="60">
        <f>'Расчет субсидий'!AF63</f>
        <v>0.36363636363636687</v>
      </c>
      <c r="C63" s="61">
        <f>'Расчет субсидий'!D63-1</f>
        <v>-0.12108931828994118</v>
      </c>
      <c r="D63" s="61">
        <f>C63*'Расчет субсидий'!E63</f>
        <v>-1.8163397743491179</v>
      </c>
      <c r="E63" s="62">
        <f t="shared" si="6"/>
        <v>-2.6986318580418893</v>
      </c>
      <c r="F63" s="61">
        <f>'Расчет субсидий'!F63-1</f>
        <v>0</v>
      </c>
      <c r="G63" s="61">
        <f>F63*'Расчет субсидий'!G63</f>
        <v>0</v>
      </c>
      <c r="H63" s="62">
        <f t="shared" si="7"/>
        <v>0</v>
      </c>
      <c r="I63" s="61">
        <f>'Расчет субсидий'!J63-1</f>
        <v>0.20610886787630966</v>
      </c>
      <c r="J63" s="61">
        <f>I63*'Расчет субсидий'!K63</f>
        <v>2.0610886787630966</v>
      </c>
      <c r="K63" s="62">
        <f t="shared" si="8"/>
        <v>3.0622682216782562</v>
      </c>
      <c r="L63" s="61" t="s">
        <v>400</v>
      </c>
      <c r="M63" s="61" t="s">
        <v>400</v>
      </c>
      <c r="N63" s="63" t="s">
        <v>400</v>
      </c>
      <c r="O63" s="61" t="s">
        <v>400</v>
      </c>
      <c r="P63" s="61" t="s">
        <v>400</v>
      </c>
      <c r="Q63" s="63" t="s">
        <v>400</v>
      </c>
      <c r="R63" s="61" t="s">
        <v>400</v>
      </c>
      <c r="S63" s="61" t="s">
        <v>400</v>
      </c>
      <c r="T63" s="63" t="s">
        <v>400</v>
      </c>
      <c r="U63" s="61" t="s">
        <v>400</v>
      </c>
      <c r="V63" s="61" t="s">
        <v>400</v>
      </c>
      <c r="W63" s="63" t="s">
        <v>400</v>
      </c>
      <c r="X63" s="64">
        <f t="shared" si="9"/>
        <v>0.24474890441397879</v>
      </c>
    </row>
    <row r="64" spans="1:24" ht="15" customHeight="1">
      <c r="A64" s="72" t="s">
        <v>49</v>
      </c>
      <c r="B64" s="60">
        <f>'Расчет субсидий'!AF64</f>
        <v>78.18181818181813</v>
      </c>
      <c r="C64" s="61">
        <f>'Расчет субсидий'!D64-1</f>
        <v>0.18883745407391395</v>
      </c>
      <c r="D64" s="61">
        <f>C64*'Расчет субсидий'!E64</f>
        <v>2.8325618111087092</v>
      </c>
      <c r="E64" s="62">
        <f t="shared" si="6"/>
        <v>45.253504099485411</v>
      </c>
      <c r="F64" s="61">
        <f>'Расчет субсидий'!F64-1</f>
        <v>0</v>
      </c>
      <c r="G64" s="61">
        <f>F64*'Расчет субсидий'!G64</f>
        <v>0</v>
      </c>
      <c r="H64" s="62">
        <f t="shared" si="7"/>
        <v>0</v>
      </c>
      <c r="I64" s="61">
        <f>'Расчет субсидий'!J64-1</f>
        <v>0.20610886787630966</v>
      </c>
      <c r="J64" s="61">
        <f>I64*'Расчет субсидий'!K64</f>
        <v>2.0610886787630966</v>
      </c>
      <c r="K64" s="62">
        <f t="shared" si="8"/>
        <v>32.928314082332712</v>
      </c>
      <c r="L64" s="61" t="s">
        <v>400</v>
      </c>
      <c r="M64" s="61" t="s">
        <v>400</v>
      </c>
      <c r="N64" s="63" t="s">
        <v>400</v>
      </c>
      <c r="O64" s="61" t="s">
        <v>400</v>
      </c>
      <c r="P64" s="61" t="s">
        <v>400</v>
      </c>
      <c r="Q64" s="63" t="s">
        <v>400</v>
      </c>
      <c r="R64" s="61" t="s">
        <v>400</v>
      </c>
      <c r="S64" s="61" t="s">
        <v>400</v>
      </c>
      <c r="T64" s="63" t="s">
        <v>400</v>
      </c>
      <c r="U64" s="61" t="s">
        <v>400</v>
      </c>
      <c r="V64" s="61" t="s">
        <v>400</v>
      </c>
      <c r="W64" s="63" t="s">
        <v>400</v>
      </c>
      <c r="X64" s="64">
        <f t="shared" si="9"/>
        <v>4.8936504898718063</v>
      </c>
    </row>
    <row r="65" spans="1:24" ht="15" customHeight="1">
      <c r="A65" s="72" t="s">
        <v>50</v>
      </c>
      <c r="B65" s="60">
        <f>'Расчет субсидий'!AF65</f>
        <v>3.4090909090908781</v>
      </c>
      <c r="C65" s="61">
        <f>'Расчет субсидий'!D65-1</f>
        <v>-0.12248014654839956</v>
      </c>
      <c r="D65" s="61">
        <f>C65*'Расчет субсидий'!E65</f>
        <v>-1.8372021982259934</v>
      </c>
      <c r="E65" s="62">
        <f t="shared" si="6"/>
        <v>-27.97484375612423</v>
      </c>
      <c r="F65" s="61">
        <f>'Расчет субсидий'!F65-1</f>
        <v>0</v>
      </c>
      <c r="G65" s="61">
        <f>F65*'Расчет субсидий'!G65</f>
        <v>0</v>
      </c>
      <c r="H65" s="62">
        <f t="shared" si="7"/>
        <v>0</v>
      </c>
      <c r="I65" s="61">
        <f>'Расчет субсидий'!J65-1</f>
        <v>0.20610886787630966</v>
      </c>
      <c r="J65" s="61">
        <f>I65*'Расчет субсидий'!K65</f>
        <v>2.0610886787630966</v>
      </c>
      <c r="K65" s="62">
        <f t="shared" si="8"/>
        <v>31.383934665215108</v>
      </c>
      <c r="L65" s="61" t="s">
        <v>400</v>
      </c>
      <c r="M65" s="61" t="s">
        <v>400</v>
      </c>
      <c r="N65" s="63" t="s">
        <v>400</v>
      </c>
      <c r="O65" s="61" t="s">
        <v>400</v>
      </c>
      <c r="P65" s="61" t="s">
        <v>400</v>
      </c>
      <c r="Q65" s="63" t="s">
        <v>400</v>
      </c>
      <c r="R65" s="61" t="s">
        <v>400</v>
      </c>
      <c r="S65" s="61" t="s">
        <v>400</v>
      </c>
      <c r="T65" s="63" t="s">
        <v>400</v>
      </c>
      <c r="U65" s="61" t="s">
        <v>400</v>
      </c>
      <c r="V65" s="61" t="s">
        <v>400</v>
      </c>
      <c r="W65" s="63" t="s">
        <v>400</v>
      </c>
      <c r="X65" s="64">
        <f t="shared" si="9"/>
        <v>0.22388648053710325</v>
      </c>
    </row>
    <row r="66" spans="1:24" ht="15" customHeight="1">
      <c r="A66" s="72" t="s">
        <v>51</v>
      </c>
      <c r="B66" s="60">
        <f>'Расчет субсидий'!AF66</f>
        <v>170.07272727272721</v>
      </c>
      <c r="C66" s="61">
        <f>'Расчет субсидий'!D66-1</f>
        <v>0.26119856368563688</v>
      </c>
      <c r="D66" s="61">
        <f>C66*'Расчет субсидий'!E66</f>
        <v>3.9179784552845529</v>
      </c>
      <c r="E66" s="62">
        <f t="shared" si="6"/>
        <v>111.44569317370043</v>
      </c>
      <c r="F66" s="61">
        <f>'Расчет субсидий'!F66-1</f>
        <v>0</v>
      </c>
      <c r="G66" s="61">
        <f>F66*'Расчет субсидий'!G66</f>
        <v>0</v>
      </c>
      <c r="H66" s="62">
        <f t="shared" si="7"/>
        <v>0</v>
      </c>
      <c r="I66" s="61">
        <f>'Расчет субсидий'!J66-1</f>
        <v>0.20610886787630966</v>
      </c>
      <c r="J66" s="61">
        <f>I66*'Расчет субсидий'!K66</f>
        <v>2.0610886787630966</v>
      </c>
      <c r="K66" s="62">
        <f t="shared" si="8"/>
        <v>58.627034099026766</v>
      </c>
      <c r="L66" s="61" t="s">
        <v>400</v>
      </c>
      <c r="M66" s="61" t="s">
        <v>400</v>
      </c>
      <c r="N66" s="63" t="s">
        <v>400</v>
      </c>
      <c r="O66" s="61" t="s">
        <v>400</v>
      </c>
      <c r="P66" s="61" t="s">
        <v>400</v>
      </c>
      <c r="Q66" s="63" t="s">
        <v>400</v>
      </c>
      <c r="R66" s="61" t="s">
        <v>400</v>
      </c>
      <c r="S66" s="61" t="s">
        <v>400</v>
      </c>
      <c r="T66" s="63" t="s">
        <v>400</v>
      </c>
      <c r="U66" s="61" t="s">
        <v>400</v>
      </c>
      <c r="V66" s="61" t="s">
        <v>400</v>
      </c>
      <c r="W66" s="63" t="s">
        <v>400</v>
      </c>
      <c r="X66" s="64">
        <f t="shared" si="9"/>
        <v>5.97906713404765</v>
      </c>
    </row>
    <row r="67" spans="1:24" ht="15" customHeight="1">
      <c r="A67" s="72" t="s">
        <v>52</v>
      </c>
      <c r="B67" s="60">
        <f>'Расчет субсидий'!AF67</f>
        <v>161.9454545454546</v>
      </c>
      <c r="C67" s="61">
        <f>'Расчет субсидий'!D67-1</f>
        <v>0.22055996662621347</v>
      </c>
      <c r="D67" s="61">
        <f>C67*'Расчет субсидий'!E67</f>
        <v>3.308399499393202</v>
      </c>
      <c r="E67" s="62">
        <f t="shared" si="6"/>
        <v>99.782370864843841</v>
      </c>
      <c r="F67" s="61">
        <f>'Расчет субсидий'!F67-1</f>
        <v>0</v>
      </c>
      <c r="G67" s="61">
        <f>F67*'Расчет субсидий'!G67</f>
        <v>0</v>
      </c>
      <c r="H67" s="62">
        <f t="shared" si="7"/>
        <v>0</v>
      </c>
      <c r="I67" s="61">
        <f>'Расчет субсидий'!J67-1</f>
        <v>0.20610886787630966</v>
      </c>
      <c r="J67" s="61">
        <f>I67*'Расчет субсидий'!K67</f>
        <v>2.0610886787630966</v>
      </c>
      <c r="K67" s="62">
        <f t="shared" si="8"/>
        <v>62.163083680610747</v>
      </c>
      <c r="L67" s="61" t="s">
        <v>400</v>
      </c>
      <c r="M67" s="61" t="s">
        <v>400</v>
      </c>
      <c r="N67" s="63" t="s">
        <v>400</v>
      </c>
      <c r="O67" s="61" t="s">
        <v>400</v>
      </c>
      <c r="P67" s="61" t="s">
        <v>400</v>
      </c>
      <c r="Q67" s="63" t="s">
        <v>400</v>
      </c>
      <c r="R67" s="61" t="s">
        <v>400</v>
      </c>
      <c r="S67" s="61" t="s">
        <v>400</v>
      </c>
      <c r="T67" s="63" t="s">
        <v>400</v>
      </c>
      <c r="U67" s="61" t="s">
        <v>400</v>
      </c>
      <c r="V67" s="61" t="s">
        <v>400</v>
      </c>
      <c r="W67" s="63" t="s">
        <v>400</v>
      </c>
      <c r="X67" s="64">
        <f t="shared" si="9"/>
        <v>5.3694881781562991</v>
      </c>
    </row>
    <row r="68" spans="1:24" ht="15" customHeight="1">
      <c r="A68" s="72" t="s">
        <v>53</v>
      </c>
      <c r="B68" s="60">
        <f>'Расчет субсидий'!AF68</f>
        <v>-104.29090909090917</v>
      </c>
      <c r="C68" s="61">
        <f>'Расчет субсидий'!D68-1</f>
        <v>-0.43313956686429522</v>
      </c>
      <c r="D68" s="61">
        <f>C68*'Расчет субсидий'!E68</f>
        <v>-6.4970935029644288</v>
      </c>
      <c r="E68" s="62">
        <f t="shared" si="6"/>
        <v>-152.74730635460801</v>
      </c>
      <c r="F68" s="61">
        <f>'Расчет субсидий'!F68-1</f>
        <v>0</v>
      </c>
      <c r="G68" s="61">
        <f>F68*'Расчет субсидий'!G68</f>
        <v>0</v>
      </c>
      <c r="H68" s="62">
        <f t="shared" si="7"/>
        <v>0</v>
      </c>
      <c r="I68" s="61">
        <f>'Расчет субсидий'!J68-1</f>
        <v>0.20610886787630966</v>
      </c>
      <c r="J68" s="61">
        <f>I68*'Расчет субсидий'!K68</f>
        <v>2.0610886787630966</v>
      </c>
      <c r="K68" s="62">
        <f t="shared" si="8"/>
        <v>48.456397263698825</v>
      </c>
      <c r="L68" s="61" t="s">
        <v>400</v>
      </c>
      <c r="M68" s="61" t="s">
        <v>400</v>
      </c>
      <c r="N68" s="63" t="s">
        <v>400</v>
      </c>
      <c r="O68" s="61" t="s">
        <v>400</v>
      </c>
      <c r="P68" s="61" t="s">
        <v>400</v>
      </c>
      <c r="Q68" s="63" t="s">
        <v>400</v>
      </c>
      <c r="R68" s="61" t="s">
        <v>400</v>
      </c>
      <c r="S68" s="61" t="s">
        <v>400</v>
      </c>
      <c r="T68" s="63" t="s">
        <v>400</v>
      </c>
      <c r="U68" s="61" t="s">
        <v>400</v>
      </c>
      <c r="V68" s="61" t="s">
        <v>400</v>
      </c>
      <c r="W68" s="63" t="s">
        <v>400</v>
      </c>
      <c r="X68" s="64">
        <f t="shared" si="9"/>
        <v>-4.4360048242013317</v>
      </c>
    </row>
    <row r="69" spans="1:24" ht="15" customHeight="1">
      <c r="A69" s="72" t="s">
        <v>54</v>
      </c>
      <c r="B69" s="60">
        <f>'Расчет субсидий'!AF69</f>
        <v>10.900000000000091</v>
      </c>
      <c r="C69" s="61">
        <f>'Расчет субсидий'!D69-1</f>
        <v>-0.11567324199530682</v>
      </c>
      <c r="D69" s="61">
        <f>C69*'Расчет субсидий'!E69</f>
        <v>-1.7350986299296023</v>
      </c>
      <c r="E69" s="62">
        <f t="shared" si="6"/>
        <v>-58.015804880880829</v>
      </c>
      <c r="F69" s="61">
        <f>'Расчет субсидий'!F69-1</f>
        <v>0</v>
      </c>
      <c r="G69" s="61">
        <f>F69*'Расчет субсидий'!G69</f>
        <v>0</v>
      </c>
      <c r="H69" s="62">
        <f t="shared" si="7"/>
        <v>0</v>
      </c>
      <c r="I69" s="61">
        <f>'Расчет субсидий'!J69-1</f>
        <v>0.20610886787630966</v>
      </c>
      <c r="J69" s="61">
        <f>I69*'Расчет субсидий'!K69</f>
        <v>2.0610886787630966</v>
      </c>
      <c r="K69" s="62">
        <f t="shared" si="8"/>
        <v>68.915804880880927</v>
      </c>
      <c r="L69" s="61" t="s">
        <v>400</v>
      </c>
      <c r="M69" s="61" t="s">
        <v>400</v>
      </c>
      <c r="N69" s="63" t="s">
        <v>400</v>
      </c>
      <c r="O69" s="61" t="s">
        <v>400</v>
      </c>
      <c r="P69" s="61" t="s">
        <v>400</v>
      </c>
      <c r="Q69" s="63" t="s">
        <v>400</v>
      </c>
      <c r="R69" s="61" t="s">
        <v>400</v>
      </c>
      <c r="S69" s="61" t="s">
        <v>400</v>
      </c>
      <c r="T69" s="63" t="s">
        <v>400</v>
      </c>
      <c r="U69" s="61" t="s">
        <v>400</v>
      </c>
      <c r="V69" s="61" t="s">
        <v>400</v>
      </c>
      <c r="W69" s="63" t="s">
        <v>400</v>
      </c>
      <c r="X69" s="64">
        <f t="shared" si="9"/>
        <v>0.32599004883349436</v>
      </c>
    </row>
    <row r="70" spans="1:24" ht="15" customHeight="1">
      <c r="A70" s="72" t="s">
        <v>55</v>
      </c>
      <c r="B70" s="60">
        <f>'Расчет субсидий'!AF70</f>
        <v>1.327272727272728</v>
      </c>
      <c r="C70" s="61">
        <f>'Расчет субсидий'!D70-1</f>
        <v>-9.168122836923398E-2</v>
      </c>
      <c r="D70" s="61">
        <f>C70*'Расчет субсидий'!E70</f>
        <v>-1.3752184255385096</v>
      </c>
      <c r="E70" s="62">
        <f t="shared" si="6"/>
        <v>-2.6612758049772376</v>
      </c>
      <c r="F70" s="61">
        <f>'Расчет субсидий'!F70-1</f>
        <v>0</v>
      </c>
      <c r="G70" s="61">
        <f>F70*'Расчет субсидий'!G70</f>
        <v>0</v>
      </c>
      <c r="H70" s="62">
        <f t="shared" si="7"/>
        <v>0</v>
      </c>
      <c r="I70" s="61">
        <f>'Расчет субсидий'!J70-1</f>
        <v>0.20610886787630966</v>
      </c>
      <c r="J70" s="61">
        <f>I70*'Расчет субсидий'!K70</f>
        <v>2.0610886787630966</v>
      </c>
      <c r="K70" s="62">
        <f t="shared" si="8"/>
        <v>3.9885485322499661</v>
      </c>
      <c r="L70" s="61" t="s">
        <v>400</v>
      </c>
      <c r="M70" s="61" t="s">
        <v>400</v>
      </c>
      <c r="N70" s="63" t="s">
        <v>400</v>
      </c>
      <c r="O70" s="61" t="s">
        <v>400</v>
      </c>
      <c r="P70" s="61" t="s">
        <v>400</v>
      </c>
      <c r="Q70" s="63" t="s">
        <v>400</v>
      </c>
      <c r="R70" s="61" t="s">
        <v>400</v>
      </c>
      <c r="S70" s="61" t="s">
        <v>400</v>
      </c>
      <c r="T70" s="63" t="s">
        <v>400</v>
      </c>
      <c r="U70" s="61" t="s">
        <v>400</v>
      </c>
      <c r="V70" s="61" t="s">
        <v>400</v>
      </c>
      <c r="W70" s="63" t="s">
        <v>400</v>
      </c>
      <c r="X70" s="64">
        <f t="shared" si="9"/>
        <v>0.68587025322458706</v>
      </c>
    </row>
    <row r="71" spans="1:24" ht="15" customHeight="1">
      <c r="A71" s="72" t="s">
        <v>56</v>
      </c>
      <c r="B71" s="60">
        <f>'Расчет субсидий'!AF71</f>
        <v>107.33636363636379</v>
      </c>
      <c r="C71" s="61">
        <f>'Расчет субсидий'!D71-1</f>
        <v>0.22974603417760142</v>
      </c>
      <c r="D71" s="61">
        <f>C71*'Расчет субсидий'!E71</f>
        <v>3.4461905126640211</v>
      </c>
      <c r="E71" s="62">
        <f t="shared" si="6"/>
        <v>67.165935332150568</v>
      </c>
      <c r="F71" s="61">
        <f>'Расчет субсидий'!F71-1</f>
        <v>0</v>
      </c>
      <c r="G71" s="61">
        <f>F71*'Расчет субсидий'!G71</f>
        <v>0</v>
      </c>
      <c r="H71" s="62">
        <f t="shared" si="7"/>
        <v>0</v>
      </c>
      <c r="I71" s="61">
        <f>'Расчет субсидий'!J71-1</f>
        <v>0.20610886787630966</v>
      </c>
      <c r="J71" s="61">
        <f>I71*'Расчет субсидий'!K71</f>
        <v>2.0610886787630966</v>
      </c>
      <c r="K71" s="62">
        <f t="shared" si="8"/>
        <v>40.170428304213203</v>
      </c>
      <c r="L71" s="61" t="s">
        <v>400</v>
      </c>
      <c r="M71" s="61" t="s">
        <v>400</v>
      </c>
      <c r="N71" s="63" t="s">
        <v>400</v>
      </c>
      <c r="O71" s="61" t="s">
        <v>400</v>
      </c>
      <c r="P71" s="61" t="s">
        <v>400</v>
      </c>
      <c r="Q71" s="63" t="s">
        <v>400</v>
      </c>
      <c r="R71" s="61" t="s">
        <v>400</v>
      </c>
      <c r="S71" s="61" t="s">
        <v>400</v>
      </c>
      <c r="T71" s="63" t="s">
        <v>400</v>
      </c>
      <c r="U71" s="61" t="s">
        <v>400</v>
      </c>
      <c r="V71" s="61" t="s">
        <v>400</v>
      </c>
      <c r="W71" s="63" t="s">
        <v>400</v>
      </c>
      <c r="X71" s="64">
        <f t="shared" si="9"/>
        <v>5.5072791914271182</v>
      </c>
    </row>
    <row r="72" spans="1:24" ht="15" customHeight="1">
      <c r="A72" s="72" t="s">
        <v>57</v>
      </c>
      <c r="B72" s="60">
        <f>'Расчет субсидий'!AF72</f>
        <v>86.25454545454545</v>
      </c>
      <c r="C72" s="61">
        <f>'Расчет субсидий'!D72-1</f>
        <v>0.23097492827868837</v>
      </c>
      <c r="D72" s="61">
        <f>C72*'Расчет субсидий'!E72</f>
        <v>3.4646239241803256</v>
      </c>
      <c r="E72" s="62">
        <f t="shared" si="6"/>
        <v>54.08163312582208</v>
      </c>
      <c r="F72" s="61">
        <f>'Расчет субсидий'!F72-1</f>
        <v>0</v>
      </c>
      <c r="G72" s="61">
        <f>F72*'Расчет субсидий'!G72</f>
        <v>0</v>
      </c>
      <c r="H72" s="62">
        <f t="shared" si="7"/>
        <v>0</v>
      </c>
      <c r="I72" s="61">
        <f>'Расчет субсидий'!J72-1</f>
        <v>0.20610886787630966</v>
      </c>
      <c r="J72" s="61">
        <f>I72*'Расчет субсидий'!K72</f>
        <v>2.0610886787630966</v>
      </c>
      <c r="K72" s="62">
        <f t="shared" si="8"/>
        <v>32.17291232872337</v>
      </c>
      <c r="L72" s="61" t="s">
        <v>400</v>
      </c>
      <c r="M72" s="61" t="s">
        <v>400</v>
      </c>
      <c r="N72" s="63" t="s">
        <v>400</v>
      </c>
      <c r="O72" s="61" t="s">
        <v>400</v>
      </c>
      <c r="P72" s="61" t="s">
        <v>400</v>
      </c>
      <c r="Q72" s="63" t="s">
        <v>400</v>
      </c>
      <c r="R72" s="61" t="s">
        <v>400</v>
      </c>
      <c r="S72" s="61" t="s">
        <v>400</v>
      </c>
      <c r="T72" s="63" t="s">
        <v>400</v>
      </c>
      <c r="U72" s="61" t="s">
        <v>400</v>
      </c>
      <c r="V72" s="61" t="s">
        <v>400</v>
      </c>
      <c r="W72" s="63" t="s">
        <v>400</v>
      </c>
      <c r="X72" s="64">
        <f t="shared" si="9"/>
        <v>5.5257126029434218</v>
      </c>
    </row>
    <row r="73" spans="1:24" ht="15" customHeight="1">
      <c r="A73" s="72" t="s">
        <v>58</v>
      </c>
      <c r="B73" s="60">
        <f>'Расчет субсидий'!AF73</f>
        <v>106.4727272727273</v>
      </c>
      <c r="C73" s="61">
        <f>'Расчет субсидий'!D73-1</f>
        <v>0.20930652241112835</v>
      </c>
      <c r="D73" s="61">
        <f>C73*'Расчет субсидий'!E73</f>
        <v>3.1395978361669252</v>
      </c>
      <c r="E73" s="62">
        <f t="shared" si="6"/>
        <v>64.27642642881807</v>
      </c>
      <c r="F73" s="61">
        <f>'Расчет субсидий'!F73-1</f>
        <v>0</v>
      </c>
      <c r="G73" s="61">
        <f>F73*'Расчет субсидий'!G73</f>
        <v>0</v>
      </c>
      <c r="H73" s="62">
        <f t="shared" si="7"/>
        <v>0</v>
      </c>
      <c r="I73" s="61">
        <f>'Расчет субсидий'!J73-1</f>
        <v>0.20610886787630966</v>
      </c>
      <c r="J73" s="61">
        <f>I73*'Расчет субсидий'!K73</f>
        <v>2.0610886787630966</v>
      </c>
      <c r="K73" s="62">
        <f t="shared" si="8"/>
        <v>42.196300843909235</v>
      </c>
      <c r="L73" s="61" t="s">
        <v>400</v>
      </c>
      <c r="M73" s="61" t="s">
        <v>400</v>
      </c>
      <c r="N73" s="63" t="s">
        <v>400</v>
      </c>
      <c r="O73" s="61" t="s">
        <v>400</v>
      </c>
      <c r="P73" s="61" t="s">
        <v>400</v>
      </c>
      <c r="Q73" s="63" t="s">
        <v>400</v>
      </c>
      <c r="R73" s="61" t="s">
        <v>400</v>
      </c>
      <c r="S73" s="61" t="s">
        <v>400</v>
      </c>
      <c r="T73" s="63" t="s">
        <v>400</v>
      </c>
      <c r="U73" s="61" t="s">
        <v>400</v>
      </c>
      <c r="V73" s="61" t="s">
        <v>400</v>
      </c>
      <c r="W73" s="63" t="s">
        <v>400</v>
      </c>
      <c r="X73" s="64">
        <f t="shared" si="9"/>
        <v>5.2006865149300214</v>
      </c>
    </row>
    <row r="74" spans="1:24" ht="15" customHeight="1">
      <c r="A74" s="72" t="s">
        <v>59</v>
      </c>
      <c r="B74" s="60">
        <f>'Расчет субсидий'!AF74</f>
        <v>151.09090909090912</v>
      </c>
      <c r="C74" s="61">
        <f>'Расчет субсидий'!D74-1</f>
        <v>0.30000000000000004</v>
      </c>
      <c r="D74" s="61">
        <f>C74*'Расчет субсидий'!E74</f>
        <v>4.5000000000000009</v>
      </c>
      <c r="E74" s="62">
        <f t="shared" si="6"/>
        <v>103.62748077309456</v>
      </c>
      <c r="F74" s="61">
        <f>'Расчет субсидий'!F74-1</f>
        <v>0</v>
      </c>
      <c r="G74" s="61">
        <f>F74*'Расчет субсидий'!G74</f>
        <v>0</v>
      </c>
      <c r="H74" s="62">
        <f t="shared" si="7"/>
        <v>0</v>
      </c>
      <c r="I74" s="61">
        <f>'Расчет субсидий'!J74-1</f>
        <v>0.20610886787630966</v>
      </c>
      <c r="J74" s="61">
        <f>I74*'Расчет субсидий'!K74</f>
        <v>2.0610886787630966</v>
      </c>
      <c r="K74" s="62">
        <f t="shared" si="8"/>
        <v>47.463428317814582</v>
      </c>
      <c r="L74" s="61" t="s">
        <v>400</v>
      </c>
      <c r="M74" s="61" t="s">
        <v>400</v>
      </c>
      <c r="N74" s="63" t="s">
        <v>400</v>
      </c>
      <c r="O74" s="61" t="s">
        <v>400</v>
      </c>
      <c r="P74" s="61" t="s">
        <v>400</v>
      </c>
      <c r="Q74" s="63" t="s">
        <v>400</v>
      </c>
      <c r="R74" s="61" t="s">
        <v>400</v>
      </c>
      <c r="S74" s="61" t="s">
        <v>400</v>
      </c>
      <c r="T74" s="63" t="s">
        <v>400</v>
      </c>
      <c r="U74" s="61" t="s">
        <v>400</v>
      </c>
      <c r="V74" s="61" t="s">
        <v>400</v>
      </c>
      <c r="W74" s="63" t="s">
        <v>400</v>
      </c>
      <c r="X74" s="64">
        <f t="shared" si="9"/>
        <v>6.5610886787630971</v>
      </c>
    </row>
    <row r="75" spans="1:24" ht="15" customHeight="1">
      <c r="A75" s="68" t="s">
        <v>60</v>
      </c>
      <c r="B75" s="69"/>
      <c r="C75" s="70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 spans="1:24" ht="15" customHeight="1">
      <c r="A76" s="72" t="s">
        <v>61</v>
      </c>
      <c r="B76" s="60">
        <f>'Расчет субсидий'!AF76</f>
        <v>-201.66363636363621</v>
      </c>
      <c r="C76" s="61">
        <f>'Расчет субсидий'!D76-1</f>
        <v>-0.40753602517642584</v>
      </c>
      <c r="D76" s="61">
        <f>C76*'Расчет субсидий'!E76</f>
        <v>-6.1130403776463877</v>
      </c>
      <c r="E76" s="62">
        <f t="shared" si="6"/>
        <v>-312.52544819798084</v>
      </c>
      <c r="F76" s="61">
        <f>'Расчет субсидий'!F76-1</f>
        <v>0</v>
      </c>
      <c r="G76" s="61">
        <f>F76*'Расчет субсидий'!G76</f>
        <v>0</v>
      </c>
      <c r="H76" s="62">
        <f t="shared" si="7"/>
        <v>0</v>
      </c>
      <c r="I76" s="61">
        <f>'Расчет субсидий'!J76-1</f>
        <v>0.21684721547957553</v>
      </c>
      <c r="J76" s="61">
        <f>I76*'Расчет субсидий'!K76</f>
        <v>2.1684721547957553</v>
      </c>
      <c r="K76" s="62">
        <f t="shared" si="8"/>
        <v>110.86181183434459</v>
      </c>
      <c r="L76" s="61" t="s">
        <v>400</v>
      </c>
      <c r="M76" s="61" t="s">
        <v>400</v>
      </c>
      <c r="N76" s="63" t="s">
        <v>400</v>
      </c>
      <c r="O76" s="61" t="s">
        <v>400</v>
      </c>
      <c r="P76" s="61" t="s">
        <v>400</v>
      </c>
      <c r="Q76" s="63" t="s">
        <v>400</v>
      </c>
      <c r="R76" s="61" t="s">
        <v>400</v>
      </c>
      <c r="S76" s="61" t="s">
        <v>400</v>
      </c>
      <c r="T76" s="63" t="s">
        <v>400</v>
      </c>
      <c r="U76" s="61" t="s">
        <v>400</v>
      </c>
      <c r="V76" s="61" t="s">
        <v>400</v>
      </c>
      <c r="W76" s="63" t="s">
        <v>400</v>
      </c>
      <c r="X76" s="64">
        <f t="shared" si="9"/>
        <v>-3.9445682228506325</v>
      </c>
    </row>
    <row r="77" spans="1:24" ht="15" customHeight="1">
      <c r="A77" s="72" t="s">
        <v>62</v>
      </c>
      <c r="B77" s="60">
        <f>'Расчет субсидий'!AF77</f>
        <v>-98.63636363636374</v>
      </c>
      <c r="C77" s="61">
        <f>'Расчет субсидий'!D77-1</f>
        <v>-0.26282707466726463</v>
      </c>
      <c r="D77" s="61">
        <f>C77*'Расчет субсидий'!E77</f>
        <v>-3.9424061200089695</v>
      </c>
      <c r="E77" s="62">
        <f t="shared" si="6"/>
        <v>-219.21030392396361</v>
      </c>
      <c r="F77" s="61">
        <f>'Расчет субсидий'!F77-1</f>
        <v>0</v>
      </c>
      <c r="G77" s="61">
        <f>F77*'Расчет субсидий'!G77</f>
        <v>0</v>
      </c>
      <c r="H77" s="62">
        <f t="shared" si="7"/>
        <v>0</v>
      </c>
      <c r="I77" s="61">
        <f>'Расчет субсидий'!J77-1</f>
        <v>0.21684721547957553</v>
      </c>
      <c r="J77" s="61">
        <f>I77*'Расчет субсидий'!K77</f>
        <v>2.1684721547957553</v>
      </c>
      <c r="K77" s="62">
        <f t="shared" si="8"/>
        <v>120.57394028759987</v>
      </c>
      <c r="L77" s="61" t="s">
        <v>400</v>
      </c>
      <c r="M77" s="61" t="s">
        <v>400</v>
      </c>
      <c r="N77" s="63" t="s">
        <v>400</v>
      </c>
      <c r="O77" s="61" t="s">
        <v>400</v>
      </c>
      <c r="P77" s="61" t="s">
        <v>400</v>
      </c>
      <c r="Q77" s="63" t="s">
        <v>400</v>
      </c>
      <c r="R77" s="61" t="s">
        <v>400</v>
      </c>
      <c r="S77" s="61" t="s">
        <v>400</v>
      </c>
      <c r="T77" s="63" t="s">
        <v>400</v>
      </c>
      <c r="U77" s="61" t="s">
        <v>400</v>
      </c>
      <c r="V77" s="61" t="s">
        <v>400</v>
      </c>
      <c r="W77" s="63" t="s">
        <v>400</v>
      </c>
      <c r="X77" s="64">
        <f t="shared" si="9"/>
        <v>-1.7739339652132142</v>
      </c>
    </row>
    <row r="78" spans="1:24" ht="15" customHeight="1">
      <c r="A78" s="72" t="s">
        <v>63</v>
      </c>
      <c r="B78" s="60">
        <f>'Расчет субсидий'!AF78</f>
        <v>-28.099999999999909</v>
      </c>
      <c r="C78" s="61">
        <f>'Расчет субсидий'!D78-1</f>
        <v>-0.19481675024626133</v>
      </c>
      <c r="D78" s="61">
        <f>C78*'Расчет субсидий'!E78</f>
        <v>-2.9222512536939198</v>
      </c>
      <c r="E78" s="62">
        <f t="shared" si="6"/>
        <v>-108.93809651770755</v>
      </c>
      <c r="F78" s="61">
        <f>'Расчет субсидий'!F78-1</f>
        <v>0</v>
      </c>
      <c r="G78" s="61">
        <f>F78*'Расчет субсидий'!G78</f>
        <v>0</v>
      </c>
      <c r="H78" s="62">
        <f t="shared" si="7"/>
        <v>0</v>
      </c>
      <c r="I78" s="61">
        <f>'Расчет субсидий'!J78-1</f>
        <v>0.21684721547957553</v>
      </c>
      <c r="J78" s="61">
        <f>I78*'Расчет субсидий'!K78</f>
        <v>2.1684721547957553</v>
      </c>
      <c r="K78" s="62">
        <f t="shared" si="8"/>
        <v>80.838096517707655</v>
      </c>
      <c r="L78" s="61" t="s">
        <v>400</v>
      </c>
      <c r="M78" s="61" t="s">
        <v>400</v>
      </c>
      <c r="N78" s="63" t="s">
        <v>400</v>
      </c>
      <c r="O78" s="61" t="s">
        <v>400</v>
      </c>
      <c r="P78" s="61" t="s">
        <v>400</v>
      </c>
      <c r="Q78" s="63" t="s">
        <v>400</v>
      </c>
      <c r="R78" s="61" t="s">
        <v>400</v>
      </c>
      <c r="S78" s="61" t="s">
        <v>400</v>
      </c>
      <c r="T78" s="63" t="s">
        <v>400</v>
      </c>
      <c r="U78" s="61" t="s">
        <v>400</v>
      </c>
      <c r="V78" s="61" t="s">
        <v>400</v>
      </c>
      <c r="W78" s="63" t="s">
        <v>400</v>
      </c>
      <c r="X78" s="64">
        <f t="shared" si="9"/>
        <v>-0.75377909889816452</v>
      </c>
    </row>
    <row r="79" spans="1:24" ht="15" customHeight="1">
      <c r="A79" s="72" t="s">
        <v>64</v>
      </c>
      <c r="B79" s="60">
        <f>'Расчет субсидий'!AF79</f>
        <v>67.75454545454545</v>
      </c>
      <c r="C79" s="61">
        <f>'Расчет субсидий'!D79-1</f>
        <v>-1.8823997437056872E-2</v>
      </c>
      <c r="D79" s="61">
        <f>C79*'Расчет субсидий'!E79</f>
        <v>-0.28235996155585308</v>
      </c>
      <c r="E79" s="62">
        <f t="shared" si="6"/>
        <v>-10.143177547098539</v>
      </c>
      <c r="F79" s="61">
        <f>'Расчет субсидий'!F79-1</f>
        <v>0</v>
      </c>
      <c r="G79" s="61">
        <f>F79*'Расчет субсидий'!G79</f>
        <v>0</v>
      </c>
      <c r="H79" s="62">
        <f t="shared" si="7"/>
        <v>0</v>
      </c>
      <c r="I79" s="61">
        <f>'Расчет субсидий'!J79-1</f>
        <v>0.21684721547957553</v>
      </c>
      <c r="J79" s="61">
        <f>I79*'Расчет субсидий'!K79</f>
        <v>2.1684721547957553</v>
      </c>
      <c r="K79" s="62">
        <f t="shared" si="8"/>
        <v>77.897723001643982</v>
      </c>
      <c r="L79" s="61" t="s">
        <v>400</v>
      </c>
      <c r="M79" s="61" t="s">
        <v>400</v>
      </c>
      <c r="N79" s="63" t="s">
        <v>400</v>
      </c>
      <c r="O79" s="61" t="s">
        <v>400</v>
      </c>
      <c r="P79" s="61" t="s">
        <v>400</v>
      </c>
      <c r="Q79" s="63" t="s">
        <v>400</v>
      </c>
      <c r="R79" s="61" t="s">
        <v>400</v>
      </c>
      <c r="S79" s="61" t="s">
        <v>400</v>
      </c>
      <c r="T79" s="63" t="s">
        <v>400</v>
      </c>
      <c r="U79" s="61" t="s">
        <v>400</v>
      </c>
      <c r="V79" s="61" t="s">
        <v>400</v>
      </c>
      <c r="W79" s="63" t="s">
        <v>400</v>
      </c>
      <c r="X79" s="64">
        <f t="shared" si="9"/>
        <v>1.8861121932399021</v>
      </c>
    </row>
    <row r="80" spans="1:24" ht="15" customHeight="1">
      <c r="A80" s="72" t="s">
        <v>65</v>
      </c>
      <c r="B80" s="60">
        <f>'Расчет субсидий'!AF80</f>
        <v>136.87272727272739</v>
      </c>
      <c r="C80" s="61">
        <f>'Расчет субсидий'!D80-1</f>
        <v>2.1525175565175525E-2</v>
      </c>
      <c r="D80" s="61">
        <f>C80*'Расчет субсидий'!E80</f>
        <v>0.32287763347763287</v>
      </c>
      <c r="E80" s="62">
        <f t="shared" si="6"/>
        <v>17.738634084006087</v>
      </c>
      <c r="F80" s="61">
        <f>'Расчет субсидий'!F80-1</f>
        <v>0</v>
      </c>
      <c r="G80" s="61">
        <f>F80*'Расчет субсидий'!G80</f>
        <v>0</v>
      </c>
      <c r="H80" s="62">
        <f t="shared" si="7"/>
        <v>0</v>
      </c>
      <c r="I80" s="61">
        <f>'Расчет субсидий'!J80-1</f>
        <v>0.21684721547957553</v>
      </c>
      <c r="J80" s="61">
        <f>I80*'Расчет субсидий'!K80</f>
        <v>2.1684721547957553</v>
      </c>
      <c r="K80" s="62">
        <f t="shared" si="8"/>
        <v>119.13409318872128</v>
      </c>
      <c r="L80" s="61" t="s">
        <v>400</v>
      </c>
      <c r="M80" s="61" t="s">
        <v>400</v>
      </c>
      <c r="N80" s="63" t="s">
        <v>400</v>
      </c>
      <c r="O80" s="61" t="s">
        <v>400</v>
      </c>
      <c r="P80" s="61" t="s">
        <v>400</v>
      </c>
      <c r="Q80" s="63" t="s">
        <v>400</v>
      </c>
      <c r="R80" s="61" t="s">
        <v>400</v>
      </c>
      <c r="S80" s="61" t="s">
        <v>400</v>
      </c>
      <c r="T80" s="63" t="s">
        <v>400</v>
      </c>
      <c r="U80" s="61" t="s">
        <v>400</v>
      </c>
      <c r="V80" s="61" t="s">
        <v>400</v>
      </c>
      <c r="W80" s="63" t="s">
        <v>400</v>
      </c>
      <c r="X80" s="64">
        <f t="shared" si="9"/>
        <v>2.4913497882733884</v>
      </c>
    </row>
    <row r="81" spans="1:24" ht="15" customHeight="1">
      <c r="A81" s="68" t="s">
        <v>66</v>
      </c>
      <c r="B81" s="69"/>
      <c r="C81" s="70"/>
      <c r="D81" s="70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ht="15" customHeight="1">
      <c r="A82" s="72" t="s">
        <v>67</v>
      </c>
      <c r="B82" s="60">
        <f>'Расчет субсидий'!AF82</f>
        <v>-26.036363636363603</v>
      </c>
      <c r="C82" s="61">
        <f>'Расчет субсидий'!D82-1</f>
        <v>-0.25107388172180345</v>
      </c>
      <c r="D82" s="61">
        <f>C82*'Расчет субсидий'!E82</f>
        <v>-3.7661082258270517</v>
      </c>
      <c r="E82" s="62">
        <f t="shared" si="6"/>
        <v>-47.632312241363188</v>
      </c>
      <c r="F82" s="61">
        <f>'Расчет субсидий'!F82-1</f>
        <v>0</v>
      </c>
      <c r="G82" s="61">
        <f>F82*'Расчет субсидий'!G82</f>
        <v>0</v>
      </c>
      <c r="H82" s="62">
        <f t="shared" si="7"/>
        <v>0</v>
      </c>
      <c r="I82" s="61">
        <f>'Расчет субсидий'!J82-1</f>
        <v>0.1707510634245446</v>
      </c>
      <c r="J82" s="61">
        <f>I82*'Расчет субсидий'!K82</f>
        <v>1.707510634245446</v>
      </c>
      <c r="K82" s="62">
        <f t="shared" si="8"/>
        <v>21.595948604999585</v>
      </c>
      <c r="L82" s="61" t="s">
        <v>400</v>
      </c>
      <c r="M82" s="61" t="s">
        <v>400</v>
      </c>
      <c r="N82" s="63" t="s">
        <v>400</v>
      </c>
      <c r="O82" s="61" t="s">
        <v>400</v>
      </c>
      <c r="P82" s="61" t="s">
        <v>400</v>
      </c>
      <c r="Q82" s="63" t="s">
        <v>400</v>
      </c>
      <c r="R82" s="61" t="s">
        <v>400</v>
      </c>
      <c r="S82" s="61" t="s">
        <v>400</v>
      </c>
      <c r="T82" s="63" t="s">
        <v>400</v>
      </c>
      <c r="U82" s="61" t="s">
        <v>400</v>
      </c>
      <c r="V82" s="61" t="s">
        <v>400</v>
      </c>
      <c r="W82" s="63" t="s">
        <v>400</v>
      </c>
      <c r="X82" s="64">
        <f t="shared" si="9"/>
        <v>-2.0585975915816057</v>
      </c>
    </row>
    <row r="83" spans="1:24" ht="15" customHeight="1">
      <c r="A83" s="72" t="s">
        <v>68</v>
      </c>
      <c r="B83" s="60">
        <f>'Расчет субсидий'!AF83</f>
        <v>-63.454545454545382</v>
      </c>
      <c r="C83" s="61">
        <f>'Расчет субсидий'!D83-1</f>
        <v>-0.32965111472692099</v>
      </c>
      <c r="D83" s="61">
        <f>C83*'Расчет субсидий'!E83</f>
        <v>-4.9447667209038144</v>
      </c>
      <c r="E83" s="62">
        <f t="shared" si="6"/>
        <v>-96.924035743368961</v>
      </c>
      <c r="F83" s="61">
        <f>'Расчет субсидий'!F83-1</f>
        <v>0</v>
      </c>
      <c r="G83" s="61">
        <f>F83*'Расчет субсидий'!G83</f>
        <v>0</v>
      </c>
      <c r="H83" s="62">
        <f t="shared" si="7"/>
        <v>0</v>
      </c>
      <c r="I83" s="61">
        <f>'Расчет субсидий'!J83-1</f>
        <v>0.1707510634245446</v>
      </c>
      <c r="J83" s="61">
        <f>I83*'Расчет субсидий'!K83</f>
        <v>1.707510634245446</v>
      </c>
      <c r="K83" s="62">
        <f t="shared" si="8"/>
        <v>33.469490288823572</v>
      </c>
      <c r="L83" s="61" t="s">
        <v>400</v>
      </c>
      <c r="M83" s="61" t="s">
        <v>400</v>
      </c>
      <c r="N83" s="63" t="s">
        <v>400</v>
      </c>
      <c r="O83" s="61" t="s">
        <v>400</v>
      </c>
      <c r="P83" s="61" t="s">
        <v>400</v>
      </c>
      <c r="Q83" s="63" t="s">
        <v>400</v>
      </c>
      <c r="R83" s="61" t="s">
        <v>400</v>
      </c>
      <c r="S83" s="61" t="s">
        <v>400</v>
      </c>
      <c r="T83" s="63" t="s">
        <v>400</v>
      </c>
      <c r="U83" s="61" t="s">
        <v>400</v>
      </c>
      <c r="V83" s="61" t="s">
        <v>400</v>
      </c>
      <c r="W83" s="63" t="s">
        <v>400</v>
      </c>
      <c r="X83" s="64">
        <f t="shared" si="9"/>
        <v>-3.2372560866583684</v>
      </c>
    </row>
    <row r="84" spans="1:24" ht="15" customHeight="1">
      <c r="A84" s="72" t="s">
        <v>69</v>
      </c>
      <c r="B84" s="60">
        <f>'Расчет субсидий'!AF84</f>
        <v>-70.090909090909065</v>
      </c>
      <c r="C84" s="61">
        <f>'Расчет субсидий'!D84-1</f>
        <v>-0.43552922434367547</v>
      </c>
      <c r="D84" s="61">
        <f>C84*'Расчет субсидий'!E84</f>
        <v>-6.5329383651551325</v>
      </c>
      <c r="E84" s="62">
        <f t="shared" si="6"/>
        <v>-94.893057068389169</v>
      </c>
      <c r="F84" s="61">
        <f>'Расчет субсидий'!F84-1</f>
        <v>0</v>
      </c>
      <c r="G84" s="61">
        <f>F84*'Расчет субсидий'!G84</f>
        <v>0</v>
      </c>
      <c r="H84" s="62">
        <f t="shared" si="7"/>
        <v>0</v>
      </c>
      <c r="I84" s="61">
        <f>'Расчет субсидий'!J84-1</f>
        <v>0.1707510634245446</v>
      </c>
      <c r="J84" s="61">
        <f>I84*'Расчет субсидий'!K84</f>
        <v>1.707510634245446</v>
      </c>
      <c r="K84" s="62">
        <f t="shared" si="8"/>
        <v>24.802147977480097</v>
      </c>
      <c r="L84" s="61" t="s">
        <v>400</v>
      </c>
      <c r="M84" s="61" t="s">
        <v>400</v>
      </c>
      <c r="N84" s="63" t="s">
        <v>400</v>
      </c>
      <c r="O84" s="61" t="s">
        <v>400</v>
      </c>
      <c r="P84" s="61" t="s">
        <v>400</v>
      </c>
      <c r="Q84" s="63" t="s">
        <v>400</v>
      </c>
      <c r="R84" s="61" t="s">
        <v>400</v>
      </c>
      <c r="S84" s="61" t="s">
        <v>400</v>
      </c>
      <c r="T84" s="63" t="s">
        <v>400</v>
      </c>
      <c r="U84" s="61" t="s">
        <v>400</v>
      </c>
      <c r="V84" s="61" t="s">
        <v>400</v>
      </c>
      <c r="W84" s="63" t="s">
        <v>400</v>
      </c>
      <c r="X84" s="64">
        <f t="shared" si="9"/>
        <v>-4.825427730909686</v>
      </c>
    </row>
    <row r="85" spans="1:24" ht="15" customHeight="1">
      <c r="A85" s="72" t="s">
        <v>70</v>
      </c>
      <c r="B85" s="60">
        <f>'Расчет субсидий'!AF85</f>
        <v>-39.209090909090833</v>
      </c>
      <c r="C85" s="61">
        <f>'Расчет субсидий'!D85-1</f>
        <v>-0.23566260202956113</v>
      </c>
      <c r="D85" s="61">
        <f>C85*'Расчет субсидий'!E85</f>
        <v>-3.5349390304434172</v>
      </c>
      <c r="E85" s="62">
        <f t="shared" si="6"/>
        <v>-75.845240279244393</v>
      </c>
      <c r="F85" s="61">
        <f>'Расчет субсидий'!F85-1</f>
        <v>0</v>
      </c>
      <c r="G85" s="61">
        <f>F85*'Расчет субсидий'!G85</f>
        <v>0</v>
      </c>
      <c r="H85" s="62">
        <f t="shared" si="7"/>
        <v>0</v>
      </c>
      <c r="I85" s="61">
        <f>'Расчет субсидий'!J85-1</f>
        <v>0.1707510634245446</v>
      </c>
      <c r="J85" s="61">
        <f>I85*'Расчет субсидий'!K85</f>
        <v>1.707510634245446</v>
      </c>
      <c r="K85" s="62">
        <f t="shared" si="8"/>
        <v>36.636149370153561</v>
      </c>
      <c r="L85" s="61" t="s">
        <v>400</v>
      </c>
      <c r="M85" s="61" t="s">
        <v>400</v>
      </c>
      <c r="N85" s="63" t="s">
        <v>400</v>
      </c>
      <c r="O85" s="61" t="s">
        <v>400</v>
      </c>
      <c r="P85" s="61" t="s">
        <v>400</v>
      </c>
      <c r="Q85" s="63" t="s">
        <v>400</v>
      </c>
      <c r="R85" s="61" t="s">
        <v>400</v>
      </c>
      <c r="S85" s="61" t="s">
        <v>400</v>
      </c>
      <c r="T85" s="63" t="s">
        <v>400</v>
      </c>
      <c r="U85" s="61" t="s">
        <v>400</v>
      </c>
      <c r="V85" s="61" t="s">
        <v>400</v>
      </c>
      <c r="W85" s="63" t="s">
        <v>400</v>
      </c>
      <c r="X85" s="64">
        <f t="shared" si="9"/>
        <v>-1.8274283961979711</v>
      </c>
    </row>
    <row r="86" spans="1:24" ht="15" customHeight="1">
      <c r="A86" s="72" t="s">
        <v>71</v>
      </c>
      <c r="B86" s="60">
        <f>'Расчет субсидий'!AF86</f>
        <v>-16.072727272727207</v>
      </c>
      <c r="C86" s="61">
        <f>'Расчет субсидий'!D86-1</f>
        <v>-0.1785899695034785</v>
      </c>
      <c r="D86" s="61">
        <f>C86*'Расчет субсидий'!E86</f>
        <v>-2.6788495425521774</v>
      </c>
      <c r="E86" s="62">
        <f t="shared" si="6"/>
        <v>-44.326874723023792</v>
      </c>
      <c r="F86" s="61">
        <f>'Расчет субсидий'!F86-1</f>
        <v>0</v>
      </c>
      <c r="G86" s="61">
        <f>F86*'Расчет субсидий'!G86</f>
        <v>0</v>
      </c>
      <c r="H86" s="62">
        <f t="shared" si="7"/>
        <v>0</v>
      </c>
      <c r="I86" s="61">
        <f>'Расчет субсидий'!J86-1</f>
        <v>0.1707510634245446</v>
      </c>
      <c r="J86" s="61">
        <f>I86*'Расчет субсидий'!K86</f>
        <v>1.707510634245446</v>
      </c>
      <c r="K86" s="62">
        <f t="shared" si="8"/>
        <v>28.254147450296593</v>
      </c>
      <c r="L86" s="61" t="s">
        <v>400</v>
      </c>
      <c r="M86" s="61" t="s">
        <v>400</v>
      </c>
      <c r="N86" s="63" t="s">
        <v>400</v>
      </c>
      <c r="O86" s="61" t="s">
        <v>400</v>
      </c>
      <c r="P86" s="61" t="s">
        <v>400</v>
      </c>
      <c r="Q86" s="63" t="s">
        <v>400</v>
      </c>
      <c r="R86" s="61" t="s">
        <v>400</v>
      </c>
      <c r="S86" s="61" t="s">
        <v>400</v>
      </c>
      <c r="T86" s="63" t="s">
        <v>400</v>
      </c>
      <c r="U86" s="61" t="s">
        <v>400</v>
      </c>
      <c r="V86" s="61" t="s">
        <v>400</v>
      </c>
      <c r="W86" s="63" t="s">
        <v>400</v>
      </c>
      <c r="X86" s="64">
        <f t="shared" si="9"/>
        <v>-0.97133890830673142</v>
      </c>
    </row>
    <row r="87" spans="1:24" ht="15" customHeight="1">
      <c r="A87" s="72" t="s">
        <v>72</v>
      </c>
      <c r="B87" s="60">
        <f>'Расчет субсидий'!AF87</f>
        <v>-156.86363636363626</v>
      </c>
      <c r="C87" s="61">
        <f>'Расчет субсидий'!D87-1</f>
        <v>-0.5567627280953098</v>
      </c>
      <c r="D87" s="61">
        <f>C87*'Расчет субсидий'!E87</f>
        <v>-8.3514409214296474</v>
      </c>
      <c r="E87" s="62">
        <f t="shared" si="6"/>
        <v>-197.1780761063261</v>
      </c>
      <c r="F87" s="61">
        <f>'Расчет субсидий'!F87-1</f>
        <v>0</v>
      </c>
      <c r="G87" s="61">
        <f>F87*'Расчет субсидий'!G87</f>
        <v>0</v>
      </c>
      <c r="H87" s="62">
        <f t="shared" si="7"/>
        <v>0</v>
      </c>
      <c r="I87" s="61">
        <f>'Расчет субсидий'!J87-1</f>
        <v>0.1707510634245446</v>
      </c>
      <c r="J87" s="61">
        <f>I87*'Расчет субсидий'!K87</f>
        <v>1.707510634245446</v>
      </c>
      <c r="K87" s="62">
        <f t="shared" si="8"/>
        <v>40.314439742689856</v>
      </c>
      <c r="L87" s="61" t="s">
        <v>400</v>
      </c>
      <c r="M87" s="61" t="s">
        <v>400</v>
      </c>
      <c r="N87" s="63" t="s">
        <v>400</v>
      </c>
      <c r="O87" s="61" t="s">
        <v>400</v>
      </c>
      <c r="P87" s="61" t="s">
        <v>400</v>
      </c>
      <c r="Q87" s="63" t="s">
        <v>400</v>
      </c>
      <c r="R87" s="61" t="s">
        <v>400</v>
      </c>
      <c r="S87" s="61" t="s">
        <v>400</v>
      </c>
      <c r="T87" s="63" t="s">
        <v>400</v>
      </c>
      <c r="U87" s="61" t="s">
        <v>400</v>
      </c>
      <c r="V87" s="61" t="s">
        <v>400</v>
      </c>
      <c r="W87" s="63" t="s">
        <v>400</v>
      </c>
      <c r="X87" s="64">
        <f t="shared" si="9"/>
        <v>-6.643930287184201</v>
      </c>
    </row>
    <row r="88" spans="1:24" ht="15" customHeight="1">
      <c r="A88" s="72" t="s">
        <v>73</v>
      </c>
      <c r="B88" s="60">
        <f>'Расчет субсидий'!AF88</f>
        <v>-30.772727272727252</v>
      </c>
      <c r="C88" s="61">
        <f>'Расчет субсидий'!D88-1</f>
        <v>-0.18073600527704492</v>
      </c>
      <c r="D88" s="61">
        <f>C88*'Расчет субсидий'!E88</f>
        <v>-2.7110400791556737</v>
      </c>
      <c r="E88" s="62">
        <f t="shared" si="6"/>
        <v>-83.132684750225195</v>
      </c>
      <c r="F88" s="61">
        <f>'Расчет субсидий'!F88-1</f>
        <v>0</v>
      </c>
      <c r="G88" s="61">
        <f>F88*'Расчет субсидий'!G88</f>
        <v>0</v>
      </c>
      <c r="H88" s="62">
        <f t="shared" si="7"/>
        <v>0</v>
      </c>
      <c r="I88" s="61">
        <f>'Расчет субсидий'!J88-1</f>
        <v>0.1707510634245446</v>
      </c>
      <c r="J88" s="61">
        <f>I88*'Расчет субсидий'!K88</f>
        <v>1.707510634245446</v>
      </c>
      <c r="K88" s="62">
        <f t="shared" si="8"/>
        <v>52.359957477497957</v>
      </c>
      <c r="L88" s="61" t="s">
        <v>400</v>
      </c>
      <c r="M88" s="61" t="s">
        <v>400</v>
      </c>
      <c r="N88" s="63" t="s">
        <v>400</v>
      </c>
      <c r="O88" s="61" t="s">
        <v>400</v>
      </c>
      <c r="P88" s="61" t="s">
        <v>400</v>
      </c>
      <c r="Q88" s="63" t="s">
        <v>400</v>
      </c>
      <c r="R88" s="61" t="s">
        <v>400</v>
      </c>
      <c r="S88" s="61" t="s">
        <v>400</v>
      </c>
      <c r="T88" s="63" t="s">
        <v>400</v>
      </c>
      <c r="U88" s="61" t="s">
        <v>400</v>
      </c>
      <c r="V88" s="61" t="s">
        <v>400</v>
      </c>
      <c r="W88" s="63" t="s">
        <v>400</v>
      </c>
      <c r="X88" s="64">
        <f t="shared" si="9"/>
        <v>-1.0035294449102277</v>
      </c>
    </row>
    <row r="89" spans="1:24" ht="15" customHeight="1">
      <c r="A89" s="72" t="s">
        <v>74</v>
      </c>
      <c r="B89" s="60">
        <f>'Расчет субсидий'!AF89</f>
        <v>-52.354545454545445</v>
      </c>
      <c r="C89" s="61">
        <f>'Расчет субсидий'!D89-1</f>
        <v>-0.56238768319553656</v>
      </c>
      <c r="D89" s="61">
        <f>C89*'Расчет субсидий'!E89</f>
        <v>-8.4358152479330482</v>
      </c>
      <c r="E89" s="62">
        <f t="shared" si="6"/>
        <v>-65.64109358925117</v>
      </c>
      <c r="F89" s="61">
        <f>'Расчет субсидий'!F89-1</f>
        <v>0</v>
      </c>
      <c r="G89" s="61">
        <f>F89*'Расчет субсидий'!G89</f>
        <v>0</v>
      </c>
      <c r="H89" s="62">
        <f t="shared" si="7"/>
        <v>0</v>
      </c>
      <c r="I89" s="61">
        <f>'Расчет субсидий'!J89-1</f>
        <v>0.1707510634245446</v>
      </c>
      <c r="J89" s="61">
        <f>I89*'Расчет субсидий'!K89</f>
        <v>1.707510634245446</v>
      </c>
      <c r="K89" s="62">
        <f t="shared" si="8"/>
        <v>13.286548134705725</v>
      </c>
      <c r="L89" s="61" t="s">
        <v>400</v>
      </c>
      <c r="M89" s="61" t="s">
        <v>400</v>
      </c>
      <c r="N89" s="63" t="s">
        <v>400</v>
      </c>
      <c r="O89" s="61" t="s">
        <v>400</v>
      </c>
      <c r="P89" s="61" t="s">
        <v>400</v>
      </c>
      <c r="Q89" s="63" t="s">
        <v>400</v>
      </c>
      <c r="R89" s="61" t="s">
        <v>400</v>
      </c>
      <c r="S89" s="61" t="s">
        <v>400</v>
      </c>
      <c r="T89" s="63" t="s">
        <v>400</v>
      </c>
      <c r="U89" s="61" t="s">
        <v>400</v>
      </c>
      <c r="V89" s="61" t="s">
        <v>400</v>
      </c>
      <c r="W89" s="63" t="s">
        <v>400</v>
      </c>
      <c r="X89" s="64">
        <f t="shared" si="9"/>
        <v>-6.7283046136876017</v>
      </c>
    </row>
    <row r="90" spans="1:24" ht="15" customHeight="1">
      <c r="A90" s="68" t="s">
        <v>75</v>
      </c>
      <c r="B90" s="69"/>
      <c r="C90" s="70"/>
      <c r="D90" s="70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</row>
    <row r="91" spans="1:24" ht="15" customHeight="1">
      <c r="A91" s="72" t="s">
        <v>76</v>
      </c>
      <c r="B91" s="60">
        <f>'Расчет субсидий'!AF91</f>
        <v>35.32727272727243</v>
      </c>
      <c r="C91" s="61">
        <f>'Расчет субсидий'!D91-1</f>
        <v>-9.2916120277898528E-2</v>
      </c>
      <c r="D91" s="61">
        <f>C91*'Расчет субсидий'!E91</f>
        <v>-1.3937418041684779</v>
      </c>
      <c r="E91" s="62">
        <f t="shared" si="6"/>
        <v>-66.709038178945335</v>
      </c>
      <c r="F91" s="61">
        <f>'Расчет субсидий'!F91-1</f>
        <v>0</v>
      </c>
      <c r="G91" s="61">
        <f>F91*'Расчет субсидий'!G91</f>
        <v>0</v>
      </c>
      <c r="H91" s="62">
        <f t="shared" si="7"/>
        <v>0</v>
      </c>
      <c r="I91" s="61">
        <f>'Расчет субсидий'!J91-1</f>
        <v>0.21318291484228391</v>
      </c>
      <c r="J91" s="61">
        <f>I91*'Расчет субсидий'!K91</f>
        <v>2.1318291484228391</v>
      </c>
      <c r="K91" s="62">
        <f t="shared" si="8"/>
        <v>102.03631090621775</v>
      </c>
      <c r="L91" s="61" t="s">
        <v>400</v>
      </c>
      <c r="M91" s="61" t="s">
        <v>400</v>
      </c>
      <c r="N91" s="63" t="s">
        <v>400</v>
      </c>
      <c r="O91" s="61" t="s">
        <v>400</v>
      </c>
      <c r="P91" s="61" t="s">
        <v>400</v>
      </c>
      <c r="Q91" s="63" t="s">
        <v>400</v>
      </c>
      <c r="R91" s="61" t="s">
        <v>400</v>
      </c>
      <c r="S91" s="61" t="s">
        <v>400</v>
      </c>
      <c r="T91" s="63" t="s">
        <v>400</v>
      </c>
      <c r="U91" s="61" t="s">
        <v>400</v>
      </c>
      <c r="V91" s="61" t="s">
        <v>400</v>
      </c>
      <c r="W91" s="63" t="s">
        <v>400</v>
      </c>
      <c r="X91" s="64">
        <f t="shared" si="9"/>
        <v>0.73808734425436118</v>
      </c>
    </row>
    <row r="92" spans="1:24" ht="15" customHeight="1">
      <c r="A92" s="72" t="s">
        <v>77</v>
      </c>
      <c r="B92" s="60">
        <f>'Расчет субсидий'!AF92</f>
        <v>-9.9909090909093266</v>
      </c>
      <c r="C92" s="61">
        <f>'Расчет субсидий'!D92-1</f>
        <v>-0.15574215645466805</v>
      </c>
      <c r="D92" s="61">
        <f>C92*'Расчет субсидий'!E92</f>
        <v>-2.3361323468200208</v>
      </c>
      <c r="E92" s="62">
        <f t="shared" si="6"/>
        <v>-114.24239113494689</v>
      </c>
      <c r="F92" s="61">
        <f>'Расчет субсидий'!F92-1</f>
        <v>0</v>
      </c>
      <c r="G92" s="61">
        <f>F92*'Расчет субсидий'!G92</f>
        <v>0</v>
      </c>
      <c r="H92" s="62">
        <f t="shared" si="7"/>
        <v>0</v>
      </c>
      <c r="I92" s="61">
        <f>'Расчет субсидий'!J92-1</f>
        <v>0.21318291484228391</v>
      </c>
      <c r="J92" s="61">
        <f>I92*'Расчет субсидий'!K92</f>
        <v>2.1318291484228391</v>
      </c>
      <c r="K92" s="62">
        <f t="shared" si="8"/>
        <v>104.25148204403756</v>
      </c>
      <c r="L92" s="61" t="s">
        <v>400</v>
      </c>
      <c r="M92" s="61" t="s">
        <v>400</v>
      </c>
      <c r="N92" s="63" t="s">
        <v>400</v>
      </c>
      <c r="O92" s="61" t="s">
        <v>400</v>
      </c>
      <c r="P92" s="61" t="s">
        <v>400</v>
      </c>
      <c r="Q92" s="63" t="s">
        <v>400</v>
      </c>
      <c r="R92" s="61" t="s">
        <v>400</v>
      </c>
      <c r="S92" s="61" t="s">
        <v>400</v>
      </c>
      <c r="T92" s="63" t="s">
        <v>400</v>
      </c>
      <c r="U92" s="61" t="s">
        <v>400</v>
      </c>
      <c r="V92" s="61" t="s">
        <v>400</v>
      </c>
      <c r="W92" s="63" t="s">
        <v>400</v>
      </c>
      <c r="X92" s="64">
        <f t="shared" si="9"/>
        <v>-0.2043031983971817</v>
      </c>
    </row>
    <row r="93" spans="1:24" ht="15" customHeight="1">
      <c r="A93" s="72" t="s">
        <v>78</v>
      </c>
      <c r="B93" s="60">
        <f>'Расчет субсидий'!AF93</f>
        <v>360.71818181818207</v>
      </c>
      <c r="C93" s="61">
        <f>'Расчет субсидий'!D93-1</f>
        <v>0.24134358853553195</v>
      </c>
      <c r="D93" s="61">
        <f>C93*'Расчет субсидий'!E93</f>
        <v>3.6201538280329792</v>
      </c>
      <c r="E93" s="62">
        <f t="shared" si="6"/>
        <v>227.02697697391531</v>
      </c>
      <c r="F93" s="61">
        <f>'Расчет субсидий'!F93-1</f>
        <v>0</v>
      </c>
      <c r="G93" s="61">
        <f>F93*'Расчет субсидий'!G93</f>
        <v>0</v>
      </c>
      <c r="H93" s="62">
        <f t="shared" si="7"/>
        <v>0</v>
      </c>
      <c r="I93" s="61">
        <f>'Расчет субсидий'!J93-1</f>
        <v>0.21318291484228391</v>
      </c>
      <c r="J93" s="61">
        <f>I93*'Расчет субсидий'!K93</f>
        <v>2.1318291484228391</v>
      </c>
      <c r="K93" s="62">
        <f t="shared" si="8"/>
        <v>133.69120484426674</v>
      </c>
      <c r="L93" s="61" t="s">
        <v>400</v>
      </c>
      <c r="M93" s="61" t="s">
        <v>400</v>
      </c>
      <c r="N93" s="63" t="s">
        <v>400</v>
      </c>
      <c r="O93" s="61" t="s">
        <v>400</v>
      </c>
      <c r="P93" s="61" t="s">
        <v>400</v>
      </c>
      <c r="Q93" s="63" t="s">
        <v>400</v>
      </c>
      <c r="R93" s="61" t="s">
        <v>400</v>
      </c>
      <c r="S93" s="61" t="s">
        <v>400</v>
      </c>
      <c r="T93" s="63" t="s">
        <v>400</v>
      </c>
      <c r="U93" s="61" t="s">
        <v>400</v>
      </c>
      <c r="V93" s="61" t="s">
        <v>400</v>
      </c>
      <c r="W93" s="63" t="s">
        <v>400</v>
      </c>
      <c r="X93" s="64">
        <f t="shared" si="9"/>
        <v>5.7519829764558184</v>
      </c>
    </row>
    <row r="94" spans="1:24" ht="15" customHeight="1">
      <c r="A94" s="72" t="s">
        <v>79</v>
      </c>
      <c r="B94" s="60">
        <f>'Расчет субсидий'!AF94</f>
        <v>-199.57272727272766</v>
      </c>
      <c r="C94" s="61">
        <f>'Расчет субсидий'!D94-1</f>
        <v>-0.34158677570990026</v>
      </c>
      <c r="D94" s="61">
        <f>C94*'Расчет субсидий'!E94</f>
        <v>-5.1238016356485039</v>
      </c>
      <c r="E94" s="62">
        <f t="shared" si="6"/>
        <v>-341.77154729755676</v>
      </c>
      <c r="F94" s="61">
        <f>'Расчет субсидий'!F94-1</f>
        <v>0</v>
      </c>
      <c r="G94" s="61">
        <f>F94*'Расчет субсидий'!G94</f>
        <v>0</v>
      </c>
      <c r="H94" s="62">
        <f t="shared" si="7"/>
        <v>0</v>
      </c>
      <c r="I94" s="61">
        <f>'Расчет субсидий'!J94-1</f>
        <v>0.21318291484228391</v>
      </c>
      <c r="J94" s="61">
        <f>I94*'Расчет субсидий'!K94</f>
        <v>2.1318291484228391</v>
      </c>
      <c r="K94" s="62">
        <f t="shared" si="8"/>
        <v>142.19882002482908</v>
      </c>
      <c r="L94" s="61" t="s">
        <v>400</v>
      </c>
      <c r="M94" s="61" t="s">
        <v>400</v>
      </c>
      <c r="N94" s="63" t="s">
        <v>400</v>
      </c>
      <c r="O94" s="61" t="s">
        <v>400</v>
      </c>
      <c r="P94" s="61" t="s">
        <v>400</v>
      </c>
      <c r="Q94" s="63" t="s">
        <v>400</v>
      </c>
      <c r="R94" s="61" t="s">
        <v>400</v>
      </c>
      <c r="S94" s="61" t="s">
        <v>400</v>
      </c>
      <c r="T94" s="63" t="s">
        <v>400</v>
      </c>
      <c r="U94" s="61" t="s">
        <v>400</v>
      </c>
      <c r="V94" s="61" t="s">
        <v>400</v>
      </c>
      <c r="W94" s="63" t="s">
        <v>400</v>
      </c>
      <c r="X94" s="64">
        <f t="shared" si="9"/>
        <v>-2.9919724872256648</v>
      </c>
    </row>
    <row r="95" spans="1:24">
      <c r="A95" s="72" t="s">
        <v>80</v>
      </c>
      <c r="B95" s="60">
        <f>'Расчет субсидий'!AF95</f>
        <v>103.58181818181833</v>
      </c>
      <c r="C95" s="61">
        <f>'Расчет субсидий'!D95-1</f>
        <v>1.3549343375820477E-3</v>
      </c>
      <c r="D95" s="61">
        <f>C95*'Расчет субсидий'!E95</f>
        <v>2.0324015063730716E-2</v>
      </c>
      <c r="E95" s="62">
        <f t="shared" si="6"/>
        <v>0.97818244015931965</v>
      </c>
      <c r="F95" s="61">
        <f>'Расчет субсидий'!F95-1</f>
        <v>0</v>
      </c>
      <c r="G95" s="61">
        <f>F95*'Расчет субсидий'!G95</f>
        <v>0</v>
      </c>
      <c r="H95" s="62">
        <f t="shared" si="7"/>
        <v>0</v>
      </c>
      <c r="I95" s="61">
        <f>'Расчет субсидий'!J95-1</f>
        <v>0.21318291484228391</v>
      </c>
      <c r="J95" s="61">
        <f>I95*'Расчет субсидий'!K95</f>
        <v>2.1318291484228391</v>
      </c>
      <c r="K95" s="62">
        <f t="shared" si="8"/>
        <v>102.60363574165902</v>
      </c>
      <c r="L95" s="61" t="s">
        <v>400</v>
      </c>
      <c r="M95" s="61" t="s">
        <v>400</v>
      </c>
      <c r="N95" s="63" t="s">
        <v>400</v>
      </c>
      <c r="O95" s="61" t="s">
        <v>400</v>
      </c>
      <c r="P95" s="61" t="s">
        <v>400</v>
      </c>
      <c r="Q95" s="63" t="s">
        <v>400</v>
      </c>
      <c r="R95" s="61" t="s">
        <v>400</v>
      </c>
      <c r="S95" s="61" t="s">
        <v>400</v>
      </c>
      <c r="T95" s="63" t="s">
        <v>400</v>
      </c>
      <c r="U95" s="61" t="s">
        <v>400</v>
      </c>
      <c r="V95" s="61" t="s">
        <v>400</v>
      </c>
      <c r="W95" s="63" t="s">
        <v>400</v>
      </c>
      <c r="X95" s="64">
        <f t="shared" si="9"/>
        <v>2.1521531634865698</v>
      </c>
    </row>
    <row r="96" spans="1:24" ht="15" customHeight="1">
      <c r="A96" s="72" t="s">
        <v>81</v>
      </c>
      <c r="B96" s="60">
        <f>'Расчет субсидий'!AF96</f>
        <v>-82.809090909090855</v>
      </c>
      <c r="C96" s="61">
        <f>'Расчет субсидий'!D96-1</f>
        <v>-0.29495118491184913</v>
      </c>
      <c r="D96" s="61">
        <f>C96*'Расчет субсидий'!E96</f>
        <v>-4.4242677736777374</v>
      </c>
      <c r="E96" s="62">
        <f t="shared" si="6"/>
        <v>-159.81653259567804</v>
      </c>
      <c r="F96" s="61">
        <f>'Расчет субсидий'!F96-1</f>
        <v>0</v>
      </c>
      <c r="G96" s="61">
        <f>F96*'Расчет субсидий'!G96</f>
        <v>0</v>
      </c>
      <c r="H96" s="62">
        <f t="shared" si="7"/>
        <v>0</v>
      </c>
      <c r="I96" s="61">
        <f>'Расчет субсидий'!J96-1</f>
        <v>0.21318291484228391</v>
      </c>
      <c r="J96" s="61">
        <f>I96*'Расчет субсидий'!K96</f>
        <v>2.1318291484228391</v>
      </c>
      <c r="K96" s="62">
        <f t="shared" si="8"/>
        <v>77.007441686587171</v>
      </c>
      <c r="L96" s="61" t="s">
        <v>400</v>
      </c>
      <c r="M96" s="61" t="s">
        <v>400</v>
      </c>
      <c r="N96" s="63" t="s">
        <v>400</v>
      </c>
      <c r="O96" s="61" t="s">
        <v>400</v>
      </c>
      <c r="P96" s="61" t="s">
        <v>400</v>
      </c>
      <c r="Q96" s="63" t="s">
        <v>400</v>
      </c>
      <c r="R96" s="61" t="s">
        <v>400</v>
      </c>
      <c r="S96" s="61" t="s">
        <v>400</v>
      </c>
      <c r="T96" s="63" t="s">
        <v>400</v>
      </c>
      <c r="U96" s="61" t="s">
        <v>400</v>
      </c>
      <c r="V96" s="61" t="s">
        <v>400</v>
      </c>
      <c r="W96" s="63" t="s">
        <v>400</v>
      </c>
      <c r="X96" s="64">
        <f t="shared" si="9"/>
        <v>-2.2924386252548983</v>
      </c>
    </row>
    <row r="97" spans="1:24" ht="15" customHeight="1">
      <c r="A97" s="72" t="s">
        <v>82</v>
      </c>
      <c r="B97" s="60">
        <f>'Расчет субсидий'!AF97</f>
        <v>112.22727272727252</v>
      </c>
      <c r="C97" s="61">
        <f>'Расчет субсидий'!D97-1</f>
        <v>3.8189486404833994E-2</v>
      </c>
      <c r="D97" s="61">
        <f>C97*'Расчет субсидий'!E97</f>
        <v>0.57284229607250992</v>
      </c>
      <c r="E97" s="62">
        <f t="shared" si="6"/>
        <v>23.769441098618106</v>
      </c>
      <c r="F97" s="61">
        <f>'Расчет субсидий'!F97-1</f>
        <v>0</v>
      </c>
      <c r="G97" s="61">
        <f>F97*'Расчет субсидий'!G97</f>
        <v>0</v>
      </c>
      <c r="H97" s="62">
        <f t="shared" si="7"/>
        <v>0</v>
      </c>
      <c r="I97" s="61">
        <f>'Расчет субсидий'!J97-1</f>
        <v>0.21318291484228391</v>
      </c>
      <c r="J97" s="61">
        <f>I97*'Расчет субсидий'!K97</f>
        <v>2.1318291484228391</v>
      </c>
      <c r="K97" s="62">
        <f t="shared" si="8"/>
        <v>88.457831628654404</v>
      </c>
      <c r="L97" s="61" t="s">
        <v>400</v>
      </c>
      <c r="M97" s="61" t="s">
        <v>400</v>
      </c>
      <c r="N97" s="63" t="s">
        <v>400</v>
      </c>
      <c r="O97" s="61" t="s">
        <v>400</v>
      </c>
      <c r="P97" s="61" t="s">
        <v>400</v>
      </c>
      <c r="Q97" s="63" t="s">
        <v>400</v>
      </c>
      <c r="R97" s="61" t="s">
        <v>400</v>
      </c>
      <c r="S97" s="61" t="s">
        <v>400</v>
      </c>
      <c r="T97" s="63" t="s">
        <v>400</v>
      </c>
      <c r="U97" s="61" t="s">
        <v>400</v>
      </c>
      <c r="V97" s="61" t="s">
        <v>400</v>
      </c>
      <c r="W97" s="63" t="s">
        <v>400</v>
      </c>
      <c r="X97" s="64">
        <f t="shared" si="9"/>
        <v>2.7046714444953492</v>
      </c>
    </row>
    <row r="98" spans="1:24" ht="15" customHeight="1">
      <c r="A98" s="72" t="s">
        <v>83</v>
      </c>
      <c r="B98" s="60">
        <f>'Расчет субсидий'!AF98</f>
        <v>-240.46363636363617</v>
      </c>
      <c r="C98" s="61">
        <f>'Расчет субсидий'!D98-1</f>
        <v>-0.50715006134969309</v>
      </c>
      <c r="D98" s="61">
        <f>C98*'Расчет субсидий'!E98</f>
        <v>-7.6072509202453968</v>
      </c>
      <c r="E98" s="62">
        <f t="shared" si="6"/>
        <v>-334.08699735727077</v>
      </c>
      <c r="F98" s="61">
        <f>'Расчет субсидий'!F98-1</f>
        <v>0</v>
      </c>
      <c r="G98" s="61">
        <f>F98*'Расчет субсидий'!G98</f>
        <v>0</v>
      </c>
      <c r="H98" s="62">
        <f t="shared" si="7"/>
        <v>0</v>
      </c>
      <c r="I98" s="61">
        <f>'Расчет субсидий'!J98-1</f>
        <v>0.21318291484228391</v>
      </c>
      <c r="J98" s="61">
        <f>I98*'Расчет субсидий'!K98</f>
        <v>2.1318291484228391</v>
      </c>
      <c r="K98" s="62">
        <f t="shared" si="8"/>
        <v>93.623360993634606</v>
      </c>
      <c r="L98" s="61" t="s">
        <v>400</v>
      </c>
      <c r="M98" s="61" t="s">
        <v>400</v>
      </c>
      <c r="N98" s="63" t="s">
        <v>400</v>
      </c>
      <c r="O98" s="61" t="s">
        <v>400</v>
      </c>
      <c r="P98" s="61" t="s">
        <v>400</v>
      </c>
      <c r="Q98" s="63" t="s">
        <v>400</v>
      </c>
      <c r="R98" s="61" t="s">
        <v>400</v>
      </c>
      <c r="S98" s="61" t="s">
        <v>400</v>
      </c>
      <c r="T98" s="63" t="s">
        <v>400</v>
      </c>
      <c r="U98" s="61" t="s">
        <v>400</v>
      </c>
      <c r="V98" s="61" t="s">
        <v>400</v>
      </c>
      <c r="W98" s="63" t="s">
        <v>400</v>
      </c>
      <c r="X98" s="64">
        <f t="shared" si="9"/>
        <v>-5.4754217718225577</v>
      </c>
    </row>
    <row r="99" spans="1:24" ht="15" customHeight="1">
      <c r="A99" s="72" t="s">
        <v>84</v>
      </c>
      <c r="B99" s="60">
        <f>'Расчет субсидий'!AF99</f>
        <v>-19.472727272727525</v>
      </c>
      <c r="C99" s="61">
        <f>'Расчет субсидий'!D99-1</f>
        <v>-0.16803662075421233</v>
      </c>
      <c r="D99" s="61">
        <f>C99*'Расчет субсидий'!E99</f>
        <v>-2.5205493113131849</v>
      </c>
      <c r="E99" s="62">
        <f t="shared" si="6"/>
        <v>-126.26556068435374</v>
      </c>
      <c r="F99" s="61">
        <f>'Расчет субсидий'!F99-1</f>
        <v>0</v>
      </c>
      <c r="G99" s="61">
        <f>F99*'Расчет субсидий'!G99</f>
        <v>0</v>
      </c>
      <c r="H99" s="62">
        <f t="shared" si="7"/>
        <v>0</v>
      </c>
      <c r="I99" s="61">
        <f>'Расчет субсидий'!J99-1</f>
        <v>0.21318291484228391</v>
      </c>
      <c r="J99" s="61">
        <f>I99*'Расчет субсидий'!K99</f>
        <v>2.1318291484228391</v>
      </c>
      <c r="K99" s="62">
        <f t="shared" si="8"/>
        <v>106.79283341162623</v>
      </c>
      <c r="L99" s="61" t="s">
        <v>400</v>
      </c>
      <c r="M99" s="61" t="s">
        <v>400</v>
      </c>
      <c r="N99" s="63" t="s">
        <v>400</v>
      </c>
      <c r="O99" s="61" t="s">
        <v>400</v>
      </c>
      <c r="P99" s="61" t="s">
        <v>400</v>
      </c>
      <c r="Q99" s="63" t="s">
        <v>400</v>
      </c>
      <c r="R99" s="61" t="s">
        <v>400</v>
      </c>
      <c r="S99" s="61" t="s">
        <v>400</v>
      </c>
      <c r="T99" s="63" t="s">
        <v>400</v>
      </c>
      <c r="U99" s="61" t="s">
        <v>400</v>
      </c>
      <c r="V99" s="61" t="s">
        <v>400</v>
      </c>
      <c r="W99" s="63" t="s">
        <v>400</v>
      </c>
      <c r="X99" s="64">
        <f t="shared" si="9"/>
        <v>-0.38872016289034583</v>
      </c>
    </row>
    <row r="100" spans="1:24" ht="15" customHeight="1">
      <c r="A100" s="68" t="s">
        <v>85</v>
      </c>
      <c r="B100" s="69"/>
      <c r="C100" s="70"/>
      <c r="D100" s="70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1:24" ht="15" customHeight="1">
      <c r="A101" s="72" t="s">
        <v>86</v>
      </c>
      <c r="B101" s="60">
        <f>'Расчет субсидий'!AF101</f>
        <v>-84.009090909090901</v>
      </c>
      <c r="C101" s="61">
        <f>'Расчет субсидий'!D101-1</f>
        <v>-0.44213594120436228</v>
      </c>
      <c r="D101" s="61">
        <f>C101*'Расчет субсидий'!E101</f>
        <v>-6.6320391180654346</v>
      </c>
      <c r="E101" s="62">
        <f t="shared" si="6"/>
        <v>-120.36093801541216</v>
      </c>
      <c r="F101" s="61">
        <f>'Расчет субсидий'!F101-1</f>
        <v>0</v>
      </c>
      <c r="G101" s="61">
        <f>F101*'Расчет субсидий'!G101</f>
        <v>0</v>
      </c>
      <c r="H101" s="62">
        <f t="shared" si="7"/>
        <v>0</v>
      </c>
      <c r="I101" s="61">
        <f>'Расчет субсидий'!J101-1</f>
        <v>0.20030325120279913</v>
      </c>
      <c r="J101" s="61">
        <f>I101*'Расчет субсидий'!K101</f>
        <v>2.0030325120279913</v>
      </c>
      <c r="K101" s="62">
        <f t="shared" si="8"/>
        <v>36.351847106321266</v>
      </c>
      <c r="L101" s="61" t="s">
        <v>400</v>
      </c>
      <c r="M101" s="61" t="s">
        <v>400</v>
      </c>
      <c r="N101" s="63" t="s">
        <v>400</v>
      </c>
      <c r="O101" s="61" t="s">
        <v>400</v>
      </c>
      <c r="P101" s="61" t="s">
        <v>400</v>
      </c>
      <c r="Q101" s="63" t="s">
        <v>400</v>
      </c>
      <c r="R101" s="61" t="s">
        <v>400</v>
      </c>
      <c r="S101" s="61" t="s">
        <v>400</v>
      </c>
      <c r="T101" s="63" t="s">
        <v>400</v>
      </c>
      <c r="U101" s="61" t="s">
        <v>400</v>
      </c>
      <c r="V101" s="61" t="s">
        <v>400</v>
      </c>
      <c r="W101" s="63" t="s">
        <v>400</v>
      </c>
      <c r="X101" s="64">
        <f t="shared" si="9"/>
        <v>-4.6290066060374429</v>
      </c>
    </row>
    <row r="102" spans="1:24" ht="15" customHeight="1">
      <c r="A102" s="72" t="s">
        <v>87</v>
      </c>
      <c r="B102" s="60">
        <f>'Расчет субсидий'!AF102</f>
        <v>39.281818181818153</v>
      </c>
      <c r="C102" s="61">
        <f>'Расчет субсидий'!D102-1</f>
        <v>-8.5731260417135968E-2</v>
      </c>
      <c r="D102" s="61">
        <f>C102*'Расчет субсидий'!E102</f>
        <v>-1.2859689062570396</v>
      </c>
      <c r="E102" s="62">
        <f t="shared" si="6"/>
        <v>-70.447302521718598</v>
      </c>
      <c r="F102" s="61">
        <f>'Расчет субсидий'!F102-1</f>
        <v>0</v>
      </c>
      <c r="G102" s="61">
        <f>F102*'Расчет субсидий'!G102</f>
        <v>0</v>
      </c>
      <c r="H102" s="62">
        <f t="shared" si="7"/>
        <v>0</v>
      </c>
      <c r="I102" s="61">
        <f>'Расчет субсидий'!J102-1</f>
        <v>0.20030325120279913</v>
      </c>
      <c r="J102" s="61">
        <f>I102*'Расчет субсидий'!K102</f>
        <v>2.0030325120279913</v>
      </c>
      <c r="K102" s="62">
        <f t="shared" si="8"/>
        <v>109.72912070353674</v>
      </c>
      <c r="L102" s="61" t="s">
        <v>400</v>
      </c>
      <c r="M102" s="61" t="s">
        <v>400</v>
      </c>
      <c r="N102" s="63" t="s">
        <v>400</v>
      </c>
      <c r="O102" s="61" t="s">
        <v>400</v>
      </c>
      <c r="P102" s="61" t="s">
        <v>400</v>
      </c>
      <c r="Q102" s="63" t="s">
        <v>400</v>
      </c>
      <c r="R102" s="61" t="s">
        <v>400</v>
      </c>
      <c r="S102" s="61" t="s">
        <v>400</v>
      </c>
      <c r="T102" s="63" t="s">
        <v>400</v>
      </c>
      <c r="U102" s="61" t="s">
        <v>400</v>
      </c>
      <c r="V102" s="61" t="s">
        <v>400</v>
      </c>
      <c r="W102" s="63" t="s">
        <v>400</v>
      </c>
      <c r="X102" s="64">
        <f t="shared" si="9"/>
        <v>0.71706360577095163</v>
      </c>
    </row>
    <row r="103" spans="1:24" ht="15" customHeight="1">
      <c r="A103" s="72" t="s">
        <v>88</v>
      </c>
      <c r="B103" s="60">
        <f>'Расчет субсидий'!AF103</f>
        <v>-1.4272727272727934</v>
      </c>
      <c r="C103" s="61">
        <f>'Расчет субсидий'!D103-1</f>
        <v>-0.13667986973714807</v>
      </c>
      <c r="D103" s="61">
        <f>C103*'Расчет субсидий'!E103</f>
        <v>-2.0501980460572211</v>
      </c>
      <c r="E103" s="62">
        <f t="shared" si="6"/>
        <v>-62.040891020803372</v>
      </c>
      <c r="F103" s="61">
        <f>'Расчет субсидий'!F103-1</f>
        <v>0</v>
      </c>
      <c r="G103" s="61">
        <f>F103*'Расчет субсидий'!G103</f>
        <v>0</v>
      </c>
      <c r="H103" s="62">
        <f t="shared" si="7"/>
        <v>0</v>
      </c>
      <c r="I103" s="61">
        <f>'Расчет субсидий'!J103-1</f>
        <v>0.20030325120279913</v>
      </c>
      <c r="J103" s="61">
        <f>I103*'Расчет субсидий'!K103</f>
        <v>2.0030325120279913</v>
      </c>
      <c r="K103" s="62">
        <f t="shared" si="8"/>
        <v>60.613618293530578</v>
      </c>
      <c r="L103" s="61" t="s">
        <v>400</v>
      </c>
      <c r="M103" s="61" t="s">
        <v>400</v>
      </c>
      <c r="N103" s="63" t="s">
        <v>400</v>
      </c>
      <c r="O103" s="61" t="s">
        <v>400</v>
      </c>
      <c r="P103" s="61" t="s">
        <v>400</v>
      </c>
      <c r="Q103" s="63" t="s">
        <v>400</v>
      </c>
      <c r="R103" s="61" t="s">
        <v>400</v>
      </c>
      <c r="S103" s="61" t="s">
        <v>400</v>
      </c>
      <c r="T103" s="63" t="s">
        <v>400</v>
      </c>
      <c r="U103" s="61" t="s">
        <v>400</v>
      </c>
      <c r="V103" s="61" t="s">
        <v>400</v>
      </c>
      <c r="W103" s="63" t="s">
        <v>400</v>
      </c>
      <c r="X103" s="64">
        <f t="shared" si="9"/>
        <v>-4.716553402922985E-2</v>
      </c>
    </row>
    <row r="104" spans="1:24" ht="15" customHeight="1">
      <c r="A104" s="72" t="s">
        <v>89</v>
      </c>
      <c r="B104" s="60">
        <f>'Расчет субсидий'!AF104</f>
        <v>-50.827272727272714</v>
      </c>
      <c r="C104" s="61">
        <f>'Расчет субсидий'!D104-1</f>
        <v>-0.41022955825204221</v>
      </c>
      <c r="D104" s="61">
        <f>C104*'Расчет субсидий'!E104</f>
        <v>-6.1534433737806333</v>
      </c>
      <c r="E104" s="62">
        <f t="shared" si="6"/>
        <v>-75.357056202118613</v>
      </c>
      <c r="F104" s="61">
        <f>'Расчет субсидий'!F104-1</f>
        <v>0</v>
      </c>
      <c r="G104" s="61">
        <f>F104*'Расчет субсидий'!G104</f>
        <v>0</v>
      </c>
      <c r="H104" s="62">
        <f t="shared" si="7"/>
        <v>0</v>
      </c>
      <c r="I104" s="61">
        <f>'Расчет субсидий'!J104-1</f>
        <v>0.20030325120279913</v>
      </c>
      <c r="J104" s="61">
        <f>I104*'Расчет субсидий'!K104</f>
        <v>2.0030325120279913</v>
      </c>
      <c r="K104" s="62">
        <f t="shared" si="8"/>
        <v>24.5297834748459</v>
      </c>
      <c r="L104" s="61" t="s">
        <v>400</v>
      </c>
      <c r="M104" s="61" t="s">
        <v>400</v>
      </c>
      <c r="N104" s="63" t="s">
        <v>400</v>
      </c>
      <c r="O104" s="61" t="s">
        <v>400</v>
      </c>
      <c r="P104" s="61" t="s">
        <v>400</v>
      </c>
      <c r="Q104" s="63" t="s">
        <v>400</v>
      </c>
      <c r="R104" s="61" t="s">
        <v>400</v>
      </c>
      <c r="S104" s="61" t="s">
        <v>400</v>
      </c>
      <c r="T104" s="63" t="s">
        <v>400</v>
      </c>
      <c r="U104" s="61" t="s">
        <v>400</v>
      </c>
      <c r="V104" s="61" t="s">
        <v>400</v>
      </c>
      <c r="W104" s="63" t="s">
        <v>400</v>
      </c>
      <c r="X104" s="64">
        <f t="shared" si="9"/>
        <v>-4.1504108617526416</v>
      </c>
    </row>
    <row r="105" spans="1:24" ht="15" customHeight="1">
      <c r="A105" s="72" t="s">
        <v>90</v>
      </c>
      <c r="B105" s="60">
        <f>'Расчет субсидий'!AF105</f>
        <v>-144.90909090909099</v>
      </c>
      <c r="C105" s="61">
        <f>'Расчет субсидий'!D105-1</f>
        <v>-0.43763111314914593</v>
      </c>
      <c r="D105" s="61">
        <f>C105*'Расчет субсидий'!E105</f>
        <v>-6.5644666972371892</v>
      </c>
      <c r="E105" s="62">
        <f t="shared" si="6"/>
        <v>-208.54206435426573</v>
      </c>
      <c r="F105" s="61">
        <f>'Расчет субсидий'!F105-1</f>
        <v>0</v>
      </c>
      <c r="G105" s="61">
        <f>F105*'Расчет субсидий'!G105</f>
        <v>0</v>
      </c>
      <c r="H105" s="62">
        <f t="shared" si="7"/>
        <v>0</v>
      </c>
      <c r="I105" s="61">
        <f>'Расчет субсидий'!J105-1</f>
        <v>0.20030325120279913</v>
      </c>
      <c r="J105" s="61">
        <f>I105*'Расчет субсидий'!K105</f>
        <v>2.0030325120279913</v>
      </c>
      <c r="K105" s="62">
        <f t="shared" si="8"/>
        <v>63.632973445174727</v>
      </c>
      <c r="L105" s="61" t="s">
        <v>400</v>
      </c>
      <c r="M105" s="61" t="s">
        <v>400</v>
      </c>
      <c r="N105" s="63" t="s">
        <v>400</v>
      </c>
      <c r="O105" s="61" t="s">
        <v>400</v>
      </c>
      <c r="P105" s="61" t="s">
        <v>400</v>
      </c>
      <c r="Q105" s="63" t="s">
        <v>400</v>
      </c>
      <c r="R105" s="61" t="s">
        <v>400</v>
      </c>
      <c r="S105" s="61" t="s">
        <v>400</v>
      </c>
      <c r="T105" s="63" t="s">
        <v>400</v>
      </c>
      <c r="U105" s="61" t="s">
        <v>400</v>
      </c>
      <c r="V105" s="61" t="s">
        <v>400</v>
      </c>
      <c r="W105" s="63" t="s">
        <v>400</v>
      </c>
      <c r="X105" s="64">
        <f t="shared" si="9"/>
        <v>-4.5614341852091975</v>
      </c>
    </row>
    <row r="106" spans="1:24" ht="15" customHeight="1">
      <c r="A106" s="72" t="s">
        <v>91</v>
      </c>
      <c r="B106" s="60">
        <f>'Расчет субсидий'!AF106</f>
        <v>-68.327272727272771</v>
      </c>
      <c r="C106" s="61">
        <f>'Расчет субсидий'!D106-1</f>
        <v>-0.35608727962781594</v>
      </c>
      <c r="D106" s="61">
        <f>C106*'Расчет субсидий'!E106</f>
        <v>-5.3413091944172395</v>
      </c>
      <c r="E106" s="62">
        <f t="shared" si="6"/>
        <v>-109.32499752729656</v>
      </c>
      <c r="F106" s="61">
        <f>'Расчет субсидий'!F106-1</f>
        <v>0</v>
      </c>
      <c r="G106" s="61">
        <f>F106*'Расчет субсидий'!G106</f>
        <v>0</v>
      </c>
      <c r="H106" s="62">
        <f t="shared" si="7"/>
        <v>0</v>
      </c>
      <c r="I106" s="61">
        <f>'Расчет субсидий'!J106-1</f>
        <v>0.20030325120279913</v>
      </c>
      <c r="J106" s="61">
        <f>I106*'Расчет субсидий'!K106</f>
        <v>2.0030325120279913</v>
      </c>
      <c r="K106" s="62">
        <f t="shared" si="8"/>
        <v>40.997724800023789</v>
      </c>
      <c r="L106" s="61" t="s">
        <v>400</v>
      </c>
      <c r="M106" s="61" t="s">
        <v>400</v>
      </c>
      <c r="N106" s="63" t="s">
        <v>400</v>
      </c>
      <c r="O106" s="61" t="s">
        <v>400</v>
      </c>
      <c r="P106" s="61" t="s">
        <v>400</v>
      </c>
      <c r="Q106" s="63" t="s">
        <v>400</v>
      </c>
      <c r="R106" s="61" t="s">
        <v>400</v>
      </c>
      <c r="S106" s="61" t="s">
        <v>400</v>
      </c>
      <c r="T106" s="63" t="s">
        <v>400</v>
      </c>
      <c r="U106" s="61" t="s">
        <v>400</v>
      </c>
      <c r="V106" s="61" t="s">
        <v>400</v>
      </c>
      <c r="W106" s="63" t="s">
        <v>400</v>
      </c>
      <c r="X106" s="64">
        <f t="shared" si="9"/>
        <v>-3.3382766823892482</v>
      </c>
    </row>
    <row r="107" spans="1:24" ht="15" customHeight="1">
      <c r="A107" s="72" t="s">
        <v>92</v>
      </c>
      <c r="B107" s="60">
        <f>'Расчет субсидий'!AF107</f>
        <v>39.599999999999909</v>
      </c>
      <c r="C107" s="61">
        <f>'Расчет субсидий'!D107-1</f>
        <v>-4.6540389664225357E-2</v>
      </c>
      <c r="D107" s="61">
        <f>C107*'Расчет субсидий'!E107</f>
        <v>-0.69810584496338035</v>
      </c>
      <c r="E107" s="62">
        <f t="shared" si="6"/>
        <v>-21.185091973586751</v>
      </c>
      <c r="F107" s="61">
        <f>'Расчет субсидий'!F107-1</f>
        <v>0</v>
      </c>
      <c r="G107" s="61">
        <f>F107*'Расчет субсидий'!G107</f>
        <v>0</v>
      </c>
      <c r="H107" s="62">
        <f t="shared" si="7"/>
        <v>0</v>
      </c>
      <c r="I107" s="61">
        <f>'Расчет субсидий'!J107-1</f>
        <v>0.20030325120279913</v>
      </c>
      <c r="J107" s="61">
        <f>I107*'Расчет субсидий'!K107</f>
        <v>2.0030325120279913</v>
      </c>
      <c r="K107" s="62">
        <f t="shared" si="8"/>
        <v>60.78509197358666</v>
      </c>
      <c r="L107" s="61" t="s">
        <v>400</v>
      </c>
      <c r="M107" s="61" t="s">
        <v>400</v>
      </c>
      <c r="N107" s="63" t="s">
        <v>400</v>
      </c>
      <c r="O107" s="61" t="s">
        <v>400</v>
      </c>
      <c r="P107" s="61" t="s">
        <v>400</v>
      </c>
      <c r="Q107" s="63" t="s">
        <v>400</v>
      </c>
      <c r="R107" s="61" t="s">
        <v>400</v>
      </c>
      <c r="S107" s="61" t="s">
        <v>400</v>
      </c>
      <c r="T107" s="63" t="s">
        <v>400</v>
      </c>
      <c r="U107" s="61" t="s">
        <v>400</v>
      </c>
      <c r="V107" s="61" t="s">
        <v>400</v>
      </c>
      <c r="W107" s="63" t="s">
        <v>400</v>
      </c>
      <c r="X107" s="64">
        <f t="shared" si="9"/>
        <v>1.3049266670646109</v>
      </c>
    </row>
    <row r="108" spans="1:24" ht="15" customHeight="1">
      <c r="A108" s="72" t="s">
        <v>93</v>
      </c>
      <c r="B108" s="60">
        <f>'Расчет субсидий'!AF108</f>
        <v>-226.81818181818176</v>
      </c>
      <c r="C108" s="61">
        <f>'Расчет субсидий'!D108-1</f>
        <v>-0.54742924948358973</v>
      </c>
      <c r="D108" s="61">
        <f>C108*'Расчет субсидий'!E108</f>
        <v>-8.2114387422538453</v>
      </c>
      <c r="E108" s="62">
        <f t="shared" si="6"/>
        <v>-299.99705827265728</v>
      </c>
      <c r="F108" s="61">
        <f>'Расчет субсидий'!F108-1</f>
        <v>0</v>
      </c>
      <c r="G108" s="61">
        <f>F108*'Расчет субсидий'!G108</f>
        <v>0</v>
      </c>
      <c r="H108" s="62">
        <f t="shared" si="7"/>
        <v>0</v>
      </c>
      <c r="I108" s="61">
        <f>'Расчет субсидий'!J108-1</f>
        <v>0.20030325120279913</v>
      </c>
      <c r="J108" s="61">
        <f>I108*'Расчет субсидий'!K108</f>
        <v>2.0030325120279913</v>
      </c>
      <c r="K108" s="62">
        <f t="shared" si="8"/>
        <v>73.178876454475571</v>
      </c>
      <c r="L108" s="61" t="s">
        <v>400</v>
      </c>
      <c r="M108" s="61" t="s">
        <v>400</v>
      </c>
      <c r="N108" s="63" t="s">
        <v>400</v>
      </c>
      <c r="O108" s="61" t="s">
        <v>400</v>
      </c>
      <c r="P108" s="61" t="s">
        <v>400</v>
      </c>
      <c r="Q108" s="63" t="s">
        <v>400</v>
      </c>
      <c r="R108" s="61" t="s">
        <v>400</v>
      </c>
      <c r="S108" s="61" t="s">
        <v>400</v>
      </c>
      <c r="T108" s="63" t="s">
        <v>400</v>
      </c>
      <c r="U108" s="61" t="s">
        <v>400</v>
      </c>
      <c r="V108" s="61" t="s">
        <v>400</v>
      </c>
      <c r="W108" s="63" t="s">
        <v>400</v>
      </c>
      <c r="X108" s="64">
        <f t="shared" si="9"/>
        <v>-6.2084062302258545</v>
      </c>
    </row>
    <row r="109" spans="1:24" ht="15" customHeight="1">
      <c r="A109" s="72" t="s">
        <v>94</v>
      </c>
      <c r="B109" s="60">
        <f>'Расчет субсидий'!AF109</f>
        <v>-41.927272727272793</v>
      </c>
      <c r="C109" s="61">
        <f>'Расчет субсидий'!D109-1</f>
        <v>-0.25084563243983904</v>
      </c>
      <c r="D109" s="61">
        <f>C109*'Расчет субсидий'!E109</f>
        <v>-3.7626844865975855</v>
      </c>
      <c r="E109" s="62">
        <f t="shared" si="6"/>
        <v>-89.653579762465711</v>
      </c>
      <c r="F109" s="61">
        <f>'Расчет субсидий'!F109-1</f>
        <v>0</v>
      </c>
      <c r="G109" s="61">
        <f>F109*'Расчет субсидий'!G109</f>
        <v>0</v>
      </c>
      <c r="H109" s="62">
        <f t="shared" si="7"/>
        <v>0</v>
      </c>
      <c r="I109" s="61">
        <f>'Расчет субсидий'!J109-1</f>
        <v>0.20030325120279913</v>
      </c>
      <c r="J109" s="61">
        <f>I109*'Расчет субсидий'!K109</f>
        <v>2.0030325120279913</v>
      </c>
      <c r="K109" s="62">
        <f t="shared" si="8"/>
        <v>47.72630703519291</v>
      </c>
      <c r="L109" s="61" t="s">
        <v>400</v>
      </c>
      <c r="M109" s="61" t="s">
        <v>400</v>
      </c>
      <c r="N109" s="63" t="s">
        <v>400</v>
      </c>
      <c r="O109" s="61" t="s">
        <v>400</v>
      </c>
      <c r="P109" s="61" t="s">
        <v>400</v>
      </c>
      <c r="Q109" s="63" t="s">
        <v>400</v>
      </c>
      <c r="R109" s="61" t="s">
        <v>400</v>
      </c>
      <c r="S109" s="61" t="s">
        <v>400</v>
      </c>
      <c r="T109" s="63" t="s">
        <v>400</v>
      </c>
      <c r="U109" s="61" t="s">
        <v>400</v>
      </c>
      <c r="V109" s="61" t="s">
        <v>400</v>
      </c>
      <c r="W109" s="63" t="s">
        <v>400</v>
      </c>
      <c r="X109" s="64">
        <f t="shared" si="9"/>
        <v>-1.7596519745695942</v>
      </c>
    </row>
    <row r="110" spans="1:24" ht="15" customHeight="1">
      <c r="A110" s="72" t="s">
        <v>95</v>
      </c>
      <c r="B110" s="60">
        <f>'Расчет субсидий'!AF110</f>
        <v>-92.218181818181847</v>
      </c>
      <c r="C110" s="61">
        <f>'Расчет субсидий'!D110-1</f>
        <v>-0.30785027072554438</v>
      </c>
      <c r="D110" s="61">
        <f>C110*'Расчет субсидий'!E110</f>
        <v>-4.6177540608831658</v>
      </c>
      <c r="E110" s="62">
        <f t="shared" si="6"/>
        <v>-162.8628041730183</v>
      </c>
      <c r="F110" s="61">
        <f>'Расчет субсидий'!F110-1</f>
        <v>0</v>
      </c>
      <c r="G110" s="61">
        <f>F110*'Расчет субсидий'!G110</f>
        <v>0</v>
      </c>
      <c r="H110" s="62">
        <f t="shared" si="7"/>
        <v>0</v>
      </c>
      <c r="I110" s="61">
        <f>'Расчет субсидий'!J110-1</f>
        <v>0.20030325120279913</v>
      </c>
      <c r="J110" s="61">
        <f>I110*'Расчет субсидий'!K110</f>
        <v>2.0030325120279913</v>
      </c>
      <c r="K110" s="62">
        <f t="shared" si="8"/>
        <v>70.644622354836429</v>
      </c>
      <c r="L110" s="61" t="s">
        <v>400</v>
      </c>
      <c r="M110" s="61" t="s">
        <v>400</v>
      </c>
      <c r="N110" s="63" t="s">
        <v>400</v>
      </c>
      <c r="O110" s="61" t="s">
        <v>400</v>
      </c>
      <c r="P110" s="61" t="s">
        <v>400</v>
      </c>
      <c r="Q110" s="63" t="s">
        <v>400</v>
      </c>
      <c r="R110" s="61" t="s">
        <v>400</v>
      </c>
      <c r="S110" s="61" t="s">
        <v>400</v>
      </c>
      <c r="T110" s="63" t="s">
        <v>400</v>
      </c>
      <c r="U110" s="61" t="s">
        <v>400</v>
      </c>
      <c r="V110" s="61" t="s">
        <v>400</v>
      </c>
      <c r="W110" s="63" t="s">
        <v>400</v>
      </c>
      <c r="X110" s="64">
        <f t="shared" si="9"/>
        <v>-2.6147215488551745</v>
      </c>
    </row>
    <row r="111" spans="1:24" ht="15" customHeight="1">
      <c r="A111" s="72" t="s">
        <v>96</v>
      </c>
      <c r="B111" s="60">
        <f>'Расчет субсидий'!AF111</f>
        <v>-32.881818181818176</v>
      </c>
      <c r="C111" s="61">
        <f>'Расчет субсидий'!D111-1</f>
        <v>-0.26300995836912722</v>
      </c>
      <c r="D111" s="61">
        <f>C111*'Расчет субсидий'!E111</f>
        <v>-3.945149375536908</v>
      </c>
      <c r="E111" s="62">
        <f t="shared" si="6"/>
        <v>-66.794994113866068</v>
      </c>
      <c r="F111" s="61">
        <f>'Расчет субсидий'!F111-1</f>
        <v>0</v>
      </c>
      <c r="G111" s="61">
        <f>F111*'Расчет субсидий'!G111</f>
        <v>0</v>
      </c>
      <c r="H111" s="62">
        <f t="shared" si="7"/>
        <v>0</v>
      </c>
      <c r="I111" s="61">
        <f>'Расчет субсидий'!J111-1</f>
        <v>0.20030325120279913</v>
      </c>
      <c r="J111" s="61">
        <f>I111*'Расчет субсидий'!K111</f>
        <v>2.0030325120279913</v>
      </c>
      <c r="K111" s="62">
        <f t="shared" si="8"/>
        <v>33.913175932047885</v>
      </c>
      <c r="L111" s="61" t="s">
        <v>400</v>
      </c>
      <c r="M111" s="61" t="s">
        <v>400</v>
      </c>
      <c r="N111" s="63" t="s">
        <v>400</v>
      </c>
      <c r="O111" s="61" t="s">
        <v>400</v>
      </c>
      <c r="P111" s="61" t="s">
        <v>400</v>
      </c>
      <c r="Q111" s="63" t="s">
        <v>400</v>
      </c>
      <c r="R111" s="61" t="s">
        <v>400</v>
      </c>
      <c r="S111" s="61" t="s">
        <v>400</v>
      </c>
      <c r="T111" s="63" t="s">
        <v>400</v>
      </c>
      <c r="U111" s="61" t="s">
        <v>400</v>
      </c>
      <c r="V111" s="61" t="s">
        <v>400</v>
      </c>
      <c r="W111" s="63" t="s">
        <v>400</v>
      </c>
      <c r="X111" s="64">
        <f t="shared" si="9"/>
        <v>-1.9421168635089168</v>
      </c>
    </row>
    <row r="112" spans="1:24" ht="15" customHeight="1">
      <c r="A112" s="72" t="s">
        <v>97</v>
      </c>
      <c r="B112" s="60">
        <f>'Расчет субсидий'!AF112</f>
        <v>116.45454545454538</v>
      </c>
      <c r="C112" s="61">
        <f>'Расчет субсидий'!D112-1</f>
        <v>0.20661146932952912</v>
      </c>
      <c r="D112" s="61">
        <f>C112*'Расчет субсидий'!E112</f>
        <v>3.0991720399429368</v>
      </c>
      <c r="E112" s="62">
        <f t="shared" si="6"/>
        <v>70.736613462032622</v>
      </c>
      <c r="F112" s="61">
        <f>'Расчет субсидий'!F112-1</f>
        <v>0</v>
      </c>
      <c r="G112" s="61">
        <f>F112*'Расчет субсидий'!G112</f>
        <v>0</v>
      </c>
      <c r="H112" s="62">
        <f t="shared" si="7"/>
        <v>0</v>
      </c>
      <c r="I112" s="61">
        <f>'Расчет субсидий'!J112-1</f>
        <v>0.20030325120279913</v>
      </c>
      <c r="J112" s="61">
        <f>I112*'Расчет субсидий'!K112</f>
        <v>2.0030325120279913</v>
      </c>
      <c r="K112" s="62">
        <f t="shared" si="8"/>
        <v>45.71793199251276</v>
      </c>
      <c r="L112" s="61" t="s">
        <v>400</v>
      </c>
      <c r="M112" s="61" t="s">
        <v>400</v>
      </c>
      <c r="N112" s="63" t="s">
        <v>400</v>
      </c>
      <c r="O112" s="61" t="s">
        <v>400</v>
      </c>
      <c r="P112" s="61" t="s">
        <v>400</v>
      </c>
      <c r="Q112" s="63" t="s">
        <v>400</v>
      </c>
      <c r="R112" s="61" t="s">
        <v>400</v>
      </c>
      <c r="S112" s="61" t="s">
        <v>400</v>
      </c>
      <c r="T112" s="63" t="s">
        <v>400</v>
      </c>
      <c r="U112" s="61" t="s">
        <v>400</v>
      </c>
      <c r="V112" s="61" t="s">
        <v>400</v>
      </c>
      <c r="W112" s="63" t="s">
        <v>400</v>
      </c>
      <c r="X112" s="64">
        <f t="shared" si="9"/>
        <v>5.102204551970928</v>
      </c>
    </row>
    <row r="113" spans="1:24" ht="15" customHeight="1">
      <c r="A113" s="72" t="s">
        <v>98</v>
      </c>
      <c r="B113" s="60">
        <f>'Расчет субсидий'!AF113</f>
        <v>87.745454545454663</v>
      </c>
      <c r="C113" s="61">
        <f>'Расчет субсидий'!D113-1</f>
        <v>0.20447898959537558</v>
      </c>
      <c r="D113" s="61">
        <f>C113*'Расчет субсидий'!E113</f>
        <v>3.067184843930634</v>
      </c>
      <c r="E113" s="62">
        <f t="shared" si="6"/>
        <v>53.080866047948398</v>
      </c>
      <c r="F113" s="61">
        <f>'Расчет субсидий'!F113-1</f>
        <v>0</v>
      </c>
      <c r="G113" s="61">
        <f>F113*'Расчет субсидий'!G113</f>
        <v>0</v>
      </c>
      <c r="H113" s="62">
        <f t="shared" si="7"/>
        <v>0</v>
      </c>
      <c r="I113" s="61">
        <f>'Расчет субсидий'!J113-1</f>
        <v>0.20030325120279913</v>
      </c>
      <c r="J113" s="61">
        <f>I113*'Расчет субсидий'!K113</f>
        <v>2.0030325120279913</v>
      </c>
      <c r="K113" s="62">
        <f t="shared" si="8"/>
        <v>34.664588497506266</v>
      </c>
      <c r="L113" s="61" t="s">
        <v>400</v>
      </c>
      <c r="M113" s="61" t="s">
        <v>400</v>
      </c>
      <c r="N113" s="63" t="s">
        <v>400</v>
      </c>
      <c r="O113" s="61" t="s">
        <v>400</v>
      </c>
      <c r="P113" s="61" t="s">
        <v>400</v>
      </c>
      <c r="Q113" s="63" t="s">
        <v>400</v>
      </c>
      <c r="R113" s="61" t="s">
        <v>400</v>
      </c>
      <c r="S113" s="61" t="s">
        <v>400</v>
      </c>
      <c r="T113" s="63" t="s">
        <v>400</v>
      </c>
      <c r="U113" s="61" t="s">
        <v>400</v>
      </c>
      <c r="V113" s="61" t="s">
        <v>400</v>
      </c>
      <c r="W113" s="63" t="s">
        <v>400</v>
      </c>
      <c r="X113" s="64">
        <f t="shared" si="9"/>
        <v>5.0702173559586257</v>
      </c>
    </row>
    <row r="114" spans="1:24" ht="15" customHeight="1">
      <c r="A114" s="68" t="s">
        <v>99</v>
      </c>
      <c r="B114" s="69"/>
      <c r="C114" s="70"/>
      <c r="D114" s="70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</row>
    <row r="115" spans="1:24" ht="15" customHeight="1">
      <c r="A115" s="72" t="s">
        <v>100</v>
      </c>
      <c r="B115" s="60">
        <f>'Расчет субсидий'!AF115</f>
        <v>-16.963636363636169</v>
      </c>
      <c r="C115" s="61">
        <f>'Расчет субсидий'!D115-1</f>
        <v>-0.14148644771127306</v>
      </c>
      <c r="D115" s="61">
        <f>C115*'Расчет субсидий'!E115</f>
        <v>-2.1222967156690959</v>
      </c>
      <c r="E115" s="62">
        <f t="shared" si="6"/>
        <v>-116.39810245461628</v>
      </c>
      <c r="F115" s="61">
        <f>'Расчет субсидий'!F115-1</f>
        <v>0</v>
      </c>
      <c r="G115" s="61">
        <f>F115*'Расчет субсидий'!G115</f>
        <v>0</v>
      </c>
      <c r="H115" s="62">
        <f t="shared" si="7"/>
        <v>0</v>
      </c>
      <c r="I115" s="61">
        <f>'Расчет субсидий'!J115-1</f>
        <v>0.18129972599121857</v>
      </c>
      <c r="J115" s="61">
        <f>I115*'Расчет субсидий'!K115</f>
        <v>1.8129972599121857</v>
      </c>
      <c r="K115" s="62">
        <f t="shared" si="8"/>
        <v>99.434466090980109</v>
      </c>
      <c r="L115" s="61" t="s">
        <v>400</v>
      </c>
      <c r="M115" s="61" t="s">
        <v>400</v>
      </c>
      <c r="N115" s="63" t="s">
        <v>400</v>
      </c>
      <c r="O115" s="61" t="s">
        <v>400</v>
      </c>
      <c r="P115" s="61" t="s">
        <v>400</v>
      </c>
      <c r="Q115" s="63" t="s">
        <v>400</v>
      </c>
      <c r="R115" s="61" t="s">
        <v>400</v>
      </c>
      <c r="S115" s="61" t="s">
        <v>400</v>
      </c>
      <c r="T115" s="63" t="s">
        <v>400</v>
      </c>
      <c r="U115" s="61" t="s">
        <v>400</v>
      </c>
      <c r="V115" s="61" t="s">
        <v>400</v>
      </c>
      <c r="W115" s="63" t="s">
        <v>400</v>
      </c>
      <c r="X115" s="64">
        <f t="shared" si="9"/>
        <v>-0.3092994557569102</v>
      </c>
    </row>
    <row r="116" spans="1:24" ht="15" customHeight="1">
      <c r="A116" s="72" t="s">
        <v>101</v>
      </c>
      <c r="B116" s="60">
        <f>'Расчет субсидий'!AF116</f>
        <v>123.63636363636374</v>
      </c>
      <c r="C116" s="61">
        <f>'Расчет субсидий'!D116-1</f>
        <v>3.9488037950529575E-2</v>
      </c>
      <c r="D116" s="61">
        <f>C116*'Расчет субсидий'!E116</f>
        <v>0.59232056925794363</v>
      </c>
      <c r="E116" s="62">
        <f t="shared" si="6"/>
        <v>30.446022725961065</v>
      </c>
      <c r="F116" s="61">
        <f>'Расчет субсидий'!F116-1</f>
        <v>0</v>
      </c>
      <c r="G116" s="61">
        <f>F116*'Расчет субсидий'!G116</f>
        <v>0</v>
      </c>
      <c r="H116" s="62">
        <f t="shared" si="7"/>
        <v>0</v>
      </c>
      <c r="I116" s="61">
        <f>'Расчет субсидий'!J116-1</f>
        <v>0.18129972599121857</v>
      </c>
      <c r="J116" s="61">
        <f>I116*'Расчет субсидий'!K116</f>
        <v>1.8129972599121857</v>
      </c>
      <c r="K116" s="62">
        <f t="shared" si="8"/>
        <v>93.190340910402696</v>
      </c>
      <c r="L116" s="61" t="s">
        <v>400</v>
      </c>
      <c r="M116" s="61" t="s">
        <v>400</v>
      </c>
      <c r="N116" s="63" t="s">
        <v>400</v>
      </c>
      <c r="O116" s="61" t="s">
        <v>400</v>
      </c>
      <c r="P116" s="61" t="s">
        <v>400</v>
      </c>
      <c r="Q116" s="63" t="s">
        <v>400</v>
      </c>
      <c r="R116" s="61" t="s">
        <v>400</v>
      </c>
      <c r="S116" s="61" t="s">
        <v>400</v>
      </c>
      <c r="T116" s="63" t="s">
        <v>400</v>
      </c>
      <c r="U116" s="61" t="s">
        <v>400</v>
      </c>
      <c r="V116" s="61" t="s">
        <v>400</v>
      </c>
      <c r="W116" s="63" t="s">
        <v>400</v>
      </c>
      <c r="X116" s="64">
        <f t="shared" si="9"/>
        <v>2.4053178291701292</v>
      </c>
    </row>
    <row r="117" spans="1:24" ht="15" customHeight="1">
      <c r="A117" s="72" t="s">
        <v>102</v>
      </c>
      <c r="B117" s="60">
        <f>'Расчет субсидий'!AF117</f>
        <v>227.13636363636351</v>
      </c>
      <c r="C117" s="61">
        <f>'Расчет субсидий'!D117-1</f>
        <v>6.1532664447337959E-2</v>
      </c>
      <c r="D117" s="61">
        <f>C117*'Расчет субсидий'!E117</f>
        <v>0.92298996671006939</v>
      </c>
      <c r="E117" s="62">
        <f t="shared" si="6"/>
        <v>76.624840449343964</v>
      </c>
      <c r="F117" s="61">
        <f>'Расчет субсидий'!F117-1</f>
        <v>0</v>
      </c>
      <c r="G117" s="61">
        <f>F117*'Расчет субсидий'!G117</f>
        <v>0</v>
      </c>
      <c r="H117" s="62">
        <f t="shared" si="7"/>
        <v>0</v>
      </c>
      <c r="I117" s="61">
        <f>'Расчет субсидий'!J117-1</f>
        <v>0.18129972599121857</v>
      </c>
      <c r="J117" s="61">
        <f>I117*'Расчет субсидий'!K117</f>
        <v>1.8129972599121857</v>
      </c>
      <c r="K117" s="62">
        <f t="shared" si="8"/>
        <v>150.51152318701955</v>
      </c>
      <c r="L117" s="61" t="s">
        <v>400</v>
      </c>
      <c r="M117" s="61" t="s">
        <v>400</v>
      </c>
      <c r="N117" s="63" t="s">
        <v>400</v>
      </c>
      <c r="O117" s="61" t="s">
        <v>400</v>
      </c>
      <c r="P117" s="61" t="s">
        <v>400</v>
      </c>
      <c r="Q117" s="63" t="s">
        <v>400</v>
      </c>
      <c r="R117" s="61" t="s">
        <v>400</v>
      </c>
      <c r="S117" s="61" t="s">
        <v>400</v>
      </c>
      <c r="T117" s="63" t="s">
        <v>400</v>
      </c>
      <c r="U117" s="61" t="s">
        <v>400</v>
      </c>
      <c r="V117" s="61" t="s">
        <v>400</v>
      </c>
      <c r="W117" s="63" t="s">
        <v>400</v>
      </c>
      <c r="X117" s="64">
        <f t="shared" si="9"/>
        <v>2.7359872266222549</v>
      </c>
    </row>
    <row r="118" spans="1:24" ht="15" customHeight="1">
      <c r="A118" s="72" t="s">
        <v>103</v>
      </c>
      <c r="B118" s="60">
        <f>'Расчет субсидий'!AF118</f>
        <v>-201.53636363636383</v>
      </c>
      <c r="C118" s="61">
        <f>'Расчет субсидий'!D118-1</f>
        <v>-0.35711602966575229</v>
      </c>
      <c r="D118" s="61">
        <f>C118*'Расчет субсидий'!E118</f>
        <v>-5.3567404449862845</v>
      </c>
      <c r="E118" s="62">
        <f t="shared" si="6"/>
        <v>-304.64340496609645</v>
      </c>
      <c r="F118" s="61">
        <f>'Расчет субсидий'!F118-1</f>
        <v>0</v>
      </c>
      <c r="G118" s="61">
        <f>F118*'Расчет субсидий'!G118</f>
        <v>0</v>
      </c>
      <c r="H118" s="62">
        <f t="shared" si="7"/>
        <v>0</v>
      </c>
      <c r="I118" s="61">
        <f>'Расчет субсидий'!J118-1</f>
        <v>0.18129972599121857</v>
      </c>
      <c r="J118" s="61">
        <f>I118*'Расчет субсидий'!K118</f>
        <v>1.8129972599121857</v>
      </c>
      <c r="K118" s="62">
        <f t="shared" si="8"/>
        <v>103.10704132973264</v>
      </c>
      <c r="L118" s="61" t="s">
        <v>400</v>
      </c>
      <c r="M118" s="61" t="s">
        <v>400</v>
      </c>
      <c r="N118" s="63" t="s">
        <v>400</v>
      </c>
      <c r="O118" s="61" t="s">
        <v>400</v>
      </c>
      <c r="P118" s="61" t="s">
        <v>400</v>
      </c>
      <c r="Q118" s="63" t="s">
        <v>400</v>
      </c>
      <c r="R118" s="61" t="s">
        <v>400</v>
      </c>
      <c r="S118" s="61" t="s">
        <v>400</v>
      </c>
      <c r="T118" s="63" t="s">
        <v>400</v>
      </c>
      <c r="U118" s="61" t="s">
        <v>400</v>
      </c>
      <c r="V118" s="61" t="s">
        <v>400</v>
      </c>
      <c r="W118" s="63" t="s">
        <v>400</v>
      </c>
      <c r="X118" s="64">
        <f t="shared" si="9"/>
        <v>-3.5437431850740988</v>
      </c>
    </row>
    <row r="119" spans="1:24" ht="15" customHeight="1">
      <c r="A119" s="72" t="s">
        <v>104</v>
      </c>
      <c r="B119" s="60">
        <f>'Расчет субсидий'!AF119</f>
        <v>-233.0090909090909</v>
      </c>
      <c r="C119" s="61">
        <f>'Расчет субсидий'!D119-1</f>
        <v>-0.35729644772689018</v>
      </c>
      <c r="D119" s="61">
        <f>C119*'Расчет субсидий'!E119</f>
        <v>-5.3594467159033528</v>
      </c>
      <c r="E119" s="62">
        <f t="shared" si="6"/>
        <v>-352.12677426960158</v>
      </c>
      <c r="F119" s="61">
        <f>'Расчет субсидий'!F119-1</f>
        <v>0</v>
      </c>
      <c r="G119" s="61">
        <f>F119*'Расчет субсидий'!G119</f>
        <v>0</v>
      </c>
      <c r="H119" s="62">
        <f t="shared" si="7"/>
        <v>0</v>
      </c>
      <c r="I119" s="61">
        <f>'Расчет субсидий'!J119-1</f>
        <v>0.18129972599121857</v>
      </c>
      <c r="J119" s="61">
        <f>I119*'Расчет субсидий'!K119</f>
        <v>1.8129972599121857</v>
      </c>
      <c r="K119" s="62">
        <f t="shared" si="8"/>
        <v>119.11768336051068</v>
      </c>
      <c r="L119" s="61" t="s">
        <v>400</v>
      </c>
      <c r="M119" s="61" t="s">
        <v>400</v>
      </c>
      <c r="N119" s="63" t="s">
        <v>400</v>
      </c>
      <c r="O119" s="61" t="s">
        <v>400</v>
      </c>
      <c r="P119" s="61" t="s">
        <v>400</v>
      </c>
      <c r="Q119" s="63" t="s">
        <v>400</v>
      </c>
      <c r="R119" s="61" t="s">
        <v>400</v>
      </c>
      <c r="S119" s="61" t="s">
        <v>400</v>
      </c>
      <c r="T119" s="63" t="s">
        <v>400</v>
      </c>
      <c r="U119" s="61" t="s">
        <v>400</v>
      </c>
      <c r="V119" s="61" t="s">
        <v>400</v>
      </c>
      <c r="W119" s="63" t="s">
        <v>400</v>
      </c>
      <c r="X119" s="64">
        <f t="shared" si="9"/>
        <v>-3.546449455991167</v>
      </c>
    </row>
    <row r="120" spans="1:24" ht="15" customHeight="1">
      <c r="A120" s="72" t="s">
        <v>105</v>
      </c>
      <c r="B120" s="60">
        <f>'Расчет субсидий'!AF120</f>
        <v>-58</v>
      </c>
      <c r="C120" s="61">
        <f>'Расчет субсидий'!D120-1</f>
        <v>-0.16877555578171288</v>
      </c>
      <c r="D120" s="61">
        <f>C120*'Расчет субсидий'!E120</f>
        <v>-2.5316333367256934</v>
      </c>
      <c r="E120" s="62">
        <f t="shared" si="6"/>
        <v>-204.32418892907197</v>
      </c>
      <c r="F120" s="61">
        <f>'Расчет субсидий'!F120-1</f>
        <v>0</v>
      </c>
      <c r="G120" s="61">
        <f>F120*'Расчет субсидий'!G120</f>
        <v>0</v>
      </c>
      <c r="H120" s="62">
        <f t="shared" si="7"/>
        <v>0</v>
      </c>
      <c r="I120" s="61">
        <f>'Расчет субсидий'!J120-1</f>
        <v>0.18129972599121857</v>
      </c>
      <c r="J120" s="61">
        <f>I120*'Расчет субсидий'!K120</f>
        <v>1.8129972599121857</v>
      </c>
      <c r="K120" s="62">
        <f t="shared" si="8"/>
        <v>146.32418892907199</v>
      </c>
      <c r="L120" s="61" t="s">
        <v>400</v>
      </c>
      <c r="M120" s="61" t="s">
        <v>400</v>
      </c>
      <c r="N120" s="63" t="s">
        <v>400</v>
      </c>
      <c r="O120" s="61" t="s">
        <v>400</v>
      </c>
      <c r="P120" s="61" t="s">
        <v>400</v>
      </c>
      <c r="Q120" s="63" t="s">
        <v>400</v>
      </c>
      <c r="R120" s="61" t="s">
        <v>400</v>
      </c>
      <c r="S120" s="61" t="s">
        <v>400</v>
      </c>
      <c r="T120" s="63" t="s">
        <v>400</v>
      </c>
      <c r="U120" s="61" t="s">
        <v>400</v>
      </c>
      <c r="V120" s="61" t="s">
        <v>400</v>
      </c>
      <c r="W120" s="63" t="s">
        <v>400</v>
      </c>
      <c r="X120" s="64">
        <f t="shared" si="9"/>
        <v>-0.71863607681350761</v>
      </c>
    </row>
    <row r="121" spans="1:24" ht="15" customHeight="1">
      <c r="A121" s="72" t="s">
        <v>106</v>
      </c>
      <c r="B121" s="60">
        <f>'Расчет субсидий'!AF121</f>
        <v>-488.59999999999991</v>
      </c>
      <c r="C121" s="61">
        <f>'Расчет субсидий'!D121-1</f>
        <v>-0.50585794259732886</v>
      </c>
      <c r="D121" s="61">
        <f>C121*'Расчет субсидий'!E121</f>
        <v>-7.5878691389599329</v>
      </c>
      <c r="E121" s="62">
        <f t="shared" ref="E121:E184" si="10">$B121*D121/$X121</f>
        <v>-641.99395916419235</v>
      </c>
      <c r="F121" s="61">
        <f>'Расчет субсидий'!F121-1</f>
        <v>0</v>
      </c>
      <c r="G121" s="61">
        <f>F121*'Расчет субсидий'!G121</f>
        <v>0</v>
      </c>
      <c r="H121" s="62">
        <f t="shared" ref="H121:H184" si="11">$B121*G121/$X121</f>
        <v>0</v>
      </c>
      <c r="I121" s="61">
        <f>'Расчет субсидий'!J121-1</f>
        <v>0.18129972599121857</v>
      </c>
      <c r="J121" s="61">
        <f>I121*'Расчет субсидий'!K121</f>
        <v>1.8129972599121857</v>
      </c>
      <c r="K121" s="62">
        <f t="shared" ref="K121:K184" si="12">$B121*J121/$X121</f>
        <v>153.39395916419249</v>
      </c>
      <c r="L121" s="61" t="s">
        <v>400</v>
      </c>
      <c r="M121" s="61" t="s">
        <v>400</v>
      </c>
      <c r="N121" s="63" t="s">
        <v>400</v>
      </c>
      <c r="O121" s="61" t="s">
        <v>400</v>
      </c>
      <c r="P121" s="61" t="s">
        <v>400</v>
      </c>
      <c r="Q121" s="63" t="s">
        <v>400</v>
      </c>
      <c r="R121" s="61" t="s">
        <v>400</v>
      </c>
      <c r="S121" s="61" t="s">
        <v>400</v>
      </c>
      <c r="T121" s="63" t="s">
        <v>400</v>
      </c>
      <c r="U121" s="61" t="s">
        <v>400</v>
      </c>
      <c r="V121" s="61" t="s">
        <v>400</v>
      </c>
      <c r="W121" s="63" t="s">
        <v>400</v>
      </c>
      <c r="X121" s="64">
        <f t="shared" ref="X121:X184" si="13">D121+G121+J121</f>
        <v>-5.7748718790477476</v>
      </c>
    </row>
    <row r="122" spans="1:24" ht="15" customHeight="1">
      <c r="A122" s="72" t="s">
        <v>107</v>
      </c>
      <c r="B122" s="60">
        <f>'Расчет субсидий'!AF122</f>
        <v>-266.40000000000009</v>
      </c>
      <c r="C122" s="61">
        <f>'Расчет субсидий'!D122-1</f>
        <v>-0.44666155949882336</v>
      </c>
      <c r="D122" s="61">
        <f>C122*'Расчет субсидий'!E122</f>
        <v>-6.6999233924823507</v>
      </c>
      <c r="E122" s="62">
        <f t="shared" si="10"/>
        <v>-365.23154705810816</v>
      </c>
      <c r="F122" s="61">
        <f>'Расчет субсидий'!F122-1</f>
        <v>0</v>
      </c>
      <c r="G122" s="61">
        <f>F122*'Расчет субсидий'!G122</f>
        <v>0</v>
      </c>
      <c r="H122" s="62">
        <f t="shared" si="11"/>
        <v>0</v>
      </c>
      <c r="I122" s="61">
        <f>'Расчет субсидий'!J122-1</f>
        <v>0.18129972599121857</v>
      </c>
      <c r="J122" s="61">
        <f>I122*'Расчет субсидий'!K122</f>
        <v>1.8129972599121857</v>
      </c>
      <c r="K122" s="62">
        <f t="shared" si="12"/>
        <v>98.831547058108086</v>
      </c>
      <c r="L122" s="61" t="s">
        <v>400</v>
      </c>
      <c r="M122" s="61" t="s">
        <v>400</v>
      </c>
      <c r="N122" s="63" t="s">
        <v>400</v>
      </c>
      <c r="O122" s="61" t="s">
        <v>400</v>
      </c>
      <c r="P122" s="61" t="s">
        <v>400</v>
      </c>
      <c r="Q122" s="63" t="s">
        <v>400</v>
      </c>
      <c r="R122" s="61" t="s">
        <v>400</v>
      </c>
      <c r="S122" s="61" t="s">
        <v>400</v>
      </c>
      <c r="T122" s="63" t="s">
        <v>400</v>
      </c>
      <c r="U122" s="61" t="s">
        <v>400</v>
      </c>
      <c r="V122" s="61" t="s">
        <v>400</v>
      </c>
      <c r="W122" s="63" t="s">
        <v>400</v>
      </c>
      <c r="X122" s="64">
        <f t="shared" si="13"/>
        <v>-4.8869261325701654</v>
      </c>
    </row>
    <row r="123" spans="1:24" ht="15" customHeight="1">
      <c r="A123" s="72" t="s">
        <v>108</v>
      </c>
      <c r="B123" s="60">
        <f>'Расчет субсидий'!AF123</f>
        <v>-50.554545454545405</v>
      </c>
      <c r="C123" s="61">
        <f>'Расчет субсидий'!D123-1</f>
        <v>-0.14539266289757113</v>
      </c>
      <c r="D123" s="61">
        <f>C123*'Расчет субсидий'!E123</f>
        <v>-2.1808899434635669</v>
      </c>
      <c r="E123" s="62">
        <f t="shared" si="10"/>
        <v>-299.69038447265399</v>
      </c>
      <c r="F123" s="61">
        <f>'Расчет субсидий'!F123-1</f>
        <v>0</v>
      </c>
      <c r="G123" s="61">
        <f>F123*'Расчет субсидий'!G123</f>
        <v>0</v>
      </c>
      <c r="H123" s="62">
        <f t="shared" si="11"/>
        <v>0</v>
      </c>
      <c r="I123" s="61">
        <f>'Расчет субсидий'!J123-1</f>
        <v>0.18129972599121857</v>
      </c>
      <c r="J123" s="61">
        <f>I123*'Расчет субсидий'!K123</f>
        <v>1.8129972599121857</v>
      </c>
      <c r="K123" s="62">
        <f t="shared" si="12"/>
        <v>249.13583901810858</v>
      </c>
      <c r="L123" s="61" t="s">
        <v>400</v>
      </c>
      <c r="M123" s="61" t="s">
        <v>400</v>
      </c>
      <c r="N123" s="63" t="s">
        <v>400</v>
      </c>
      <c r="O123" s="61" t="s">
        <v>400</v>
      </c>
      <c r="P123" s="61" t="s">
        <v>400</v>
      </c>
      <c r="Q123" s="63" t="s">
        <v>400</v>
      </c>
      <c r="R123" s="61" t="s">
        <v>400</v>
      </c>
      <c r="S123" s="61" t="s">
        <v>400</v>
      </c>
      <c r="T123" s="63" t="s">
        <v>400</v>
      </c>
      <c r="U123" s="61" t="s">
        <v>400</v>
      </c>
      <c r="V123" s="61" t="s">
        <v>400</v>
      </c>
      <c r="W123" s="63" t="s">
        <v>400</v>
      </c>
      <c r="X123" s="64">
        <f t="shared" si="13"/>
        <v>-0.36789268355138116</v>
      </c>
    </row>
    <row r="124" spans="1:24" ht="15" customHeight="1">
      <c r="A124" s="72" t="s">
        <v>109</v>
      </c>
      <c r="B124" s="60">
        <f>'Расчет субсидий'!AF124</f>
        <v>0</v>
      </c>
      <c r="C124" s="61">
        <f>'Расчет субсидий'!D124-1</f>
        <v>0.14633505559849858</v>
      </c>
      <c r="D124" s="61">
        <f>C124*'Расчет субсидий'!E124</f>
        <v>2.1950258339774784</v>
      </c>
      <c r="E124" s="62">
        <f t="shared" si="10"/>
        <v>0</v>
      </c>
      <c r="F124" s="61">
        <f>'Расчет субсидий'!F124-1</f>
        <v>0</v>
      </c>
      <c r="G124" s="61">
        <f>F124*'Расчет субсидий'!G124</f>
        <v>0</v>
      </c>
      <c r="H124" s="62">
        <f t="shared" si="11"/>
        <v>0</v>
      </c>
      <c r="I124" s="61">
        <f>'Расчет субсидий'!J124-1</f>
        <v>0.18129972599121857</v>
      </c>
      <c r="J124" s="61">
        <f>I124*'Расчет субсидий'!K124</f>
        <v>1.8129972599121857</v>
      </c>
      <c r="K124" s="62">
        <f t="shared" si="12"/>
        <v>0</v>
      </c>
      <c r="L124" s="61" t="s">
        <v>400</v>
      </c>
      <c r="M124" s="61" t="s">
        <v>400</v>
      </c>
      <c r="N124" s="63" t="s">
        <v>400</v>
      </c>
      <c r="O124" s="61" t="s">
        <v>400</v>
      </c>
      <c r="P124" s="61" t="s">
        <v>400</v>
      </c>
      <c r="Q124" s="63" t="s">
        <v>400</v>
      </c>
      <c r="R124" s="61" t="s">
        <v>400</v>
      </c>
      <c r="S124" s="61" t="s">
        <v>400</v>
      </c>
      <c r="T124" s="63" t="s">
        <v>400</v>
      </c>
      <c r="U124" s="61" t="s">
        <v>400</v>
      </c>
      <c r="V124" s="61" t="s">
        <v>400</v>
      </c>
      <c r="W124" s="63" t="s">
        <v>400</v>
      </c>
      <c r="X124" s="64">
        <f t="shared" si="13"/>
        <v>4.0080230938896637</v>
      </c>
    </row>
    <row r="125" spans="1:24" ht="15" customHeight="1">
      <c r="A125" s="72" t="s">
        <v>110</v>
      </c>
      <c r="B125" s="60">
        <f>'Расчет субсидий'!AF125</f>
        <v>-91.936363636363694</v>
      </c>
      <c r="C125" s="61">
        <f>'Расчет субсидий'!D125-1</f>
        <v>-0.17453757750577092</v>
      </c>
      <c r="D125" s="61">
        <f>C125*'Расчет субсидий'!E125</f>
        <v>-2.6180636625865636</v>
      </c>
      <c r="E125" s="62">
        <f t="shared" si="10"/>
        <v>-298.97565232772678</v>
      </c>
      <c r="F125" s="61">
        <f>'Расчет субсидий'!F125-1</f>
        <v>0</v>
      </c>
      <c r="G125" s="61">
        <f>F125*'Расчет субсидий'!G125</f>
        <v>0</v>
      </c>
      <c r="H125" s="62">
        <f t="shared" si="11"/>
        <v>0</v>
      </c>
      <c r="I125" s="61">
        <f>'Расчет субсидий'!J125-1</f>
        <v>0.18129972599121857</v>
      </c>
      <c r="J125" s="61">
        <f>I125*'Расчет субсидий'!K125</f>
        <v>1.8129972599121857</v>
      </c>
      <c r="K125" s="62">
        <f t="shared" si="12"/>
        <v>207.03928869136308</v>
      </c>
      <c r="L125" s="61" t="s">
        <v>400</v>
      </c>
      <c r="M125" s="61" t="s">
        <v>400</v>
      </c>
      <c r="N125" s="63" t="s">
        <v>400</v>
      </c>
      <c r="O125" s="61" t="s">
        <v>400</v>
      </c>
      <c r="P125" s="61" t="s">
        <v>400</v>
      </c>
      <c r="Q125" s="63" t="s">
        <v>400</v>
      </c>
      <c r="R125" s="61" t="s">
        <v>400</v>
      </c>
      <c r="S125" s="61" t="s">
        <v>400</v>
      </c>
      <c r="T125" s="63" t="s">
        <v>400</v>
      </c>
      <c r="U125" s="61" t="s">
        <v>400</v>
      </c>
      <c r="V125" s="61" t="s">
        <v>400</v>
      </c>
      <c r="W125" s="63" t="s">
        <v>400</v>
      </c>
      <c r="X125" s="64">
        <f t="shared" si="13"/>
        <v>-0.8050664026743779</v>
      </c>
    </row>
    <row r="126" spans="1:24" ht="15" customHeight="1">
      <c r="A126" s="72" t="s">
        <v>111</v>
      </c>
      <c r="B126" s="60">
        <f>'Расчет субсидий'!AF126</f>
        <v>-201.79090909090905</v>
      </c>
      <c r="C126" s="61">
        <f>'Расчет субсидий'!D126-1</f>
        <v>-0.54458840657023055</v>
      </c>
      <c r="D126" s="61">
        <f>C126*'Расчет субсидий'!E126</f>
        <v>-8.168826098553458</v>
      </c>
      <c r="E126" s="62">
        <f t="shared" si="10"/>
        <v>-259.35167331929506</v>
      </c>
      <c r="F126" s="61">
        <f>'Расчет субсидий'!F126-1</f>
        <v>0</v>
      </c>
      <c r="G126" s="61">
        <f>F126*'Расчет субсидий'!G126</f>
        <v>0</v>
      </c>
      <c r="H126" s="62">
        <f t="shared" si="11"/>
        <v>0</v>
      </c>
      <c r="I126" s="61">
        <f>'Расчет субсидий'!J126-1</f>
        <v>0.18129972599121857</v>
      </c>
      <c r="J126" s="61">
        <f>I126*'Расчет субсидий'!K126</f>
        <v>1.8129972599121857</v>
      </c>
      <c r="K126" s="62">
        <f t="shared" si="12"/>
        <v>57.560764228386063</v>
      </c>
      <c r="L126" s="61" t="s">
        <v>400</v>
      </c>
      <c r="M126" s="61" t="s">
        <v>400</v>
      </c>
      <c r="N126" s="63" t="s">
        <v>400</v>
      </c>
      <c r="O126" s="61" t="s">
        <v>400</v>
      </c>
      <c r="P126" s="61" t="s">
        <v>400</v>
      </c>
      <c r="Q126" s="63" t="s">
        <v>400</v>
      </c>
      <c r="R126" s="61" t="s">
        <v>400</v>
      </c>
      <c r="S126" s="61" t="s">
        <v>400</v>
      </c>
      <c r="T126" s="63" t="s">
        <v>400</v>
      </c>
      <c r="U126" s="61" t="s">
        <v>400</v>
      </c>
      <c r="V126" s="61" t="s">
        <v>400</v>
      </c>
      <c r="W126" s="63" t="s">
        <v>400</v>
      </c>
      <c r="X126" s="64">
        <f t="shared" si="13"/>
        <v>-6.3558288386412727</v>
      </c>
    </row>
    <row r="127" spans="1:24" ht="15" customHeight="1">
      <c r="A127" s="72" t="s">
        <v>112</v>
      </c>
      <c r="B127" s="60">
        <f>'Расчет субсидий'!AF127</f>
        <v>-549.29090909090883</v>
      </c>
      <c r="C127" s="61">
        <f>'Расчет субсидий'!D127-1</f>
        <v>-0.56665656189483093</v>
      </c>
      <c r="D127" s="61">
        <f>C127*'Расчет субсидий'!E127</f>
        <v>-8.4998484284224638</v>
      </c>
      <c r="E127" s="62">
        <f t="shared" si="10"/>
        <v>-698.21943882493497</v>
      </c>
      <c r="F127" s="61">
        <f>'Расчет субсидий'!F127-1</f>
        <v>0</v>
      </c>
      <c r="G127" s="61">
        <f>F127*'Расчет субсидий'!G127</f>
        <v>0</v>
      </c>
      <c r="H127" s="62">
        <f t="shared" si="11"/>
        <v>0</v>
      </c>
      <c r="I127" s="61">
        <f>'Расчет субсидий'!J127-1</f>
        <v>0.18129972599121857</v>
      </c>
      <c r="J127" s="61">
        <f>I127*'Расчет субсидий'!K127</f>
        <v>1.8129972599121857</v>
      </c>
      <c r="K127" s="62">
        <f t="shared" si="12"/>
        <v>148.92852973402626</v>
      </c>
      <c r="L127" s="61" t="s">
        <v>400</v>
      </c>
      <c r="M127" s="61" t="s">
        <v>400</v>
      </c>
      <c r="N127" s="63" t="s">
        <v>400</v>
      </c>
      <c r="O127" s="61" t="s">
        <v>400</v>
      </c>
      <c r="P127" s="61" t="s">
        <v>400</v>
      </c>
      <c r="Q127" s="63" t="s">
        <v>400</v>
      </c>
      <c r="R127" s="61" t="s">
        <v>400</v>
      </c>
      <c r="S127" s="61" t="s">
        <v>400</v>
      </c>
      <c r="T127" s="63" t="s">
        <v>400</v>
      </c>
      <c r="U127" s="61" t="s">
        <v>400</v>
      </c>
      <c r="V127" s="61" t="s">
        <v>400</v>
      </c>
      <c r="W127" s="63" t="s">
        <v>400</v>
      </c>
      <c r="X127" s="64">
        <f t="shared" si="13"/>
        <v>-6.6868511685102785</v>
      </c>
    </row>
    <row r="128" spans="1:24" ht="15" customHeight="1">
      <c r="A128" s="72" t="s">
        <v>113</v>
      </c>
      <c r="B128" s="60">
        <f>'Расчет субсидий'!AF128</f>
        <v>-686.01818181818203</v>
      </c>
      <c r="C128" s="61">
        <f>'Расчет субсидий'!D128-1</f>
        <v>-0.86792924606263844</v>
      </c>
      <c r="D128" s="61">
        <f>C128*'Расчет субсидий'!E128</f>
        <v>-13.018938690939576</v>
      </c>
      <c r="E128" s="62">
        <f t="shared" si="10"/>
        <v>-797.00832856681382</v>
      </c>
      <c r="F128" s="61">
        <f>'Расчет субсидий'!F128-1</f>
        <v>0</v>
      </c>
      <c r="G128" s="61">
        <f>F128*'Расчет субсидий'!G128</f>
        <v>0</v>
      </c>
      <c r="H128" s="62">
        <f t="shared" si="11"/>
        <v>0</v>
      </c>
      <c r="I128" s="61">
        <f>'Расчет субсидий'!J128-1</f>
        <v>0.18129972599121857</v>
      </c>
      <c r="J128" s="61">
        <f>I128*'Расчет субсидий'!K128</f>
        <v>1.8129972599121857</v>
      </c>
      <c r="K128" s="62">
        <f t="shared" si="12"/>
        <v>110.99014674863184</v>
      </c>
      <c r="L128" s="61" t="s">
        <v>400</v>
      </c>
      <c r="M128" s="61" t="s">
        <v>400</v>
      </c>
      <c r="N128" s="63" t="s">
        <v>400</v>
      </c>
      <c r="O128" s="61" t="s">
        <v>400</v>
      </c>
      <c r="P128" s="61" t="s">
        <v>400</v>
      </c>
      <c r="Q128" s="63" t="s">
        <v>400</v>
      </c>
      <c r="R128" s="61" t="s">
        <v>400</v>
      </c>
      <c r="S128" s="61" t="s">
        <v>400</v>
      </c>
      <c r="T128" s="63" t="s">
        <v>400</v>
      </c>
      <c r="U128" s="61" t="s">
        <v>400</v>
      </c>
      <c r="V128" s="61" t="s">
        <v>400</v>
      </c>
      <c r="W128" s="63" t="s">
        <v>400</v>
      </c>
      <c r="X128" s="64">
        <f t="shared" si="13"/>
        <v>-11.205941431027391</v>
      </c>
    </row>
    <row r="129" spans="1:24" ht="15" customHeight="1">
      <c r="A129" s="72" t="s">
        <v>114</v>
      </c>
      <c r="B129" s="60">
        <f>'Расчет субсидий'!AF129</f>
        <v>390.22727272727252</v>
      </c>
      <c r="C129" s="61">
        <f>'Расчет субсидий'!D129-1</f>
        <v>0.21710414341305651</v>
      </c>
      <c r="D129" s="61">
        <f>C129*'Расчет субсидий'!E129</f>
        <v>3.2565621511958476</v>
      </c>
      <c r="E129" s="62">
        <f t="shared" si="10"/>
        <v>250.67254640384257</v>
      </c>
      <c r="F129" s="61">
        <f>'Расчет субсидий'!F129-1</f>
        <v>0</v>
      </c>
      <c r="G129" s="61">
        <f>F129*'Расчет субсидий'!G129</f>
        <v>0</v>
      </c>
      <c r="H129" s="62">
        <f t="shared" si="11"/>
        <v>0</v>
      </c>
      <c r="I129" s="61">
        <f>'Расчет субсидий'!J129-1</f>
        <v>0.18129972599121857</v>
      </c>
      <c r="J129" s="61">
        <f>I129*'Расчет субсидий'!K129</f>
        <v>1.8129972599121857</v>
      </c>
      <c r="K129" s="62">
        <f t="shared" si="12"/>
        <v>139.55472632342995</v>
      </c>
      <c r="L129" s="61" t="s">
        <v>400</v>
      </c>
      <c r="M129" s="61" t="s">
        <v>400</v>
      </c>
      <c r="N129" s="63" t="s">
        <v>400</v>
      </c>
      <c r="O129" s="61" t="s">
        <v>400</v>
      </c>
      <c r="P129" s="61" t="s">
        <v>400</v>
      </c>
      <c r="Q129" s="63" t="s">
        <v>400</v>
      </c>
      <c r="R129" s="61" t="s">
        <v>400</v>
      </c>
      <c r="S129" s="61" t="s">
        <v>400</v>
      </c>
      <c r="T129" s="63" t="s">
        <v>400</v>
      </c>
      <c r="U129" s="61" t="s">
        <v>400</v>
      </c>
      <c r="V129" s="61" t="s">
        <v>400</v>
      </c>
      <c r="W129" s="63" t="s">
        <v>400</v>
      </c>
      <c r="X129" s="64">
        <f t="shared" si="13"/>
        <v>5.0695594111080329</v>
      </c>
    </row>
    <row r="130" spans="1:24" ht="15" customHeight="1">
      <c r="A130" s="68" t="s">
        <v>115</v>
      </c>
      <c r="B130" s="69"/>
      <c r="C130" s="70"/>
      <c r="D130" s="70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</row>
    <row r="131" spans="1:24" ht="15" customHeight="1">
      <c r="A131" s="72" t="s">
        <v>116</v>
      </c>
      <c r="B131" s="60">
        <f>'Расчет субсидий'!AF131</f>
        <v>-257.46363636363628</v>
      </c>
      <c r="C131" s="61">
        <f>'Расчет субсидий'!D131-1</f>
        <v>-0.78443617535060839</v>
      </c>
      <c r="D131" s="61">
        <f>C131*'Расчет субсидий'!E131</f>
        <v>-11.766542630259126</v>
      </c>
      <c r="E131" s="62">
        <f t="shared" si="10"/>
        <v>-256.6382982153068</v>
      </c>
      <c r="F131" s="61">
        <f>'Расчет субсидий'!F131-1</f>
        <v>0</v>
      </c>
      <c r="G131" s="61">
        <f>F131*'Расчет субсидий'!G131</f>
        <v>0</v>
      </c>
      <c r="H131" s="62">
        <f t="shared" si="11"/>
        <v>0</v>
      </c>
      <c r="I131" s="61">
        <f>'Расчет субсидий'!J131-1</f>
        <v>-3.7840714243480011E-3</v>
      </c>
      <c r="J131" s="61">
        <f>I131*'Расчет субсидий'!K131</f>
        <v>-3.7840714243480011E-2</v>
      </c>
      <c r="K131" s="62">
        <f t="shared" si="12"/>
        <v>-0.82533814832952024</v>
      </c>
      <c r="L131" s="61" t="s">
        <v>400</v>
      </c>
      <c r="M131" s="61" t="s">
        <v>400</v>
      </c>
      <c r="N131" s="63" t="s">
        <v>400</v>
      </c>
      <c r="O131" s="61" t="s">
        <v>400</v>
      </c>
      <c r="P131" s="61" t="s">
        <v>400</v>
      </c>
      <c r="Q131" s="63" t="s">
        <v>400</v>
      </c>
      <c r="R131" s="61" t="s">
        <v>400</v>
      </c>
      <c r="S131" s="61" t="s">
        <v>400</v>
      </c>
      <c r="T131" s="63" t="s">
        <v>400</v>
      </c>
      <c r="U131" s="61" t="s">
        <v>400</v>
      </c>
      <c r="V131" s="61" t="s">
        <v>400</v>
      </c>
      <c r="W131" s="63" t="s">
        <v>400</v>
      </c>
      <c r="X131" s="64">
        <f t="shared" si="13"/>
        <v>-11.804383344502606</v>
      </c>
    </row>
    <row r="132" spans="1:24" ht="15" customHeight="1">
      <c r="A132" s="72" t="s">
        <v>117</v>
      </c>
      <c r="B132" s="60">
        <f>'Расчет субсидий'!AF132</f>
        <v>-75.354545454545359</v>
      </c>
      <c r="C132" s="61">
        <f>'Расчет субсидий'!D132-1</f>
        <v>-0.2138212892720307</v>
      </c>
      <c r="D132" s="61">
        <f>C132*'Расчет субсидий'!E132</f>
        <v>-3.2073193390804606</v>
      </c>
      <c r="E132" s="62">
        <f t="shared" si="10"/>
        <v>-74.47586157620411</v>
      </c>
      <c r="F132" s="61">
        <f>'Расчет субсидий'!F132-1</f>
        <v>0</v>
      </c>
      <c r="G132" s="61">
        <f>F132*'Расчет субсидий'!G132</f>
        <v>0</v>
      </c>
      <c r="H132" s="62">
        <f t="shared" si="11"/>
        <v>0</v>
      </c>
      <c r="I132" s="61">
        <f>'Расчет субсидий'!J132-1</f>
        <v>-3.7840714243480011E-3</v>
      </c>
      <c r="J132" s="61">
        <f>I132*'Расчет субсидий'!K132</f>
        <v>-3.7840714243480011E-2</v>
      </c>
      <c r="K132" s="62">
        <f t="shared" si="12"/>
        <v>-0.87868387834124961</v>
      </c>
      <c r="L132" s="61" t="s">
        <v>400</v>
      </c>
      <c r="M132" s="61" t="s">
        <v>400</v>
      </c>
      <c r="N132" s="63" t="s">
        <v>400</v>
      </c>
      <c r="O132" s="61" t="s">
        <v>400</v>
      </c>
      <c r="P132" s="61" t="s">
        <v>400</v>
      </c>
      <c r="Q132" s="63" t="s">
        <v>400</v>
      </c>
      <c r="R132" s="61" t="s">
        <v>400</v>
      </c>
      <c r="S132" s="61" t="s">
        <v>400</v>
      </c>
      <c r="T132" s="63" t="s">
        <v>400</v>
      </c>
      <c r="U132" s="61" t="s">
        <v>400</v>
      </c>
      <c r="V132" s="61" t="s">
        <v>400</v>
      </c>
      <c r="W132" s="63" t="s">
        <v>400</v>
      </c>
      <c r="X132" s="64">
        <f t="shared" si="13"/>
        <v>-3.2451600533239406</v>
      </c>
    </row>
    <row r="133" spans="1:24" ht="15" customHeight="1">
      <c r="A133" s="72" t="s">
        <v>118</v>
      </c>
      <c r="B133" s="60">
        <f>'Расчет субсидий'!AF133</f>
        <v>-23.990909090909099</v>
      </c>
      <c r="C133" s="61">
        <f>'Расчет субсидий'!D133-1</f>
        <v>-7.1029406386730276E-2</v>
      </c>
      <c r="D133" s="61">
        <f>C133*'Расчет субсидий'!E133</f>
        <v>-1.0654410958009541</v>
      </c>
      <c r="E133" s="62">
        <f t="shared" si="10"/>
        <v>-23.168061177451854</v>
      </c>
      <c r="F133" s="61">
        <f>'Расчет субсидий'!F133-1</f>
        <v>0</v>
      </c>
      <c r="G133" s="61">
        <f>F133*'Расчет субсидий'!G133</f>
        <v>0</v>
      </c>
      <c r="H133" s="62">
        <f t="shared" si="11"/>
        <v>0</v>
      </c>
      <c r="I133" s="61">
        <f>'Расчет субсидий'!J133-1</f>
        <v>-3.7840714243480011E-3</v>
      </c>
      <c r="J133" s="61">
        <f>I133*'Расчет субсидий'!K133</f>
        <v>-3.7840714243480011E-2</v>
      </c>
      <c r="K133" s="62">
        <f t="shared" si="12"/>
        <v>-0.82284791345724762</v>
      </c>
      <c r="L133" s="61" t="s">
        <v>400</v>
      </c>
      <c r="M133" s="61" t="s">
        <v>400</v>
      </c>
      <c r="N133" s="63" t="s">
        <v>400</v>
      </c>
      <c r="O133" s="61" t="s">
        <v>400</v>
      </c>
      <c r="P133" s="61" t="s">
        <v>400</v>
      </c>
      <c r="Q133" s="63" t="s">
        <v>400</v>
      </c>
      <c r="R133" s="61" t="s">
        <v>400</v>
      </c>
      <c r="S133" s="61" t="s">
        <v>400</v>
      </c>
      <c r="T133" s="63" t="s">
        <v>400</v>
      </c>
      <c r="U133" s="61" t="s">
        <v>400</v>
      </c>
      <c r="V133" s="61" t="s">
        <v>400</v>
      </c>
      <c r="W133" s="63" t="s">
        <v>400</v>
      </c>
      <c r="X133" s="64">
        <f t="shared" si="13"/>
        <v>-1.1032818100444342</v>
      </c>
    </row>
    <row r="134" spans="1:24" ht="15" customHeight="1">
      <c r="A134" s="72" t="s">
        <v>119</v>
      </c>
      <c r="B134" s="60">
        <f>'Расчет субсидий'!AF134</f>
        <v>-179.10000000000002</v>
      </c>
      <c r="C134" s="61">
        <f>'Расчет субсидий'!D134-1</f>
        <v>-0.44383989994997508</v>
      </c>
      <c r="D134" s="61">
        <f>C134*'Расчет субсидий'!E134</f>
        <v>-6.6575984992496267</v>
      </c>
      <c r="E134" s="62">
        <f t="shared" si="10"/>
        <v>-178.08777784325949</v>
      </c>
      <c r="F134" s="61">
        <f>'Расчет субсидий'!F134-1</f>
        <v>0</v>
      </c>
      <c r="G134" s="61">
        <f>F134*'Расчет субсидий'!G134</f>
        <v>0</v>
      </c>
      <c r="H134" s="62">
        <f t="shared" si="11"/>
        <v>0</v>
      </c>
      <c r="I134" s="61">
        <f>'Расчет субсидий'!J134-1</f>
        <v>-3.7840714243480011E-3</v>
      </c>
      <c r="J134" s="61">
        <f>I134*'Расчет субсидий'!K134</f>
        <v>-3.7840714243480011E-2</v>
      </c>
      <c r="K134" s="62">
        <f t="shared" si="12"/>
        <v>-1.012222156740554</v>
      </c>
      <c r="L134" s="61" t="s">
        <v>400</v>
      </c>
      <c r="M134" s="61" t="s">
        <v>400</v>
      </c>
      <c r="N134" s="63" t="s">
        <v>400</v>
      </c>
      <c r="O134" s="61" t="s">
        <v>400</v>
      </c>
      <c r="P134" s="61" t="s">
        <v>400</v>
      </c>
      <c r="Q134" s="63" t="s">
        <v>400</v>
      </c>
      <c r="R134" s="61" t="s">
        <v>400</v>
      </c>
      <c r="S134" s="61" t="s">
        <v>400</v>
      </c>
      <c r="T134" s="63" t="s">
        <v>400</v>
      </c>
      <c r="U134" s="61" t="s">
        <v>400</v>
      </c>
      <c r="V134" s="61" t="s">
        <v>400</v>
      </c>
      <c r="W134" s="63" t="s">
        <v>400</v>
      </c>
      <c r="X134" s="64">
        <f t="shared" si="13"/>
        <v>-6.6954392134931062</v>
      </c>
    </row>
    <row r="135" spans="1:24" ht="15" customHeight="1">
      <c r="A135" s="72" t="s">
        <v>120</v>
      </c>
      <c r="B135" s="60">
        <f>'Расчет субсидий'!AF135</f>
        <v>-157.59999999999991</v>
      </c>
      <c r="C135" s="61">
        <f>'Расчет субсидий'!D135-1</f>
        <v>-0.26620413883775962</v>
      </c>
      <c r="D135" s="61">
        <f>C135*'Расчет субсидий'!E135</f>
        <v>-3.9930620825663943</v>
      </c>
      <c r="E135" s="62">
        <f t="shared" si="10"/>
        <v>-156.12050598454206</v>
      </c>
      <c r="F135" s="61">
        <f>'Расчет субсидий'!F135-1</f>
        <v>0</v>
      </c>
      <c r="G135" s="61">
        <f>F135*'Расчет субсидий'!G135</f>
        <v>0</v>
      </c>
      <c r="H135" s="62">
        <f t="shared" si="11"/>
        <v>0</v>
      </c>
      <c r="I135" s="61">
        <f>'Расчет субсидий'!J135-1</f>
        <v>-3.7840714243480011E-3</v>
      </c>
      <c r="J135" s="61">
        <f>I135*'Расчет субсидий'!K135</f>
        <v>-3.7840714243480011E-2</v>
      </c>
      <c r="K135" s="62">
        <f t="shared" si="12"/>
        <v>-1.479494015457832</v>
      </c>
      <c r="L135" s="61" t="s">
        <v>400</v>
      </c>
      <c r="M135" s="61" t="s">
        <v>400</v>
      </c>
      <c r="N135" s="63" t="s">
        <v>400</v>
      </c>
      <c r="O135" s="61" t="s">
        <v>400</v>
      </c>
      <c r="P135" s="61" t="s">
        <v>400</v>
      </c>
      <c r="Q135" s="63" t="s">
        <v>400</v>
      </c>
      <c r="R135" s="61" t="s">
        <v>400</v>
      </c>
      <c r="S135" s="61" t="s">
        <v>400</v>
      </c>
      <c r="T135" s="63" t="s">
        <v>400</v>
      </c>
      <c r="U135" s="61" t="s">
        <v>400</v>
      </c>
      <c r="V135" s="61" t="s">
        <v>400</v>
      </c>
      <c r="W135" s="63" t="s">
        <v>400</v>
      </c>
      <c r="X135" s="64">
        <f t="shared" si="13"/>
        <v>-4.0309027968098743</v>
      </c>
    </row>
    <row r="136" spans="1:24" ht="15" customHeight="1">
      <c r="A136" s="72" t="s">
        <v>121</v>
      </c>
      <c r="B136" s="60">
        <f>'Расчет субсидий'!AF136</f>
        <v>-45.772727272727252</v>
      </c>
      <c r="C136" s="61">
        <f>'Расчет субсидий'!D136-1</f>
        <v>-9.9412361184558318E-2</v>
      </c>
      <c r="D136" s="61">
        <f>C136*'Расчет субсидий'!E136</f>
        <v>-1.4911854177683748</v>
      </c>
      <c r="E136" s="62">
        <f t="shared" si="10"/>
        <v>-44.639932576410978</v>
      </c>
      <c r="F136" s="61">
        <f>'Расчет субсидий'!F136-1</f>
        <v>0</v>
      </c>
      <c r="G136" s="61">
        <f>F136*'Расчет субсидий'!G136</f>
        <v>0</v>
      </c>
      <c r="H136" s="62">
        <f t="shared" si="11"/>
        <v>0</v>
      </c>
      <c r="I136" s="61">
        <f>'Расчет субсидий'!J136-1</f>
        <v>-3.7840714243480011E-3</v>
      </c>
      <c r="J136" s="61">
        <f>I136*'Расчет субсидий'!K136</f>
        <v>-3.7840714243480011E-2</v>
      </c>
      <c r="K136" s="62">
        <f t="shared" si="12"/>
        <v>-1.1327946963162741</v>
      </c>
      <c r="L136" s="61" t="s">
        <v>400</v>
      </c>
      <c r="M136" s="61" t="s">
        <v>400</v>
      </c>
      <c r="N136" s="63" t="s">
        <v>400</v>
      </c>
      <c r="O136" s="61" t="s">
        <v>400</v>
      </c>
      <c r="P136" s="61" t="s">
        <v>400</v>
      </c>
      <c r="Q136" s="63" t="s">
        <v>400</v>
      </c>
      <c r="R136" s="61" t="s">
        <v>400</v>
      </c>
      <c r="S136" s="61" t="s">
        <v>400</v>
      </c>
      <c r="T136" s="63" t="s">
        <v>400</v>
      </c>
      <c r="U136" s="61" t="s">
        <v>400</v>
      </c>
      <c r="V136" s="61" t="s">
        <v>400</v>
      </c>
      <c r="W136" s="63" t="s">
        <v>400</v>
      </c>
      <c r="X136" s="64">
        <f t="shared" si="13"/>
        <v>-1.5290261320118548</v>
      </c>
    </row>
    <row r="137" spans="1:24" ht="15" customHeight="1">
      <c r="A137" s="72" t="s">
        <v>122</v>
      </c>
      <c r="B137" s="60">
        <f>'Расчет субсидий'!AF137</f>
        <v>3.2545454545453367</v>
      </c>
      <c r="C137" s="61">
        <f>'Расчет субсидий'!D137-1</f>
        <v>1.5545175647750931E-2</v>
      </c>
      <c r="D137" s="61">
        <f>C137*'Расчет субсидий'!E137</f>
        <v>0.23317763471626396</v>
      </c>
      <c r="E137" s="62">
        <f t="shared" si="10"/>
        <v>3.8850167665727309</v>
      </c>
      <c r="F137" s="61">
        <f>'Расчет субсидий'!F137-1</f>
        <v>0</v>
      </c>
      <c r="G137" s="61">
        <f>F137*'Расчет субсидий'!G137</f>
        <v>0</v>
      </c>
      <c r="H137" s="62">
        <f t="shared" si="11"/>
        <v>0</v>
      </c>
      <c r="I137" s="61">
        <f>'Расчет субсидий'!J137-1</f>
        <v>-3.7840714243480011E-3</v>
      </c>
      <c r="J137" s="61">
        <f>I137*'Расчет субсидий'!K137</f>
        <v>-3.7840714243480011E-2</v>
      </c>
      <c r="K137" s="62">
        <f t="shared" si="12"/>
        <v>-0.63047131202739426</v>
      </c>
      <c r="L137" s="61" t="s">
        <v>400</v>
      </c>
      <c r="M137" s="61" t="s">
        <v>400</v>
      </c>
      <c r="N137" s="63" t="s">
        <v>400</v>
      </c>
      <c r="O137" s="61" t="s">
        <v>400</v>
      </c>
      <c r="P137" s="61" t="s">
        <v>400</v>
      </c>
      <c r="Q137" s="63" t="s">
        <v>400</v>
      </c>
      <c r="R137" s="61" t="s">
        <v>400</v>
      </c>
      <c r="S137" s="61" t="s">
        <v>400</v>
      </c>
      <c r="T137" s="63" t="s">
        <v>400</v>
      </c>
      <c r="U137" s="61" t="s">
        <v>400</v>
      </c>
      <c r="V137" s="61" t="s">
        <v>400</v>
      </c>
      <c r="W137" s="63" t="s">
        <v>400</v>
      </c>
      <c r="X137" s="64">
        <f t="shared" si="13"/>
        <v>0.19533692047278395</v>
      </c>
    </row>
    <row r="138" spans="1:24" ht="15" customHeight="1">
      <c r="A138" s="68" t="s">
        <v>123</v>
      </c>
      <c r="B138" s="69"/>
      <c r="C138" s="70"/>
      <c r="D138" s="70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 spans="1:24" ht="15" customHeight="1">
      <c r="A139" s="72" t="s">
        <v>124</v>
      </c>
      <c r="B139" s="60">
        <f>'Расчет субсидий'!AF139</f>
        <v>121.65454545454554</v>
      </c>
      <c r="C139" s="61">
        <f>'Расчет субсидий'!D139-1</f>
        <v>0.16845343722508499</v>
      </c>
      <c r="D139" s="61">
        <f>C139*'Расчет субсидий'!E139</f>
        <v>2.5268015583762748</v>
      </c>
      <c r="E139" s="62">
        <f t="shared" si="10"/>
        <v>77.799781011221526</v>
      </c>
      <c r="F139" s="61">
        <f>'Расчет субсидий'!F139-1</f>
        <v>0</v>
      </c>
      <c r="G139" s="61">
        <f>F139*'Расчет субсидий'!G139</f>
        <v>0</v>
      </c>
      <c r="H139" s="62">
        <f t="shared" si="11"/>
        <v>0</v>
      </c>
      <c r="I139" s="61">
        <f>'Расчет субсидий'!J139-1</f>
        <v>0.14243264659271015</v>
      </c>
      <c r="J139" s="61">
        <f>I139*'Расчет субсидий'!K139</f>
        <v>1.4243264659271015</v>
      </c>
      <c r="K139" s="62">
        <f t="shared" si="12"/>
        <v>43.854764443324015</v>
      </c>
      <c r="L139" s="61" t="s">
        <v>400</v>
      </c>
      <c r="M139" s="61" t="s">
        <v>400</v>
      </c>
      <c r="N139" s="63" t="s">
        <v>400</v>
      </c>
      <c r="O139" s="61" t="s">
        <v>400</v>
      </c>
      <c r="P139" s="61" t="s">
        <v>400</v>
      </c>
      <c r="Q139" s="63" t="s">
        <v>400</v>
      </c>
      <c r="R139" s="61" t="s">
        <v>400</v>
      </c>
      <c r="S139" s="61" t="s">
        <v>400</v>
      </c>
      <c r="T139" s="63" t="s">
        <v>400</v>
      </c>
      <c r="U139" s="61" t="s">
        <v>400</v>
      </c>
      <c r="V139" s="61" t="s">
        <v>400</v>
      </c>
      <c r="W139" s="63" t="s">
        <v>400</v>
      </c>
      <c r="X139" s="64">
        <f t="shared" si="13"/>
        <v>3.9511280243033764</v>
      </c>
    </row>
    <row r="140" spans="1:24" ht="15" customHeight="1">
      <c r="A140" s="72" t="s">
        <v>125</v>
      </c>
      <c r="B140" s="60">
        <f>'Расчет субсидий'!AF140</f>
        <v>180.9818181818182</v>
      </c>
      <c r="C140" s="61">
        <f>'Расчет субсидий'!D140-1</f>
        <v>0.23065781393067364</v>
      </c>
      <c r="D140" s="61">
        <f>C140*'Расчет субсидий'!E140</f>
        <v>3.4598672089601044</v>
      </c>
      <c r="E140" s="62">
        <f t="shared" si="10"/>
        <v>128.20397793904294</v>
      </c>
      <c r="F140" s="61">
        <f>'Расчет субсидий'!F140-1</f>
        <v>0</v>
      </c>
      <c r="G140" s="61">
        <f>F140*'Расчет субсидий'!G140</f>
        <v>0</v>
      </c>
      <c r="H140" s="62">
        <f t="shared" si="11"/>
        <v>0</v>
      </c>
      <c r="I140" s="61">
        <f>'Расчет субсидий'!J140-1</f>
        <v>0.14243264659271015</v>
      </c>
      <c r="J140" s="61">
        <f>I140*'Расчет субсидий'!K140</f>
        <v>1.4243264659271015</v>
      </c>
      <c r="K140" s="62">
        <f t="shared" si="12"/>
        <v>52.777840242775262</v>
      </c>
      <c r="L140" s="61" t="s">
        <v>400</v>
      </c>
      <c r="M140" s="61" t="s">
        <v>400</v>
      </c>
      <c r="N140" s="63" t="s">
        <v>400</v>
      </c>
      <c r="O140" s="61" t="s">
        <v>400</v>
      </c>
      <c r="P140" s="61" t="s">
        <v>400</v>
      </c>
      <c r="Q140" s="63" t="s">
        <v>400</v>
      </c>
      <c r="R140" s="61" t="s">
        <v>400</v>
      </c>
      <c r="S140" s="61" t="s">
        <v>400</v>
      </c>
      <c r="T140" s="63" t="s">
        <v>400</v>
      </c>
      <c r="U140" s="61" t="s">
        <v>400</v>
      </c>
      <c r="V140" s="61" t="s">
        <v>400</v>
      </c>
      <c r="W140" s="63" t="s">
        <v>400</v>
      </c>
      <c r="X140" s="64">
        <f t="shared" si="13"/>
        <v>4.8841936748872055</v>
      </c>
    </row>
    <row r="141" spans="1:24" ht="15" customHeight="1">
      <c r="A141" s="72" t="s">
        <v>126</v>
      </c>
      <c r="B141" s="60">
        <f>'Расчет субсидий'!AF141</f>
        <v>62.74545454545455</v>
      </c>
      <c r="C141" s="61">
        <f>'Расчет субсидий'!D141-1</f>
        <v>1.7782345124343735E-2</v>
      </c>
      <c r="D141" s="61">
        <f>C141*'Расчет субсидий'!E141</f>
        <v>0.26673517686515602</v>
      </c>
      <c r="E141" s="62">
        <f t="shared" si="10"/>
        <v>9.8969898507256566</v>
      </c>
      <c r="F141" s="61">
        <f>'Расчет субсидий'!F141-1</f>
        <v>0</v>
      </c>
      <c r="G141" s="61">
        <f>F141*'Расчет субсидий'!G141</f>
        <v>0</v>
      </c>
      <c r="H141" s="62">
        <f t="shared" si="11"/>
        <v>0</v>
      </c>
      <c r="I141" s="61">
        <f>'Расчет субсидий'!J141-1</f>
        <v>0.14243264659271015</v>
      </c>
      <c r="J141" s="61">
        <f>I141*'Расчет субсидий'!K141</f>
        <v>1.4243264659271015</v>
      </c>
      <c r="K141" s="62">
        <f t="shared" si="12"/>
        <v>52.848464694728889</v>
      </c>
      <c r="L141" s="61" t="s">
        <v>400</v>
      </c>
      <c r="M141" s="61" t="s">
        <v>400</v>
      </c>
      <c r="N141" s="63" t="s">
        <v>400</v>
      </c>
      <c r="O141" s="61" t="s">
        <v>400</v>
      </c>
      <c r="P141" s="61" t="s">
        <v>400</v>
      </c>
      <c r="Q141" s="63" t="s">
        <v>400</v>
      </c>
      <c r="R141" s="61" t="s">
        <v>400</v>
      </c>
      <c r="S141" s="61" t="s">
        <v>400</v>
      </c>
      <c r="T141" s="63" t="s">
        <v>400</v>
      </c>
      <c r="U141" s="61" t="s">
        <v>400</v>
      </c>
      <c r="V141" s="61" t="s">
        <v>400</v>
      </c>
      <c r="W141" s="63" t="s">
        <v>400</v>
      </c>
      <c r="X141" s="64">
        <f t="shared" si="13"/>
        <v>1.6910616427922576</v>
      </c>
    </row>
    <row r="142" spans="1:24" ht="15" customHeight="1">
      <c r="A142" s="72" t="s">
        <v>127</v>
      </c>
      <c r="B142" s="60">
        <f>'Расчет субсидий'!AF142</f>
        <v>72.209090909090946</v>
      </c>
      <c r="C142" s="61">
        <f>'Расчет субсидий'!D142-1</f>
        <v>5.5376084041126372E-2</v>
      </c>
      <c r="D142" s="61">
        <f>C142*'Расчет субсидий'!E142</f>
        <v>0.83064126061689558</v>
      </c>
      <c r="E142" s="62">
        <f t="shared" si="10"/>
        <v>26.598983921004265</v>
      </c>
      <c r="F142" s="61">
        <f>'Расчет субсидий'!F142-1</f>
        <v>0</v>
      </c>
      <c r="G142" s="61">
        <f>F142*'Расчет субсидий'!G142</f>
        <v>0</v>
      </c>
      <c r="H142" s="62">
        <f t="shared" si="11"/>
        <v>0</v>
      </c>
      <c r="I142" s="61">
        <f>'Расчет субсидий'!J142-1</f>
        <v>0.14243264659271015</v>
      </c>
      <c r="J142" s="61">
        <f>I142*'Расчет субсидий'!K142</f>
        <v>1.4243264659271015</v>
      </c>
      <c r="K142" s="62">
        <f t="shared" si="12"/>
        <v>45.610106988086685</v>
      </c>
      <c r="L142" s="61" t="s">
        <v>400</v>
      </c>
      <c r="M142" s="61" t="s">
        <v>400</v>
      </c>
      <c r="N142" s="63" t="s">
        <v>400</v>
      </c>
      <c r="O142" s="61" t="s">
        <v>400</v>
      </c>
      <c r="P142" s="61" t="s">
        <v>400</v>
      </c>
      <c r="Q142" s="63" t="s">
        <v>400</v>
      </c>
      <c r="R142" s="61" t="s">
        <v>400</v>
      </c>
      <c r="S142" s="61" t="s">
        <v>400</v>
      </c>
      <c r="T142" s="63" t="s">
        <v>400</v>
      </c>
      <c r="U142" s="61" t="s">
        <v>400</v>
      </c>
      <c r="V142" s="61" t="s">
        <v>400</v>
      </c>
      <c r="W142" s="63" t="s">
        <v>400</v>
      </c>
      <c r="X142" s="64">
        <f t="shared" si="13"/>
        <v>2.2549677265439971</v>
      </c>
    </row>
    <row r="143" spans="1:24" ht="15" customHeight="1">
      <c r="A143" s="72" t="s">
        <v>128</v>
      </c>
      <c r="B143" s="60">
        <f>'Расчет субсидий'!AF143</f>
        <v>177.31818181818176</v>
      </c>
      <c r="C143" s="61">
        <f>'Расчет субсидий'!D143-1</f>
        <v>0.20175012979762741</v>
      </c>
      <c r="D143" s="61">
        <f>C143*'Расчет субсидий'!E143</f>
        <v>3.0262519469644111</v>
      </c>
      <c r="E143" s="62">
        <f t="shared" si="10"/>
        <v>120.5707310773635</v>
      </c>
      <c r="F143" s="61">
        <f>'Расчет субсидий'!F143-1</f>
        <v>0</v>
      </c>
      <c r="G143" s="61">
        <f>F143*'Расчет субсидий'!G143</f>
        <v>0</v>
      </c>
      <c r="H143" s="62">
        <f t="shared" si="11"/>
        <v>0</v>
      </c>
      <c r="I143" s="61">
        <f>'Расчет субсидий'!J143-1</f>
        <v>0.14243264659271015</v>
      </c>
      <c r="J143" s="61">
        <f>I143*'Расчет субсидий'!K143</f>
        <v>1.4243264659271015</v>
      </c>
      <c r="K143" s="62">
        <f t="shared" si="12"/>
        <v>56.747450740818216</v>
      </c>
      <c r="L143" s="61" t="s">
        <v>400</v>
      </c>
      <c r="M143" s="61" t="s">
        <v>400</v>
      </c>
      <c r="N143" s="63" t="s">
        <v>400</v>
      </c>
      <c r="O143" s="61" t="s">
        <v>400</v>
      </c>
      <c r="P143" s="61" t="s">
        <v>400</v>
      </c>
      <c r="Q143" s="63" t="s">
        <v>400</v>
      </c>
      <c r="R143" s="61" t="s">
        <v>400</v>
      </c>
      <c r="S143" s="61" t="s">
        <v>400</v>
      </c>
      <c r="T143" s="63" t="s">
        <v>400</v>
      </c>
      <c r="U143" s="61" t="s">
        <v>400</v>
      </c>
      <c r="V143" s="61" t="s">
        <v>400</v>
      </c>
      <c r="W143" s="63" t="s">
        <v>400</v>
      </c>
      <c r="X143" s="64">
        <f t="shared" si="13"/>
        <v>4.4505784128915131</v>
      </c>
    </row>
    <row r="144" spans="1:24" ht="15" customHeight="1">
      <c r="A144" s="72" t="s">
        <v>129</v>
      </c>
      <c r="B144" s="60">
        <f>'Расчет субсидий'!AF144</f>
        <v>33.690909090909145</v>
      </c>
      <c r="C144" s="61">
        <f>'Расчет субсидий'!D144-1</f>
        <v>-6.9044274637575231E-4</v>
      </c>
      <c r="D144" s="61">
        <f>C144*'Расчет субсидий'!E144</f>
        <v>-1.0356641195636285E-2</v>
      </c>
      <c r="E144" s="62">
        <f t="shared" si="10"/>
        <v>-0.24676952146104877</v>
      </c>
      <c r="F144" s="61">
        <f>'Расчет субсидий'!F144-1</f>
        <v>0</v>
      </c>
      <c r="G144" s="61">
        <f>F144*'Расчет субсидий'!G144</f>
        <v>0</v>
      </c>
      <c r="H144" s="62">
        <f t="shared" si="11"/>
        <v>0</v>
      </c>
      <c r="I144" s="61">
        <f>'Расчет субсидий'!J144-1</f>
        <v>0.14243264659271015</v>
      </c>
      <c r="J144" s="61">
        <f>I144*'Расчет субсидий'!K144</f>
        <v>1.4243264659271015</v>
      </c>
      <c r="K144" s="62">
        <f t="shared" si="12"/>
        <v>33.937678612370199</v>
      </c>
      <c r="L144" s="61" t="s">
        <v>400</v>
      </c>
      <c r="M144" s="61" t="s">
        <v>400</v>
      </c>
      <c r="N144" s="63" t="s">
        <v>400</v>
      </c>
      <c r="O144" s="61" t="s">
        <v>400</v>
      </c>
      <c r="P144" s="61" t="s">
        <v>400</v>
      </c>
      <c r="Q144" s="63" t="s">
        <v>400</v>
      </c>
      <c r="R144" s="61" t="s">
        <v>400</v>
      </c>
      <c r="S144" s="61" t="s">
        <v>400</v>
      </c>
      <c r="T144" s="63" t="s">
        <v>400</v>
      </c>
      <c r="U144" s="61" t="s">
        <v>400</v>
      </c>
      <c r="V144" s="61" t="s">
        <v>400</v>
      </c>
      <c r="W144" s="63" t="s">
        <v>400</v>
      </c>
      <c r="X144" s="64">
        <f t="shared" si="13"/>
        <v>1.4139698247314652</v>
      </c>
    </row>
    <row r="145" spans="1:24" ht="15" customHeight="1">
      <c r="A145" s="72" t="s">
        <v>130</v>
      </c>
      <c r="B145" s="60">
        <f>'Расчет субсидий'!AF145</f>
        <v>85.172727272727343</v>
      </c>
      <c r="C145" s="61">
        <f>'Расчет субсидий'!D145-1</f>
        <v>0.10119094514210181</v>
      </c>
      <c r="D145" s="61">
        <f>C145*'Расчет субсидий'!E145</f>
        <v>1.5178641771315271</v>
      </c>
      <c r="E145" s="62">
        <f t="shared" si="10"/>
        <v>43.940263320757929</v>
      </c>
      <c r="F145" s="61">
        <f>'Расчет субсидий'!F145-1</f>
        <v>0</v>
      </c>
      <c r="G145" s="61">
        <f>F145*'Расчет субсидий'!G145</f>
        <v>0</v>
      </c>
      <c r="H145" s="62">
        <f t="shared" si="11"/>
        <v>0</v>
      </c>
      <c r="I145" s="61">
        <f>'Расчет субсидий'!J145-1</f>
        <v>0.14243264659271015</v>
      </c>
      <c r="J145" s="61">
        <f>I145*'Расчет субсидий'!K145</f>
        <v>1.4243264659271015</v>
      </c>
      <c r="K145" s="62">
        <f t="shared" si="12"/>
        <v>41.232463951969407</v>
      </c>
      <c r="L145" s="61" t="s">
        <v>400</v>
      </c>
      <c r="M145" s="61" t="s">
        <v>400</v>
      </c>
      <c r="N145" s="63" t="s">
        <v>400</v>
      </c>
      <c r="O145" s="61" t="s">
        <v>400</v>
      </c>
      <c r="P145" s="61" t="s">
        <v>400</v>
      </c>
      <c r="Q145" s="63" t="s">
        <v>400</v>
      </c>
      <c r="R145" s="61" t="s">
        <v>400</v>
      </c>
      <c r="S145" s="61" t="s">
        <v>400</v>
      </c>
      <c r="T145" s="63" t="s">
        <v>400</v>
      </c>
      <c r="U145" s="61" t="s">
        <v>400</v>
      </c>
      <c r="V145" s="61" t="s">
        <v>400</v>
      </c>
      <c r="W145" s="63" t="s">
        <v>400</v>
      </c>
      <c r="X145" s="64">
        <f t="shared" si="13"/>
        <v>2.9421906430586287</v>
      </c>
    </row>
    <row r="146" spans="1:24" ht="15" customHeight="1">
      <c r="A146" s="72" t="s">
        <v>131</v>
      </c>
      <c r="B146" s="60">
        <f>'Расчет субсидий'!AF146</f>
        <v>-19.127272727272725</v>
      </c>
      <c r="C146" s="61">
        <f>'Расчет субсидий'!D146-1</f>
        <v>-0.16149077266054057</v>
      </c>
      <c r="D146" s="61">
        <f>C146*'Расчет субсидий'!E146</f>
        <v>-2.4223615899081086</v>
      </c>
      <c r="E146" s="62">
        <f t="shared" si="10"/>
        <v>-46.424388942772417</v>
      </c>
      <c r="F146" s="61">
        <f>'Расчет субсидий'!F146-1</f>
        <v>0</v>
      </c>
      <c r="G146" s="61">
        <f>F146*'Расчет субсидий'!G146</f>
        <v>0</v>
      </c>
      <c r="H146" s="62">
        <f t="shared" si="11"/>
        <v>0</v>
      </c>
      <c r="I146" s="61">
        <f>'Расчет субсидий'!J146-1</f>
        <v>0.14243264659271015</v>
      </c>
      <c r="J146" s="61">
        <f>I146*'Расчет субсидий'!K146</f>
        <v>1.4243264659271015</v>
      </c>
      <c r="K146" s="62">
        <f t="shared" si="12"/>
        <v>27.297116215499695</v>
      </c>
      <c r="L146" s="61" t="s">
        <v>400</v>
      </c>
      <c r="M146" s="61" t="s">
        <v>400</v>
      </c>
      <c r="N146" s="63" t="s">
        <v>400</v>
      </c>
      <c r="O146" s="61" t="s">
        <v>400</v>
      </c>
      <c r="P146" s="61" t="s">
        <v>400</v>
      </c>
      <c r="Q146" s="63" t="s">
        <v>400</v>
      </c>
      <c r="R146" s="61" t="s">
        <v>400</v>
      </c>
      <c r="S146" s="61" t="s">
        <v>400</v>
      </c>
      <c r="T146" s="63" t="s">
        <v>400</v>
      </c>
      <c r="U146" s="61" t="s">
        <v>400</v>
      </c>
      <c r="V146" s="61" t="s">
        <v>400</v>
      </c>
      <c r="W146" s="63" t="s">
        <v>400</v>
      </c>
      <c r="X146" s="64">
        <f t="shared" si="13"/>
        <v>-0.99803512398100702</v>
      </c>
    </row>
    <row r="147" spans="1:24" ht="15" customHeight="1">
      <c r="A147" s="68" t="s">
        <v>132</v>
      </c>
      <c r="B147" s="69"/>
      <c r="C147" s="70"/>
      <c r="D147" s="70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 spans="1:24" ht="15" customHeight="1">
      <c r="A148" s="72" t="s">
        <v>133</v>
      </c>
      <c r="B148" s="60">
        <f>'Расчет субсидий'!AF148</f>
        <v>24.063636363636306</v>
      </c>
      <c r="C148" s="61">
        <f>'Расчет субсидий'!D148-1</f>
        <v>7.2657042969743069E-2</v>
      </c>
      <c r="D148" s="61">
        <f>C148*'Расчет субсидий'!E148</f>
        <v>1.089855644546146</v>
      </c>
      <c r="E148" s="62">
        <f t="shared" si="10"/>
        <v>25.032041642848508</v>
      </c>
      <c r="F148" s="61">
        <f>'Расчет субсидий'!F148-1</f>
        <v>0</v>
      </c>
      <c r="G148" s="61">
        <f>F148*'Расчет субсидий'!G148</f>
        <v>0</v>
      </c>
      <c r="H148" s="62">
        <f t="shared" si="11"/>
        <v>0</v>
      </c>
      <c r="I148" s="61">
        <f>'Расчет субсидий'!J148-1</f>
        <v>-4.2162839724231294E-3</v>
      </c>
      <c r="J148" s="61">
        <f>I148*'Расчет субсидий'!K148</f>
        <v>-4.2162839724231294E-2</v>
      </c>
      <c r="K148" s="62">
        <f t="shared" si="12"/>
        <v>-0.9684052792122021</v>
      </c>
      <c r="L148" s="61" t="s">
        <v>400</v>
      </c>
      <c r="M148" s="61" t="s">
        <v>400</v>
      </c>
      <c r="N148" s="63" t="s">
        <v>400</v>
      </c>
      <c r="O148" s="61" t="s">
        <v>400</v>
      </c>
      <c r="P148" s="61" t="s">
        <v>400</v>
      </c>
      <c r="Q148" s="63" t="s">
        <v>400</v>
      </c>
      <c r="R148" s="61" t="s">
        <v>400</v>
      </c>
      <c r="S148" s="61" t="s">
        <v>400</v>
      </c>
      <c r="T148" s="63" t="s">
        <v>400</v>
      </c>
      <c r="U148" s="61" t="s">
        <v>400</v>
      </c>
      <c r="V148" s="61" t="s">
        <v>400</v>
      </c>
      <c r="W148" s="63" t="s">
        <v>400</v>
      </c>
      <c r="X148" s="64">
        <f t="shared" si="13"/>
        <v>1.0476928048219147</v>
      </c>
    </row>
    <row r="149" spans="1:24" ht="15" customHeight="1">
      <c r="A149" s="72" t="s">
        <v>134</v>
      </c>
      <c r="B149" s="60">
        <f>'Расчет субсидий'!AF149</f>
        <v>93.527272727272702</v>
      </c>
      <c r="C149" s="61">
        <f>'Расчет субсидий'!D149-1</f>
        <v>0.21489485729527869</v>
      </c>
      <c r="D149" s="61">
        <f>C149*'Расчет субсидий'!E149</f>
        <v>3.2234228594291805</v>
      </c>
      <c r="E149" s="62">
        <f t="shared" si="10"/>
        <v>94.766836731918332</v>
      </c>
      <c r="F149" s="61">
        <f>'Расчет субсидий'!F149-1</f>
        <v>0</v>
      </c>
      <c r="G149" s="61">
        <f>F149*'Расчет субсидий'!G149</f>
        <v>0</v>
      </c>
      <c r="H149" s="62">
        <f t="shared" si="11"/>
        <v>0</v>
      </c>
      <c r="I149" s="61">
        <f>'Расчет субсидий'!J149-1</f>
        <v>-4.2162839724231294E-3</v>
      </c>
      <c r="J149" s="61">
        <f>I149*'Расчет субсидий'!K149</f>
        <v>-4.2162839724231294E-2</v>
      </c>
      <c r="K149" s="62">
        <f t="shared" si="12"/>
        <v>-1.2395640046456191</v>
      </c>
      <c r="L149" s="61" t="s">
        <v>400</v>
      </c>
      <c r="M149" s="61" t="s">
        <v>400</v>
      </c>
      <c r="N149" s="63" t="s">
        <v>400</v>
      </c>
      <c r="O149" s="61" t="s">
        <v>400</v>
      </c>
      <c r="P149" s="61" t="s">
        <v>400</v>
      </c>
      <c r="Q149" s="63" t="s">
        <v>400</v>
      </c>
      <c r="R149" s="61" t="s">
        <v>400</v>
      </c>
      <c r="S149" s="61" t="s">
        <v>400</v>
      </c>
      <c r="T149" s="63" t="s">
        <v>400</v>
      </c>
      <c r="U149" s="61" t="s">
        <v>400</v>
      </c>
      <c r="V149" s="61" t="s">
        <v>400</v>
      </c>
      <c r="W149" s="63" t="s">
        <v>400</v>
      </c>
      <c r="X149" s="64">
        <f t="shared" si="13"/>
        <v>3.1812600197049492</v>
      </c>
    </row>
    <row r="150" spans="1:24" ht="15" customHeight="1">
      <c r="A150" s="72" t="s">
        <v>135</v>
      </c>
      <c r="B150" s="60">
        <f>'Расчет субсидий'!AF150</f>
        <v>-75.39090909090919</v>
      </c>
      <c r="C150" s="61">
        <f>'Расчет субсидий'!D150-1</f>
        <v>-0.12132243822075794</v>
      </c>
      <c r="D150" s="61">
        <f>C150*'Расчет субсидий'!E150</f>
        <v>-1.8198365733113691</v>
      </c>
      <c r="E150" s="62">
        <f t="shared" si="10"/>
        <v>-73.683768479365227</v>
      </c>
      <c r="F150" s="61">
        <f>'Расчет субсидий'!F150-1</f>
        <v>0</v>
      </c>
      <c r="G150" s="61">
        <f>F150*'Расчет субсидий'!G150</f>
        <v>0</v>
      </c>
      <c r="H150" s="62">
        <f t="shared" si="11"/>
        <v>0</v>
      </c>
      <c r="I150" s="61">
        <f>'Расчет субсидий'!J150-1</f>
        <v>-4.2162839724231294E-3</v>
      </c>
      <c r="J150" s="61">
        <f>I150*'Расчет субсидий'!K150</f>
        <v>-4.2162839724231294E-2</v>
      </c>
      <c r="K150" s="62">
        <f t="shared" si="12"/>
        <v>-1.7071406115439636</v>
      </c>
      <c r="L150" s="61" t="s">
        <v>400</v>
      </c>
      <c r="M150" s="61" t="s">
        <v>400</v>
      </c>
      <c r="N150" s="63" t="s">
        <v>400</v>
      </c>
      <c r="O150" s="61" t="s">
        <v>400</v>
      </c>
      <c r="P150" s="61" t="s">
        <v>400</v>
      </c>
      <c r="Q150" s="63" t="s">
        <v>400</v>
      </c>
      <c r="R150" s="61" t="s">
        <v>400</v>
      </c>
      <c r="S150" s="61" t="s">
        <v>400</v>
      </c>
      <c r="T150" s="63" t="s">
        <v>400</v>
      </c>
      <c r="U150" s="61" t="s">
        <v>400</v>
      </c>
      <c r="V150" s="61" t="s">
        <v>400</v>
      </c>
      <c r="W150" s="63" t="s">
        <v>400</v>
      </c>
      <c r="X150" s="64">
        <f t="shared" si="13"/>
        <v>-1.8619994130356003</v>
      </c>
    </row>
    <row r="151" spans="1:24" ht="15" customHeight="1">
      <c r="A151" s="72" t="s">
        <v>136</v>
      </c>
      <c r="B151" s="60">
        <f>'Расчет субсидий'!AF151</f>
        <v>140.50909090909067</v>
      </c>
      <c r="C151" s="61">
        <f>'Расчет субсидий'!D151-1</f>
        <v>0.2152698153344208</v>
      </c>
      <c r="D151" s="61">
        <f>C151*'Расчет субсидий'!E151</f>
        <v>3.2290472300163122</v>
      </c>
      <c r="E151" s="62">
        <f t="shared" si="10"/>
        <v>142.36804202066659</v>
      </c>
      <c r="F151" s="61">
        <f>'Расчет субсидий'!F151-1</f>
        <v>0</v>
      </c>
      <c r="G151" s="61">
        <f>F151*'Расчет субсидий'!G151</f>
        <v>0</v>
      </c>
      <c r="H151" s="62">
        <f t="shared" si="11"/>
        <v>0</v>
      </c>
      <c r="I151" s="61">
        <f>'Расчет субсидий'!J151-1</f>
        <v>-4.2162839724231294E-3</v>
      </c>
      <c r="J151" s="61">
        <f>I151*'Расчет субсидий'!K151</f>
        <v>-4.2162839724231294E-2</v>
      </c>
      <c r="K151" s="62">
        <f t="shared" si="12"/>
        <v>-1.8589511115759272</v>
      </c>
      <c r="L151" s="61" t="s">
        <v>400</v>
      </c>
      <c r="M151" s="61" t="s">
        <v>400</v>
      </c>
      <c r="N151" s="63" t="s">
        <v>400</v>
      </c>
      <c r="O151" s="61" t="s">
        <v>400</v>
      </c>
      <c r="P151" s="61" t="s">
        <v>400</v>
      </c>
      <c r="Q151" s="63" t="s">
        <v>400</v>
      </c>
      <c r="R151" s="61" t="s">
        <v>400</v>
      </c>
      <c r="S151" s="61" t="s">
        <v>400</v>
      </c>
      <c r="T151" s="63" t="s">
        <v>400</v>
      </c>
      <c r="U151" s="61" t="s">
        <v>400</v>
      </c>
      <c r="V151" s="61" t="s">
        <v>400</v>
      </c>
      <c r="W151" s="63" t="s">
        <v>400</v>
      </c>
      <c r="X151" s="64">
        <f t="shared" si="13"/>
        <v>3.1868843902920809</v>
      </c>
    </row>
    <row r="152" spans="1:24" ht="15" customHeight="1">
      <c r="A152" s="72" t="s">
        <v>137</v>
      </c>
      <c r="B152" s="60">
        <f>'Расчет субсидий'!AF152</f>
        <v>-6.490909090909085</v>
      </c>
      <c r="C152" s="61">
        <f>'Расчет субсидий'!D152-1</f>
        <v>-0.25920081662489547</v>
      </c>
      <c r="D152" s="61">
        <f>C152*'Расчет субсидий'!E152</f>
        <v>-3.8880122493734319</v>
      </c>
      <c r="E152" s="62">
        <f t="shared" si="10"/>
        <v>-6.4212747480464136</v>
      </c>
      <c r="F152" s="61">
        <f>'Расчет субсидий'!F152-1</f>
        <v>0</v>
      </c>
      <c r="G152" s="61">
        <f>F152*'Расчет субсидий'!G152</f>
        <v>0</v>
      </c>
      <c r="H152" s="62">
        <f t="shared" si="11"/>
        <v>0</v>
      </c>
      <c r="I152" s="61">
        <f>'Расчет субсидий'!J152-1</f>
        <v>-4.2162839724231294E-3</v>
      </c>
      <c r="J152" s="61">
        <f>I152*'Расчет субсидий'!K152</f>
        <v>-4.2162839724231294E-2</v>
      </c>
      <c r="K152" s="62">
        <f t="shared" si="12"/>
        <v>-6.9634342862671089E-2</v>
      </c>
      <c r="L152" s="61" t="s">
        <v>400</v>
      </c>
      <c r="M152" s="61" t="s">
        <v>400</v>
      </c>
      <c r="N152" s="63" t="s">
        <v>400</v>
      </c>
      <c r="O152" s="61" t="s">
        <v>400</v>
      </c>
      <c r="P152" s="61" t="s">
        <v>400</v>
      </c>
      <c r="Q152" s="63" t="s">
        <v>400</v>
      </c>
      <c r="R152" s="61" t="s">
        <v>400</v>
      </c>
      <c r="S152" s="61" t="s">
        <v>400</v>
      </c>
      <c r="T152" s="63" t="s">
        <v>400</v>
      </c>
      <c r="U152" s="61" t="s">
        <v>400</v>
      </c>
      <c r="V152" s="61" t="s">
        <v>400</v>
      </c>
      <c r="W152" s="63" t="s">
        <v>400</v>
      </c>
      <c r="X152" s="64">
        <f t="shared" si="13"/>
        <v>-3.9301750890976632</v>
      </c>
    </row>
    <row r="153" spans="1:24" ht="15" customHeight="1">
      <c r="A153" s="72" t="s">
        <v>138</v>
      </c>
      <c r="B153" s="60">
        <f>'Расчет субсидий'!AF153</f>
        <v>30.18181818181813</v>
      </c>
      <c r="C153" s="61">
        <f>'Расчет субсидий'!D153-1</f>
        <v>7.5895036144578709E-2</v>
      </c>
      <c r="D153" s="61">
        <f>C153*'Расчет субсидий'!E153</f>
        <v>1.1384255421686806</v>
      </c>
      <c r="E153" s="62">
        <f t="shared" si="10"/>
        <v>31.342626772449144</v>
      </c>
      <c r="F153" s="61">
        <f>'Расчет субсидий'!F153-1</f>
        <v>0</v>
      </c>
      <c r="G153" s="61">
        <f>F153*'Расчет субсидий'!G153</f>
        <v>0</v>
      </c>
      <c r="H153" s="62">
        <f t="shared" si="11"/>
        <v>0</v>
      </c>
      <c r="I153" s="61">
        <f>'Расчет субсидий'!J153-1</f>
        <v>-4.2162839724231294E-3</v>
      </c>
      <c r="J153" s="61">
        <f>I153*'Расчет субсидий'!K153</f>
        <v>-4.2162839724231294E-2</v>
      </c>
      <c r="K153" s="62">
        <f t="shared" si="12"/>
        <v>-1.1608085906310139</v>
      </c>
      <c r="L153" s="61" t="s">
        <v>400</v>
      </c>
      <c r="M153" s="61" t="s">
        <v>400</v>
      </c>
      <c r="N153" s="63" t="s">
        <v>400</v>
      </c>
      <c r="O153" s="61" t="s">
        <v>400</v>
      </c>
      <c r="P153" s="61" t="s">
        <v>400</v>
      </c>
      <c r="Q153" s="63" t="s">
        <v>400</v>
      </c>
      <c r="R153" s="61" t="s">
        <v>400</v>
      </c>
      <c r="S153" s="61" t="s">
        <v>400</v>
      </c>
      <c r="T153" s="63" t="s">
        <v>400</v>
      </c>
      <c r="U153" s="61" t="s">
        <v>400</v>
      </c>
      <c r="V153" s="61" t="s">
        <v>400</v>
      </c>
      <c r="W153" s="63" t="s">
        <v>400</v>
      </c>
      <c r="X153" s="64">
        <f t="shared" si="13"/>
        <v>1.0962627024444493</v>
      </c>
    </row>
    <row r="154" spans="1:24" ht="15" customHeight="1">
      <c r="A154" s="68" t="s">
        <v>139</v>
      </c>
      <c r="B154" s="69"/>
      <c r="C154" s="70"/>
      <c r="D154" s="70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 spans="1:24" ht="15" customHeight="1">
      <c r="A155" s="72" t="s">
        <v>140</v>
      </c>
      <c r="B155" s="60">
        <f>'Расчет субсидий'!AF155</f>
        <v>31.527272727272475</v>
      </c>
      <c r="C155" s="61">
        <f>'Расчет субсидий'!D155-1</f>
        <v>-8.559736824877251E-2</v>
      </c>
      <c r="D155" s="61">
        <f>C155*'Расчет субсидий'!E155</f>
        <v>-1.2839605237315876</v>
      </c>
      <c r="E155" s="62">
        <f t="shared" si="10"/>
        <v>-54.285629170408313</v>
      </c>
      <c r="F155" s="61">
        <f>'Расчет субсидий'!F155-1</f>
        <v>0</v>
      </c>
      <c r="G155" s="61">
        <f>F155*'Расчет субсидий'!G155</f>
        <v>0</v>
      </c>
      <c r="H155" s="62">
        <f t="shared" si="11"/>
        <v>0</v>
      </c>
      <c r="I155" s="61">
        <f>'Расчет субсидий'!J155-1</f>
        <v>0.20296417329456706</v>
      </c>
      <c r="J155" s="61">
        <f>I155*'Расчет субсидий'!K155</f>
        <v>2.0296417329456706</v>
      </c>
      <c r="K155" s="62">
        <f t="shared" si="12"/>
        <v>85.812901897680788</v>
      </c>
      <c r="L155" s="61" t="s">
        <v>400</v>
      </c>
      <c r="M155" s="61" t="s">
        <v>400</v>
      </c>
      <c r="N155" s="63" t="s">
        <v>400</v>
      </c>
      <c r="O155" s="61" t="s">
        <v>400</v>
      </c>
      <c r="P155" s="61" t="s">
        <v>400</v>
      </c>
      <c r="Q155" s="63" t="s">
        <v>400</v>
      </c>
      <c r="R155" s="61" t="s">
        <v>400</v>
      </c>
      <c r="S155" s="61" t="s">
        <v>400</v>
      </c>
      <c r="T155" s="63" t="s">
        <v>400</v>
      </c>
      <c r="U155" s="61" t="s">
        <v>400</v>
      </c>
      <c r="V155" s="61" t="s">
        <v>400</v>
      </c>
      <c r="W155" s="63" t="s">
        <v>400</v>
      </c>
      <c r="X155" s="64">
        <f t="shared" si="13"/>
        <v>0.74568120921408299</v>
      </c>
    </row>
    <row r="156" spans="1:24" ht="15" customHeight="1">
      <c r="A156" s="72" t="s">
        <v>141</v>
      </c>
      <c r="B156" s="60">
        <f>'Расчет субсидий'!AF156</f>
        <v>18.872727272727388</v>
      </c>
      <c r="C156" s="61">
        <f>'Расчет субсидий'!D156-1</f>
        <v>-9.7219304759884162E-2</v>
      </c>
      <c r="D156" s="61">
        <f>C156*'Расчет субсидий'!E156</f>
        <v>-1.4582895713982624</v>
      </c>
      <c r="E156" s="62">
        <f t="shared" si="10"/>
        <v>-48.16976852091296</v>
      </c>
      <c r="F156" s="61">
        <f>'Расчет субсидий'!F156-1</f>
        <v>0</v>
      </c>
      <c r="G156" s="61">
        <f>F156*'Расчет субсидий'!G156</f>
        <v>0</v>
      </c>
      <c r="H156" s="62">
        <f t="shared" si="11"/>
        <v>0</v>
      </c>
      <c r="I156" s="61">
        <f>'Расчет субсидий'!J156-1</f>
        <v>0.20296417329456706</v>
      </c>
      <c r="J156" s="61">
        <f>I156*'Расчет субсидий'!K156</f>
        <v>2.0296417329456706</v>
      </c>
      <c r="K156" s="62">
        <f t="shared" si="12"/>
        <v>67.042495793640356</v>
      </c>
      <c r="L156" s="61" t="s">
        <v>400</v>
      </c>
      <c r="M156" s="61" t="s">
        <v>400</v>
      </c>
      <c r="N156" s="63" t="s">
        <v>400</v>
      </c>
      <c r="O156" s="61" t="s">
        <v>400</v>
      </c>
      <c r="P156" s="61" t="s">
        <v>400</v>
      </c>
      <c r="Q156" s="63" t="s">
        <v>400</v>
      </c>
      <c r="R156" s="61" t="s">
        <v>400</v>
      </c>
      <c r="S156" s="61" t="s">
        <v>400</v>
      </c>
      <c r="T156" s="63" t="s">
        <v>400</v>
      </c>
      <c r="U156" s="61" t="s">
        <v>400</v>
      </c>
      <c r="V156" s="61" t="s">
        <v>400</v>
      </c>
      <c r="W156" s="63" t="s">
        <v>400</v>
      </c>
      <c r="X156" s="64">
        <f t="shared" si="13"/>
        <v>0.5713521615474082</v>
      </c>
    </row>
    <row r="157" spans="1:24" ht="15" customHeight="1">
      <c r="A157" s="72" t="s">
        <v>142</v>
      </c>
      <c r="B157" s="60">
        <f>'Расчет субсидий'!AF157</f>
        <v>109.12727272727261</v>
      </c>
      <c r="C157" s="61">
        <f>'Расчет субсидий'!D157-1</f>
        <v>6.2109675353035243E-2</v>
      </c>
      <c r="D157" s="61">
        <f>C157*'Расчет субсидий'!E157</f>
        <v>0.93164513029552865</v>
      </c>
      <c r="E157" s="62">
        <f t="shared" si="10"/>
        <v>34.332334864551974</v>
      </c>
      <c r="F157" s="61">
        <f>'Расчет субсидий'!F157-1</f>
        <v>0</v>
      </c>
      <c r="G157" s="61">
        <f>F157*'Расчет субсидий'!G157</f>
        <v>0</v>
      </c>
      <c r="H157" s="62">
        <f t="shared" si="11"/>
        <v>0</v>
      </c>
      <c r="I157" s="61">
        <f>'Расчет субсидий'!J157-1</f>
        <v>0.20296417329456706</v>
      </c>
      <c r="J157" s="61">
        <f>I157*'Расчет субсидий'!K157</f>
        <v>2.0296417329456706</v>
      </c>
      <c r="K157" s="62">
        <f t="shared" si="12"/>
        <v>74.794937862720644</v>
      </c>
      <c r="L157" s="61" t="s">
        <v>400</v>
      </c>
      <c r="M157" s="61" t="s">
        <v>400</v>
      </c>
      <c r="N157" s="63" t="s">
        <v>400</v>
      </c>
      <c r="O157" s="61" t="s">
        <v>400</v>
      </c>
      <c r="P157" s="61" t="s">
        <v>400</v>
      </c>
      <c r="Q157" s="63" t="s">
        <v>400</v>
      </c>
      <c r="R157" s="61" t="s">
        <v>400</v>
      </c>
      <c r="S157" s="61" t="s">
        <v>400</v>
      </c>
      <c r="T157" s="63" t="s">
        <v>400</v>
      </c>
      <c r="U157" s="61" t="s">
        <v>400</v>
      </c>
      <c r="V157" s="61" t="s">
        <v>400</v>
      </c>
      <c r="W157" s="63" t="s">
        <v>400</v>
      </c>
      <c r="X157" s="64">
        <f t="shared" si="13"/>
        <v>2.9612868632411993</v>
      </c>
    </row>
    <row r="158" spans="1:24" ht="15" customHeight="1">
      <c r="A158" s="72" t="s">
        <v>143</v>
      </c>
      <c r="B158" s="60">
        <f>'Расчет субсидий'!AF158</f>
        <v>400.77272727272702</v>
      </c>
      <c r="C158" s="61">
        <f>'Расчет субсидий'!D158-1</f>
        <v>9.1239179835444828E-2</v>
      </c>
      <c r="D158" s="61">
        <f>C158*'Расчет субсидий'!E158</f>
        <v>1.3685876975316724</v>
      </c>
      <c r="E158" s="62">
        <f t="shared" si="10"/>
        <v>161.40541281070142</v>
      </c>
      <c r="F158" s="61">
        <f>'Расчет субсидий'!F158-1</f>
        <v>0</v>
      </c>
      <c r="G158" s="61">
        <f>F158*'Расчет субсидий'!G158</f>
        <v>0</v>
      </c>
      <c r="H158" s="62">
        <f t="shared" si="11"/>
        <v>0</v>
      </c>
      <c r="I158" s="61">
        <f>'Расчет субсидий'!J158-1</f>
        <v>0.20296417329456706</v>
      </c>
      <c r="J158" s="61">
        <f>I158*'Расчет субсидий'!K158</f>
        <v>2.0296417329456706</v>
      </c>
      <c r="K158" s="62">
        <f t="shared" si="12"/>
        <v>239.3673144620256</v>
      </c>
      <c r="L158" s="61" t="s">
        <v>400</v>
      </c>
      <c r="M158" s="61" t="s">
        <v>400</v>
      </c>
      <c r="N158" s="63" t="s">
        <v>400</v>
      </c>
      <c r="O158" s="61" t="s">
        <v>400</v>
      </c>
      <c r="P158" s="61" t="s">
        <v>400</v>
      </c>
      <c r="Q158" s="63" t="s">
        <v>400</v>
      </c>
      <c r="R158" s="61" t="s">
        <v>400</v>
      </c>
      <c r="S158" s="61" t="s">
        <v>400</v>
      </c>
      <c r="T158" s="63" t="s">
        <v>400</v>
      </c>
      <c r="U158" s="61" t="s">
        <v>400</v>
      </c>
      <c r="V158" s="61" t="s">
        <v>400</v>
      </c>
      <c r="W158" s="63" t="s">
        <v>400</v>
      </c>
      <c r="X158" s="64">
        <f t="shared" si="13"/>
        <v>3.3982294304773433</v>
      </c>
    </row>
    <row r="159" spans="1:24" ht="15" customHeight="1">
      <c r="A159" s="72" t="s">
        <v>144</v>
      </c>
      <c r="B159" s="60">
        <f>'Расчет субсидий'!AF159</f>
        <v>67.390909090909076</v>
      </c>
      <c r="C159" s="61">
        <f>'Расчет субсидий'!D159-1</f>
        <v>4.386913629160083E-2</v>
      </c>
      <c r="D159" s="61">
        <f>C159*'Расчет субсидий'!E159</f>
        <v>0.65803704437401245</v>
      </c>
      <c r="E159" s="62">
        <f t="shared" si="10"/>
        <v>16.499633442090062</v>
      </c>
      <c r="F159" s="61">
        <f>'Расчет субсидий'!F159-1</f>
        <v>0</v>
      </c>
      <c r="G159" s="61">
        <f>F159*'Расчет субсидий'!G159</f>
        <v>0</v>
      </c>
      <c r="H159" s="62">
        <f t="shared" si="11"/>
        <v>0</v>
      </c>
      <c r="I159" s="61">
        <f>'Расчет субсидий'!J159-1</f>
        <v>0.20296417329456706</v>
      </c>
      <c r="J159" s="61">
        <f>I159*'Расчет субсидий'!K159</f>
        <v>2.0296417329456706</v>
      </c>
      <c r="K159" s="62">
        <f t="shared" si="12"/>
        <v>50.891275648819004</v>
      </c>
      <c r="L159" s="61" t="s">
        <v>400</v>
      </c>
      <c r="M159" s="61" t="s">
        <v>400</v>
      </c>
      <c r="N159" s="63" t="s">
        <v>400</v>
      </c>
      <c r="O159" s="61" t="s">
        <v>400</v>
      </c>
      <c r="P159" s="61" t="s">
        <v>400</v>
      </c>
      <c r="Q159" s="63" t="s">
        <v>400</v>
      </c>
      <c r="R159" s="61" t="s">
        <v>400</v>
      </c>
      <c r="S159" s="61" t="s">
        <v>400</v>
      </c>
      <c r="T159" s="63" t="s">
        <v>400</v>
      </c>
      <c r="U159" s="61" t="s">
        <v>400</v>
      </c>
      <c r="V159" s="61" t="s">
        <v>400</v>
      </c>
      <c r="W159" s="63" t="s">
        <v>400</v>
      </c>
      <c r="X159" s="64">
        <f t="shared" si="13"/>
        <v>2.6876787773196833</v>
      </c>
    </row>
    <row r="160" spans="1:24" ht="15" customHeight="1">
      <c r="A160" s="72" t="s">
        <v>145</v>
      </c>
      <c r="B160" s="60">
        <f>'Расчет субсидий'!AF160</f>
        <v>41.063636363636419</v>
      </c>
      <c r="C160" s="61">
        <f>'Расчет субсидий'!D160-1</f>
        <v>5.7679882017900752E-2</v>
      </c>
      <c r="D160" s="61">
        <f>C160*'Расчет субсидий'!E160</f>
        <v>0.86519823026851128</v>
      </c>
      <c r="E160" s="62">
        <f t="shared" si="10"/>
        <v>12.272935969406914</v>
      </c>
      <c r="F160" s="61">
        <f>'Расчет субсидий'!F160-1</f>
        <v>0</v>
      </c>
      <c r="G160" s="61">
        <f>F160*'Расчет субсидий'!G160</f>
        <v>0</v>
      </c>
      <c r="H160" s="62">
        <f t="shared" si="11"/>
        <v>0</v>
      </c>
      <c r="I160" s="61">
        <f>'Расчет субсидий'!J160-1</f>
        <v>0.20296417329456706</v>
      </c>
      <c r="J160" s="61">
        <f>I160*'Расчет субсидий'!K160</f>
        <v>2.0296417329456706</v>
      </c>
      <c r="K160" s="62">
        <f t="shared" si="12"/>
        <v>28.790700394229507</v>
      </c>
      <c r="L160" s="61" t="s">
        <v>400</v>
      </c>
      <c r="M160" s="61" t="s">
        <v>400</v>
      </c>
      <c r="N160" s="63" t="s">
        <v>400</v>
      </c>
      <c r="O160" s="61" t="s">
        <v>400</v>
      </c>
      <c r="P160" s="61" t="s">
        <v>400</v>
      </c>
      <c r="Q160" s="63" t="s">
        <v>400</v>
      </c>
      <c r="R160" s="61" t="s">
        <v>400</v>
      </c>
      <c r="S160" s="61" t="s">
        <v>400</v>
      </c>
      <c r="T160" s="63" t="s">
        <v>400</v>
      </c>
      <c r="U160" s="61" t="s">
        <v>400</v>
      </c>
      <c r="V160" s="61" t="s">
        <v>400</v>
      </c>
      <c r="W160" s="63" t="s">
        <v>400</v>
      </c>
      <c r="X160" s="64">
        <f t="shared" si="13"/>
        <v>2.8948399632141819</v>
      </c>
    </row>
    <row r="161" spans="1:24" ht="15" customHeight="1">
      <c r="A161" s="72" t="s">
        <v>146</v>
      </c>
      <c r="B161" s="60">
        <f>'Расчет субсидий'!AF161</f>
        <v>-121.9454545454546</v>
      </c>
      <c r="C161" s="61">
        <f>'Расчет субсидий'!D161-1</f>
        <v>-0.26605428463958447</v>
      </c>
      <c r="D161" s="61">
        <f>C161*'Расчет субсидий'!E161</f>
        <v>-3.9908142695937672</v>
      </c>
      <c r="E161" s="62">
        <f t="shared" si="10"/>
        <v>-248.14831485651311</v>
      </c>
      <c r="F161" s="61">
        <f>'Расчет субсидий'!F161-1</f>
        <v>0</v>
      </c>
      <c r="G161" s="61">
        <f>F161*'Расчет субсидий'!G161</f>
        <v>0</v>
      </c>
      <c r="H161" s="62">
        <f t="shared" si="11"/>
        <v>0</v>
      </c>
      <c r="I161" s="61">
        <f>'Расчет субсидий'!J161-1</f>
        <v>0.20296417329456706</v>
      </c>
      <c r="J161" s="61">
        <f>I161*'Расчет субсидий'!K161</f>
        <v>2.0296417329456706</v>
      </c>
      <c r="K161" s="62">
        <f t="shared" si="12"/>
        <v>126.20286031105849</v>
      </c>
      <c r="L161" s="61" t="s">
        <v>400</v>
      </c>
      <c r="M161" s="61" t="s">
        <v>400</v>
      </c>
      <c r="N161" s="63" t="s">
        <v>400</v>
      </c>
      <c r="O161" s="61" t="s">
        <v>400</v>
      </c>
      <c r="P161" s="61" t="s">
        <v>400</v>
      </c>
      <c r="Q161" s="63" t="s">
        <v>400</v>
      </c>
      <c r="R161" s="61" t="s">
        <v>400</v>
      </c>
      <c r="S161" s="61" t="s">
        <v>400</v>
      </c>
      <c r="T161" s="63" t="s">
        <v>400</v>
      </c>
      <c r="U161" s="61" t="s">
        <v>400</v>
      </c>
      <c r="V161" s="61" t="s">
        <v>400</v>
      </c>
      <c r="W161" s="63" t="s">
        <v>400</v>
      </c>
      <c r="X161" s="64">
        <f t="shared" si="13"/>
        <v>-1.9611725366480965</v>
      </c>
    </row>
    <row r="162" spans="1:24" ht="15" customHeight="1">
      <c r="A162" s="72" t="s">
        <v>147</v>
      </c>
      <c r="B162" s="60">
        <f>'Расчет субсидий'!AF162</f>
        <v>-187.35454545454559</v>
      </c>
      <c r="C162" s="61">
        <f>'Расчет субсидий'!D162-1</f>
        <v>-0.40321829658363961</v>
      </c>
      <c r="D162" s="61">
        <f>C162*'Расчет субсидий'!E162</f>
        <v>-6.0482744487545945</v>
      </c>
      <c r="E162" s="62">
        <f t="shared" si="10"/>
        <v>-281.97941694770168</v>
      </c>
      <c r="F162" s="61">
        <f>'Расчет субсидий'!F162-1</f>
        <v>0</v>
      </c>
      <c r="G162" s="61">
        <f>F162*'Расчет субсидий'!G162</f>
        <v>0</v>
      </c>
      <c r="H162" s="62">
        <f t="shared" si="11"/>
        <v>0</v>
      </c>
      <c r="I162" s="61">
        <f>'Расчет субсидий'!J162-1</f>
        <v>0.20296417329456706</v>
      </c>
      <c r="J162" s="61">
        <f>I162*'Расчет субсидий'!K162</f>
        <v>2.0296417329456706</v>
      </c>
      <c r="K162" s="62">
        <f t="shared" si="12"/>
        <v>94.624871493156121</v>
      </c>
      <c r="L162" s="61" t="s">
        <v>400</v>
      </c>
      <c r="M162" s="61" t="s">
        <v>400</v>
      </c>
      <c r="N162" s="63" t="s">
        <v>400</v>
      </c>
      <c r="O162" s="61" t="s">
        <v>400</v>
      </c>
      <c r="P162" s="61" t="s">
        <v>400</v>
      </c>
      <c r="Q162" s="63" t="s">
        <v>400</v>
      </c>
      <c r="R162" s="61" t="s">
        <v>400</v>
      </c>
      <c r="S162" s="61" t="s">
        <v>400</v>
      </c>
      <c r="T162" s="63" t="s">
        <v>400</v>
      </c>
      <c r="U162" s="61" t="s">
        <v>400</v>
      </c>
      <c r="V162" s="61" t="s">
        <v>400</v>
      </c>
      <c r="W162" s="63" t="s">
        <v>400</v>
      </c>
      <c r="X162" s="64">
        <f t="shared" si="13"/>
        <v>-4.0186327158089235</v>
      </c>
    </row>
    <row r="163" spans="1:24" ht="15" customHeight="1">
      <c r="A163" s="72" t="s">
        <v>148</v>
      </c>
      <c r="B163" s="60">
        <f>'Расчет субсидий'!AF163</f>
        <v>432.22727272727252</v>
      </c>
      <c r="C163" s="61">
        <f>'Расчет субсидий'!D163-1</f>
        <v>0.20697851679695756</v>
      </c>
      <c r="D163" s="61">
        <f>C163*'Расчет субсидий'!E163</f>
        <v>3.1046777519543634</v>
      </c>
      <c r="E163" s="62">
        <f t="shared" si="10"/>
        <v>261.36402328894059</v>
      </c>
      <c r="F163" s="61">
        <f>'Расчет субсидий'!F163-1</f>
        <v>0</v>
      </c>
      <c r="G163" s="61">
        <f>F163*'Расчет субсидий'!G163</f>
        <v>0</v>
      </c>
      <c r="H163" s="62">
        <f t="shared" si="11"/>
        <v>0</v>
      </c>
      <c r="I163" s="61">
        <f>'Расчет субсидий'!J163-1</f>
        <v>0.20296417329456706</v>
      </c>
      <c r="J163" s="61">
        <f>I163*'Расчет субсидий'!K163</f>
        <v>2.0296417329456706</v>
      </c>
      <c r="K163" s="62">
        <f t="shared" si="12"/>
        <v>170.86324943833191</v>
      </c>
      <c r="L163" s="61" t="s">
        <v>400</v>
      </c>
      <c r="M163" s="61" t="s">
        <v>400</v>
      </c>
      <c r="N163" s="63" t="s">
        <v>400</v>
      </c>
      <c r="O163" s="61" t="s">
        <v>400</v>
      </c>
      <c r="P163" s="61" t="s">
        <v>400</v>
      </c>
      <c r="Q163" s="63" t="s">
        <v>400</v>
      </c>
      <c r="R163" s="61" t="s">
        <v>400</v>
      </c>
      <c r="S163" s="61" t="s">
        <v>400</v>
      </c>
      <c r="T163" s="63" t="s">
        <v>400</v>
      </c>
      <c r="U163" s="61" t="s">
        <v>400</v>
      </c>
      <c r="V163" s="61" t="s">
        <v>400</v>
      </c>
      <c r="W163" s="63" t="s">
        <v>400</v>
      </c>
      <c r="X163" s="64">
        <f t="shared" si="13"/>
        <v>5.1343194849000344</v>
      </c>
    </row>
    <row r="164" spans="1:24" ht="15" customHeight="1">
      <c r="A164" s="72" t="s">
        <v>149</v>
      </c>
      <c r="B164" s="60">
        <f>'Расчет субсидий'!AF164</f>
        <v>30.209090909091174</v>
      </c>
      <c r="C164" s="61">
        <f>'Расчет субсидий'!D164-1</f>
        <v>-0.10289655172413792</v>
      </c>
      <c r="D164" s="61">
        <f>C164*'Расчет субсидий'!E164</f>
        <v>-1.5434482758620689</v>
      </c>
      <c r="E164" s="62">
        <f t="shared" si="10"/>
        <v>-95.900445799252765</v>
      </c>
      <c r="F164" s="61">
        <f>'Расчет субсидий'!F164-1</f>
        <v>0</v>
      </c>
      <c r="G164" s="61">
        <f>F164*'Расчет субсидий'!G164</f>
        <v>0</v>
      </c>
      <c r="H164" s="62">
        <f t="shared" si="11"/>
        <v>0</v>
      </c>
      <c r="I164" s="61">
        <f>'Расчет субсидий'!J164-1</f>
        <v>0.20296417329456706</v>
      </c>
      <c r="J164" s="61">
        <f>I164*'Расчет субсидий'!K164</f>
        <v>2.0296417329456706</v>
      </c>
      <c r="K164" s="62">
        <f t="shared" si="12"/>
        <v>126.10953670834392</v>
      </c>
      <c r="L164" s="61" t="s">
        <v>400</v>
      </c>
      <c r="M164" s="61" t="s">
        <v>400</v>
      </c>
      <c r="N164" s="63" t="s">
        <v>400</v>
      </c>
      <c r="O164" s="61" t="s">
        <v>400</v>
      </c>
      <c r="P164" s="61" t="s">
        <v>400</v>
      </c>
      <c r="Q164" s="63" t="s">
        <v>400</v>
      </c>
      <c r="R164" s="61" t="s">
        <v>400</v>
      </c>
      <c r="S164" s="61" t="s">
        <v>400</v>
      </c>
      <c r="T164" s="63" t="s">
        <v>400</v>
      </c>
      <c r="U164" s="61" t="s">
        <v>400</v>
      </c>
      <c r="V164" s="61" t="s">
        <v>400</v>
      </c>
      <c r="W164" s="63" t="s">
        <v>400</v>
      </c>
      <c r="X164" s="64">
        <f t="shared" si="13"/>
        <v>0.48619345708360173</v>
      </c>
    </row>
    <row r="165" spans="1:24" ht="15" customHeight="1">
      <c r="A165" s="72" t="s">
        <v>150</v>
      </c>
      <c r="B165" s="60">
        <f>'Расчет субсидий'!AF165</f>
        <v>-122.87272727272739</v>
      </c>
      <c r="C165" s="61">
        <f>'Расчет субсидий'!D165-1</f>
        <v>-0.38342781486426358</v>
      </c>
      <c r="D165" s="61">
        <f>C165*'Расчет субсидий'!E165</f>
        <v>-5.751417222963954</v>
      </c>
      <c r="E165" s="62">
        <f t="shared" si="10"/>
        <v>-189.88042716822915</v>
      </c>
      <c r="F165" s="61">
        <f>'Расчет субсидий'!F165-1</f>
        <v>0</v>
      </c>
      <c r="G165" s="61">
        <f>F165*'Расчет субсидий'!G165</f>
        <v>0</v>
      </c>
      <c r="H165" s="62">
        <f t="shared" si="11"/>
        <v>0</v>
      </c>
      <c r="I165" s="61">
        <f>'Расчет субсидий'!J165-1</f>
        <v>0.20296417329456706</v>
      </c>
      <c r="J165" s="61">
        <f>I165*'Расчет субсидий'!K165</f>
        <v>2.0296417329456706</v>
      </c>
      <c r="K165" s="62">
        <f t="shared" si="12"/>
        <v>67.007699895501773</v>
      </c>
      <c r="L165" s="61" t="s">
        <v>400</v>
      </c>
      <c r="M165" s="61" t="s">
        <v>400</v>
      </c>
      <c r="N165" s="63" t="s">
        <v>400</v>
      </c>
      <c r="O165" s="61" t="s">
        <v>400</v>
      </c>
      <c r="P165" s="61" t="s">
        <v>400</v>
      </c>
      <c r="Q165" s="63" t="s">
        <v>400</v>
      </c>
      <c r="R165" s="61" t="s">
        <v>400</v>
      </c>
      <c r="S165" s="61" t="s">
        <v>400</v>
      </c>
      <c r="T165" s="63" t="s">
        <v>400</v>
      </c>
      <c r="U165" s="61" t="s">
        <v>400</v>
      </c>
      <c r="V165" s="61" t="s">
        <v>400</v>
      </c>
      <c r="W165" s="63" t="s">
        <v>400</v>
      </c>
      <c r="X165" s="64">
        <f t="shared" si="13"/>
        <v>-3.7217754900182833</v>
      </c>
    </row>
    <row r="166" spans="1:24" ht="15" customHeight="1">
      <c r="A166" s="72" t="s">
        <v>151</v>
      </c>
      <c r="B166" s="60">
        <f>'Расчет субсидий'!AF166</f>
        <v>108.49090909090933</v>
      </c>
      <c r="C166" s="61">
        <f>'Расчет субсидий'!D166-1</f>
        <v>2.8520444694761782E-3</v>
      </c>
      <c r="D166" s="61">
        <f>C166*'Расчет субсидий'!E166</f>
        <v>4.2780667042142673E-2</v>
      </c>
      <c r="E166" s="62">
        <f t="shared" si="10"/>
        <v>2.2395595892733327</v>
      </c>
      <c r="F166" s="61">
        <f>'Расчет субсидий'!F166-1</f>
        <v>0</v>
      </c>
      <c r="G166" s="61">
        <f>F166*'Расчет субсидий'!G166</f>
        <v>0</v>
      </c>
      <c r="H166" s="62">
        <f t="shared" si="11"/>
        <v>0</v>
      </c>
      <c r="I166" s="61">
        <f>'Расчет субсидий'!J166-1</f>
        <v>0.20296417329456706</v>
      </c>
      <c r="J166" s="61">
        <f>I166*'Расчет субсидий'!K166</f>
        <v>2.0296417329456706</v>
      </c>
      <c r="K166" s="62">
        <f t="shared" si="12"/>
        <v>106.251349501636</v>
      </c>
      <c r="L166" s="61" t="s">
        <v>400</v>
      </c>
      <c r="M166" s="61" t="s">
        <v>400</v>
      </c>
      <c r="N166" s="63" t="s">
        <v>400</v>
      </c>
      <c r="O166" s="61" t="s">
        <v>400</v>
      </c>
      <c r="P166" s="61" t="s">
        <v>400</v>
      </c>
      <c r="Q166" s="63" t="s">
        <v>400</v>
      </c>
      <c r="R166" s="61" t="s">
        <v>400</v>
      </c>
      <c r="S166" s="61" t="s">
        <v>400</v>
      </c>
      <c r="T166" s="63" t="s">
        <v>400</v>
      </c>
      <c r="U166" s="61" t="s">
        <v>400</v>
      </c>
      <c r="V166" s="61" t="s">
        <v>400</v>
      </c>
      <c r="W166" s="63" t="s">
        <v>400</v>
      </c>
      <c r="X166" s="64">
        <f t="shared" si="13"/>
        <v>2.0724223999878131</v>
      </c>
    </row>
    <row r="167" spans="1:24" ht="15" customHeight="1">
      <c r="A167" s="68" t="s">
        <v>152</v>
      </c>
      <c r="B167" s="69"/>
      <c r="C167" s="70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1:24" ht="15" customHeight="1">
      <c r="A168" s="72" t="s">
        <v>67</v>
      </c>
      <c r="B168" s="60">
        <f>'Расчет субсидий'!AF168</f>
        <v>-217.74545454545455</v>
      </c>
      <c r="C168" s="61">
        <f>'Расчет субсидий'!D168-1</f>
        <v>-0.36405496888370281</v>
      </c>
      <c r="D168" s="61">
        <f>C168*'Расчет субсидий'!E168</f>
        <v>-5.4608245332555425</v>
      </c>
      <c r="E168" s="62">
        <f t="shared" si="10"/>
        <v>-310.01530736888333</v>
      </c>
      <c r="F168" s="61">
        <f>'Расчет субсидий'!F168-1</f>
        <v>0</v>
      </c>
      <c r="G168" s="61">
        <f>F168*'Расчет субсидий'!G168</f>
        <v>0</v>
      </c>
      <c r="H168" s="62">
        <f t="shared" si="11"/>
        <v>0</v>
      </c>
      <c r="I168" s="61">
        <f>'Расчет субсидий'!J168-1</f>
        <v>0.16253051510727823</v>
      </c>
      <c r="J168" s="61">
        <f>I168*'Расчет субсидий'!K168</f>
        <v>1.6253051510727823</v>
      </c>
      <c r="K168" s="62">
        <f t="shared" si="12"/>
        <v>92.269852823428764</v>
      </c>
      <c r="L168" s="61" t="s">
        <v>400</v>
      </c>
      <c r="M168" s="61" t="s">
        <v>400</v>
      </c>
      <c r="N168" s="63" t="s">
        <v>400</v>
      </c>
      <c r="O168" s="61" t="s">
        <v>400</v>
      </c>
      <c r="P168" s="61" t="s">
        <v>400</v>
      </c>
      <c r="Q168" s="63" t="s">
        <v>400</v>
      </c>
      <c r="R168" s="61" t="s">
        <v>400</v>
      </c>
      <c r="S168" s="61" t="s">
        <v>400</v>
      </c>
      <c r="T168" s="63" t="s">
        <v>400</v>
      </c>
      <c r="U168" s="61" t="s">
        <v>400</v>
      </c>
      <c r="V168" s="61" t="s">
        <v>400</v>
      </c>
      <c r="W168" s="63" t="s">
        <v>400</v>
      </c>
      <c r="X168" s="64">
        <f t="shared" si="13"/>
        <v>-3.8355193821827602</v>
      </c>
    </row>
    <row r="169" spans="1:24" ht="15" customHeight="1">
      <c r="A169" s="72" t="s">
        <v>153</v>
      </c>
      <c r="B169" s="60">
        <f>'Расчет субсидий'!AF169</f>
        <v>59.290909090909281</v>
      </c>
      <c r="C169" s="61">
        <f>'Расчет субсидий'!D169-1</f>
        <v>-2.1316207229432615E-2</v>
      </c>
      <c r="D169" s="61">
        <f>C169*'Расчет субсидий'!E169</f>
        <v>-0.31974310844148923</v>
      </c>
      <c r="E169" s="62">
        <f t="shared" si="10"/>
        <v>-14.520841565553251</v>
      </c>
      <c r="F169" s="61">
        <f>'Расчет субсидий'!F169-1</f>
        <v>0</v>
      </c>
      <c r="G169" s="61">
        <f>F169*'Расчет субсидий'!G169</f>
        <v>0</v>
      </c>
      <c r="H169" s="62">
        <f t="shared" si="11"/>
        <v>0</v>
      </c>
      <c r="I169" s="61">
        <f>'Расчет субсидий'!J169-1</f>
        <v>0.16253051510727823</v>
      </c>
      <c r="J169" s="61">
        <f>I169*'Расчет субсидий'!K169</f>
        <v>1.6253051510727823</v>
      </c>
      <c r="K169" s="62">
        <f t="shared" si="12"/>
        <v>73.811750656462536</v>
      </c>
      <c r="L169" s="61" t="s">
        <v>400</v>
      </c>
      <c r="M169" s="61" t="s">
        <v>400</v>
      </c>
      <c r="N169" s="63" t="s">
        <v>400</v>
      </c>
      <c r="O169" s="61" t="s">
        <v>400</v>
      </c>
      <c r="P169" s="61" t="s">
        <v>400</v>
      </c>
      <c r="Q169" s="63" t="s">
        <v>400</v>
      </c>
      <c r="R169" s="61" t="s">
        <v>400</v>
      </c>
      <c r="S169" s="61" t="s">
        <v>400</v>
      </c>
      <c r="T169" s="63" t="s">
        <v>400</v>
      </c>
      <c r="U169" s="61" t="s">
        <v>400</v>
      </c>
      <c r="V169" s="61" t="s">
        <v>400</v>
      </c>
      <c r="W169" s="63" t="s">
        <v>400</v>
      </c>
      <c r="X169" s="64">
        <f t="shared" si="13"/>
        <v>1.3055620426312931</v>
      </c>
    </row>
    <row r="170" spans="1:24" ht="15" customHeight="1">
      <c r="A170" s="72" t="s">
        <v>154</v>
      </c>
      <c r="B170" s="60">
        <f>'Расчет субсидий'!AF170</f>
        <v>174.91818181818144</v>
      </c>
      <c r="C170" s="61">
        <f>'Расчет субсидий'!D170-1</f>
        <v>5.3645559408392884E-2</v>
      </c>
      <c r="D170" s="61">
        <f>C170*'Расчет субсидий'!E170</f>
        <v>0.80468339112589327</v>
      </c>
      <c r="E170" s="62">
        <f t="shared" si="10"/>
        <v>57.923629379616138</v>
      </c>
      <c r="F170" s="61">
        <f>'Расчет субсидий'!F170-1</f>
        <v>0</v>
      </c>
      <c r="G170" s="61">
        <f>F170*'Расчет субсидий'!G170</f>
        <v>0</v>
      </c>
      <c r="H170" s="62">
        <f t="shared" si="11"/>
        <v>0</v>
      </c>
      <c r="I170" s="61">
        <f>'Расчет субсидий'!J170-1</f>
        <v>0.16253051510727823</v>
      </c>
      <c r="J170" s="61">
        <f>I170*'Расчет субсидий'!K170</f>
        <v>1.6253051510727823</v>
      </c>
      <c r="K170" s="62">
        <f t="shared" si="12"/>
        <v>116.99455243856529</v>
      </c>
      <c r="L170" s="61" t="s">
        <v>400</v>
      </c>
      <c r="M170" s="61" t="s">
        <v>400</v>
      </c>
      <c r="N170" s="63" t="s">
        <v>400</v>
      </c>
      <c r="O170" s="61" t="s">
        <v>400</v>
      </c>
      <c r="P170" s="61" t="s">
        <v>400</v>
      </c>
      <c r="Q170" s="63" t="s">
        <v>400</v>
      </c>
      <c r="R170" s="61" t="s">
        <v>400</v>
      </c>
      <c r="S170" s="61" t="s">
        <v>400</v>
      </c>
      <c r="T170" s="63" t="s">
        <v>400</v>
      </c>
      <c r="U170" s="61" t="s">
        <v>400</v>
      </c>
      <c r="V170" s="61" t="s">
        <v>400</v>
      </c>
      <c r="W170" s="63" t="s">
        <v>400</v>
      </c>
      <c r="X170" s="64">
        <f t="shared" si="13"/>
        <v>2.4299885421986755</v>
      </c>
    </row>
    <row r="171" spans="1:24" ht="15" customHeight="1">
      <c r="A171" s="72" t="s">
        <v>155</v>
      </c>
      <c r="B171" s="60">
        <f>'Расчет субсидий'!AF171</f>
        <v>-178</v>
      </c>
      <c r="C171" s="61">
        <f>'Расчет субсидий'!D171-1</f>
        <v>-0.279863825866288</v>
      </c>
      <c r="D171" s="61">
        <f>C171*'Расчет субсидий'!E171</f>
        <v>-4.1979573879943199</v>
      </c>
      <c r="E171" s="62">
        <f t="shared" si="10"/>
        <v>-290.45372100394718</v>
      </c>
      <c r="F171" s="61">
        <f>'Расчет субсидий'!F171-1</f>
        <v>0</v>
      </c>
      <c r="G171" s="61">
        <f>F171*'Расчет субсидий'!G171</f>
        <v>0</v>
      </c>
      <c r="H171" s="62">
        <f t="shared" si="11"/>
        <v>0</v>
      </c>
      <c r="I171" s="61">
        <f>'Расчет субсидий'!J171-1</f>
        <v>0.16253051510727823</v>
      </c>
      <c r="J171" s="61">
        <f>I171*'Расчет субсидий'!K171</f>
        <v>1.6253051510727823</v>
      </c>
      <c r="K171" s="62">
        <f t="shared" si="12"/>
        <v>112.45372100394719</v>
      </c>
      <c r="L171" s="61" t="s">
        <v>400</v>
      </c>
      <c r="M171" s="61" t="s">
        <v>400</v>
      </c>
      <c r="N171" s="63" t="s">
        <v>400</v>
      </c>
      <c r="O171" s="61" t="s">
        <v>400</v>
      </c>
      <c r="P171" s="61" t="s">
        <v>400</v>
      </c>
      <c r="Q171" s="63" t="s">
        <v>400</v>
      </c>
      <c r="R171" s="61" t="s">
        <v>400</v>
      </c>
      <c r="S171" s="61" t="s">
        <v>400</v>
      </c>
      <c r="T171" s="63" t="s">
        <v>400</v>
      </c>
      <c r="U171" s="61" t="s">
        <v>400</v>
      </c>
      <c r="V171" s="61" t="s">
        <v>400</v>
      </c>
      <c r="W171" s="63" t="s">
        <v>400</v>
      </c>
      <c r="X171" s="64">
        <f t="shared" si="13"/>
        <v>-2.5726522369215377</v>
      </c>
    </row>
    <row r="172" spans="1:24" ht="15" customHeight="1">
      <c r="A172" s="72" t="s">
        <v>156</v>
      </c>
      <c r="B172" s="60">
        <f>'Расчет субсидий'!AF172</f>
        <v>59.709090909091174</v>
      </c>
      <c r="C172" s="61">
        <f>'Расчет субсидий'!D172-1</f>
        <v>-5.7640503637793716E-2</v>
      </c>
      <c r="D172" s="61">
        <f>C172*'Расчет субсидий'!E172</f>
        <v>-0.86460755456690574</v>
      </c>
      <c r="E172" s="62">
        <f t="shared" si="10"/>
        <v>-67.865248047912786</v>
      </c>
      <c r="F172" s="61">
        <f>'Расчет субсидий'!F172-1</f>
        <v>0</v>
      </c>
      <c r="G172" s="61">
        <f>F172*'Расчет субсидий'!G172</f>
        <v>0</v>
      </c>
      <c r="H172" s="62">
        <f t="shared" si="11"/>
        <v>0</v>
      </c>
      <c r="I172" s="61">
        <f>'Расчет субсидий'!J172-1</f>
        <v>0.16253051510727823</v>
      </c>
      <c r="J172" s="61">
        <f>I172*'Расчет субсидий'!K172</f>
        <v>1.6253051510727823</v>
      </c>
      <c r="K172" s="62">
        <f t="shared" si="12"/>
        <v>127.57433895700395</v>
      </c>
      <c r="L172" s="61" t="s">
        <v>400</v>
      </c>
      <c r="M172" s="61" t="s">
        <v>400</v>
      </c>
      <c r="N172" s="63" t="s">
        <v>400</v>
      </c>
      <c r="O172" s="61" t="s">
        <v>400</v>
      </c>
      <c r="P172" s="61" t="s">
        <v>400</v>
      </c>
      <c r="Q172" s="63" t="s">
        <v>400</v>
      </c>
      <c r="R172" s="61" t="s">
        <v>400</v>
      </c>
      <c r="S172" s="61" t="s">
        <v>400</v>
      </c>
      <c r="T172" s="63" t="s">
        <v>400</v>
      </c>
      <c r="U172" s="61" t="s">
        <v>400</v>
      </c>
      <c r="V172" s="61" t="s">
        <v>400</v>
      </c>
      <c r="W172" s="63" t="s">
        <v>400</v>
      </c>
      <c r="X172" s="64">
        <f t="shared" si="13"/>
        <v>0.76069759650587654</v>
      </c>
    </row>
    <row r="173" spans="1:24" ht="15" customHeight="1">
      <c r="A173" s="72" t="s">
        <v>157</v>
      </c>
      <c r="B173" s="60">
        <f>'Расчет субсидий'!AF173</f>
        <v>22.990909090909327</v>
      </c>
      <c r="C173" s="61">
        <f>'Расчет субсидий'!D173-1</f>
        <v>-7.3179959409071627E-2</v>
      </c>
      <c r="D173" s="61">
        <f>C173*'Расчет субсидий'!E173</f>
        <v>-1.0976993911360744</v>
      </c>
      <c r="E173" s="62">
        <f t="shared" si="10"/>
        <v>-47.833266478712197</v>
      </c>
      <c r="F173" s="61">
        <f>'Расчет субсидий'!F173-1</f>
        <v>0</v>
      </c>
      <c r="G173" s="61">
        <f>F173*'Расчет субсидий'!G173</f>
        <v>0</v>
      </c>
      <c r="H173" s="62">
        <f t="shared" si="11"/>
        <v>0</v>
      </c>
      <c r="I173" s="61">
        <f>'Расчет субсидий'!J173-1</f>
        <v>0.16253051510727823</v>
      </c>
      <c r="J173" s="61">
        <f>I173*'Расчет субсидий'!K173</f>
        <v>1.6253051510727823</v>
      </c>
      <c r="K173" s="62">
        <f t="shared" si="12"/>
        <v>70.824175569621531</v>
      </c>
      <c r="L173" s="61" t="s">
        <v>400</v>
      </c>
      <c r="M173" s="61" t="s">
        <v>400</v>
      </c>
      <c r="N173" s="63" t="s">
        <v>400</v>
      </c>
      <c r="O173" s="61" t="s">
        <v>400</v>
      </c>
      <c r="P173" s="61" t="s">
        <v>400</v>
      </c>
      <c r="Q173" s="63" t="s">
        <v>400</v>
      </c>
      <c r="R173" s="61" t="s">
        <v>400</v>
      </c>
      <c r="S173" s="61" t="s">
        <v>400</v>
      </c>
      <c r="T173" s="63" t="s">
        <v>400</v>
      </c>
      <c r="U173" s="61" t="s">
        <v>400</v>
      </c>
      <c r="V173" s="61" t="s">
        <v>400</v>
      </c>
      <c r="W173" s="63" t="s">
        <v>400</v>
      </c>
      <c r="X173" s="64">
        <f t="shared" si="13"/>
        <v>0.52760575993670789</v>
      </c>
    </row>
    <row r="174" spans="1:24" ht="15" customHeight="1">
      <c r="A174" s="72" t="s">
        <v>158</v>
      </c>
      <c r="B174" s="60">
        <f>'Расчет субсидий'!AF174</f>
        <v>-14.872727272727388</v>
      </c>
      <c r="C174" s="61">
        <f>'Расчет субсидий'!D174-1</f>
        <v>-0.122585581781256</v>
      </c>
      <c r="D174" s="61">
        <f>C174*'Расчет субсидий'!E174</f>
        <v>-1.8387837267188401</v>
      </c>
      <c r="E174" s="62">
        <f t="shared" si="10"/>
        <v>-128.1052620772609</v>
      </c>
      <c r="F174" s="61">
        <f>'Расчет субсидий'!F174-1</f>
        <v>0</v>
      </c>
      <c r="G174" s="61">
        <f>F174*'Расчет субсидий'!G174</f>
        <v>0</v>
      </c>
      <c r="H174" s="62">
        <f t="shared" si="11"/>
        <v>0</v>
      </c>
      <c r="I174" s="61">
        <f>'Расчет субсидий'!J174-1</f>
        <v>0.16253051510727823</v>
      </c>
      <c r="J174" s="61">
        <f>I174*'Расчет субсидий'!K174</f>
        <v>1.6253051510727823</v>
      </c>
      <c r="K174" s="62">
        <f t="shared" si="12"/>
        <v>113.23253480453353</v>
      </c>
      <c r="L174" s="61" t="s">
        <v>400</v>
      </c>
      <c r="M174" s="61" t="s">
        <v>400</v>
      </c>
      <c r="N174" s="63" t="s">
        <v>400</v>
      </c>
      <c r="O174" s="61" t="s">
        <v>400</v>
      </c>
      <c r="P174" s="61" t="s">
        <v>400</v>
      </c>
      <c r="Q174" s="63" t="s">
        <v>400</v>
      </c>
      <c r="R174" s="61" t="s">
        <v>400</v>
      </c>
      <c r="S174" s="61" t="s">
        <v>400</v>
      </c>
      <c r="T174" s="63" t="s">
        <v>400</v>
      </c>
      <c r="U174" s="61" t="s">
        <v>400</v>
      </c>
      <c r="V174" s="61" t="s">
        <v>400</v>
      </c>
      <c r="W174" s="63" t="s">
        <v>400</v>
      </c>
      <c r="X174" s="64">
        <f t="shared" si="13"/>
        <v>-0.21347857564605777</v>
      </c>
    </row>
    <row r="175" spans="1:24" ht="15" customHeight="1">
      <c r="A175" s="72" t="s">
        <v>159</v>
      </c>
      <c r="B175" s="60">
        <f>'Расчет субсидий'!AF175</f>
        <v>-47.17272727272757</v>
      </c>
      <c r="C175" s="61">
        <f>'Расчет субсидий'!D175-1</f>
        <v>-0.1980840127565171</v>
      </c>
      <c r="D175" s="61">
        <f>C175*'Расчет субсидий'!E175</f>
        <v>-2.9712601913477563</v>
      </c>
      <c r="E175" s="62">
        <f t="shared" si="10"/>
        <v>-104.13605393098815</v>
      </c>
      <c r="F175" s="61">
        <f>'Расчет субсидий'!F175-1</f>
        <v>0</v>
      </c>
      <c r="G175" s="61">
        <f>F175*'Расчет субсидий'!G175</f>
        <v>0</v>
      </c>
      <c r="H175" s="62">
        <f t="shared" si="11"/>
        <v>0</v>
      </c>
      <c r="I175" s="61">
        <f>'Расчет субсидий'!J175-1</f>
        <v>0.16253051510727823</v>
      </c>
      <c r="J175" s="61">
        <f>I175*'Расчет субсидий'!K175</f>
        <v>1.6253051510727823</v>
      </c>
      <c r="K175" s="62">
        <f t="shared" si="12"/>
        <v>56.963326658260591</v>
      </c>
      <c r="L175" s="61" t="s">
        <v>400</v>
      </c>
      <c r="M175" s="61" t="s">
        <v>400</v>
      </c>
      <c r="N175" s="63" t="s">
        <v>400</v>
      </c>
      <c r="O175" s="61" t="s">
        <v>400</v>
      </c>
      <c r="P175" s="61" t="s">
        <v>400</v>
      </c>
      <c r="Q175" s="63" t="s">
        <v>400</v>
      </c>
      <c r="R175" s="61" t="s">
        <v>400</v>
      </c>
      <c r="S175" s="61" t="s">
        <v>400</v>
      </c>
      <c r="T175" s="63" t="s">
        <v>400</v>
      </c>
      <c r="U175" s="61" t="s">
        <v>400</v>
      </c>
      <c r="V175" s="61" t="s">
        <v>400</v>
      </c>
      <c r="W175" s="63" t="s">
        <v>400</v>
      </c>
      <c r="X175" s="64">
        <f t="shared" si="13"/>
        <v>-1.345955040274974</v>
      </c>
    </row>
    <row r="176" spans="1:24" ht="15" customHeight="1">
      <c r="A176" s="72" t="s">
        <v>160</v>
      </c>
      <c r="B176" s="60">
        <f>'Расчет субсидий'!AF176</f>
        <v>-234.65454545454554</v>
      </c>
      <c r="C176" s="61">
        <f>'Расчет субсидий'!D176-1</f>
        <v>-0.47199267237650322</v>
      </c>
      <c r="D176" s="61">
        <f>C176*'Расчет субсидий'!E176</f>
        <v>-7.0798900856475484</v>
      </c>
      <c r="E176" s="62">
        <f t="shared" si="10"/>
        <v>-304.57466697148135</v>
      </c>
      <c r="F176" s="61">
        <f>'Расчет субсидий'!F176-1</f>
        <v>0</v>
      </c>
      <c r="G176" s="61">
        <f>F176*'Расчет субсидий'!G176</f>
        <v>0</v>
      </c>
      <c r="H176" s="62">
        <f t="shared" si="11"/>
        <v>0</v>
      </c>
      <c r="I176" s="61">
        <f>'Расчет субсидий'!J176-1</f>
        <v>0.16253051510727823</v>
      </c>
      <c r="J176" s="61">
        <f>I176*'Расчет субсидий'!K176</f>
        <v>1.6253051510727823</v>
      </c>
      <c r="K176" s="62">
        <f t="shared" si="12"/>
        <v>69.920121516935836</v>
      </c>
      <c r="L176" s="61" t="s">
        <v>400</v>
      </c>
      <c r="M176" s="61" t="s">
        <v>400</v>
      </c>
      <c r="N176" s="63" t="s">
        <v>400</v>
      </c>
      <c r="O176" s="61" t="s">
        <v>400</v>
      </c>
      <c r="P176" s="61" t="s">
        <v>400</v>
      </c>
      <c r="Q176" s="63" t="s">
        <v>400</v>
      </c>
      <c r="R176" s="61" t="s">
        <v>400</v>
      </c>
      <c r="S176" s="61" t="s">
        <v>400</v>
      </c>
      <c r="T176" s="63" t="s">
        <v>400</v>
      </c>
      <c r="U176" s="61" t="s">
        <v>400</v>
      </c>
      <c r="V176" s="61" t="s">
        <v>400</v>
      </c>
      <c r="W176" s="63" t="s">
        <v>400</v>
      </c>
      <c r="X176" s="64">
        <f t="shared" si="13"/>
        <v>-5.4545849345747666</v>
      </c>
    </row>
    <row r="177" spans="1:24" ht="15" customHeight="1">
      <c r="A177" s="72" t="s">
        <v>95</v>
      </c>
      <c r="B177" s="60">
        <f>'Расчет субсидий'!AF177</f>
        <v>298.4727272727273</v>
      </c>
      <c r="C177" s="61">
        <f>'Расчет субсидий'!D177-1</f>
        <v>0.23313675347102292</v>
      </c>
      <c r="D177" s="61">
        <f>C177*'Расчет субсидий'!E177</f>
        <v>3.4970513020653438</v>
      </c>
      <c r="E177" s="62">
        <f t="shared" si="10"/>
        <v>203.76841188016783</v>
      </c>
      <c r="F177" s="61">
        <f>'Расчет субсидий'!F177-1</f>
        <v>0</v>
      </c>
      <c r="G177" s="61">
        <f>F177*'Расчет субсидий'!G177</f>
        <v>0</v>
      </c>
      <c r="H177" s="62">
        <f t="shared" si="11"/>
        <v>0</v>
      </c>
      <c r="I177" s="61">
        <f>'Расчет субсидий'!J177-1</f>
        <v>0.16253051510727823</v>
      </c>
      <c r="J177" s="61">
        <f>I177*'Расчет субсидий'!K177</f>
        <v>1.6253051510727823</v>
      </c>
      <c r="K177" s="62">
        <f t="shared" si="12"/>
        <v>94.704315392559479</v>
      </c>
      <c r="L177" s="61" t="s">
        <v>400</v>
      </c>
      <c r="M177" s="61" t="s">
        <v>400</v>
      </c>
      <c r="N177" s="63" t="s">
        <v>400</v>
      </c>
      <c r="O177" s="61" t="s">
        <v>400</v>
      </c>
      <c r="P177" s="61" t="s">
        <v>400</v>
      </c>
      <c r="Q177" s="63" t="s">
        <v>400</v>
      </c>
      <c r="R177" s="61" t="s">
        <v>400</v>
      </c>
      <c r="S177" s="61" t="s">
        <v>400</v>
      </c>
      <c r="T177" s="63" t="s">
        <v>400</v>
      </c>
      <c r="U177" s="61" t="s">
        <v>400</v>
      </c>
      <c r="V177" s="61" t="s">
        <v>400</v>
      </c>
      <c r="W177" s="63" t="s">
        <v>400</v>
      </c>
      <c r="X177" s="64">
        <f t="shared" si="13"/>
        <v>5.122356453138126</v>
      </c>
    </row>
    <row r="178" spans="1:24" ht="15" customHeight="1">
      <c r="A178" s="72" t="s">
        <v>161</v>
      </c>
      <c r="B178" s="60">
        <f>'Расчет субсидий'!AF178</f>
        <v>-184.0454545454545</v>
      </c>
      <c r="C178" s="61">
        <f>'Расчет субсидий'!D178-1</f>
        <v>-0.34256898997719243</v>
      </c>
      <c r="D178" s="61">
        <f>C178*'Расчет субсидий'!E178</f>
        <v>-5.1385348496578862</v>
      </c>
      <c r="E178" s="62">
        <f t="shared" si="10"/>
        <v>-269.18933950826482</v>
      </c>
      <c r="F178" s="61">
        <f>'Расчет субсидий'!F178-1</f>
        <v>0</v>
      </c>
      <c r="G178" s="61">
        <f>F178*'Расчет субсидий'!G178</f>
        <v>0</v>
      </c>
      <c r="H178" s="62">
        <f t="shared" si="11"/>
        <v>0</v>
      </c>
      <c r="I178" s="61">
        <f>'Расчет субсидий'!J178-1</f>
        <v>0.16253051510727823</v>
      </c>
      <c r="J178" s="61">
        <f>I178*'Расчет субсидий'!K178</f>
        <v>1.6253051510727823</v>
      </c>
      <c r="K178" s="62">
        <f t="shared" si="12"/>
        <v>85.143884962810304</v>
      </c>
      <c r="L178" s="61" t="s">
        <v>400</v>
      </c>
      <c r="M178" s="61" t="s">
        <v>400</v>
      </c>
      <c r="N178" s="63" t="s">
        <v>400</v>
      </c>
      <c r="O178" s="61" t="s">
        <v>400</v>
      </c>
      <c r="P178" s="61" t="s">
        <v>400</v>
      </c>
      <c r="Q178" s="63" t="s">
        <v>400</v>
      </c>
      <c r="R178" s="61" t="s">
        <v>400</v>
      </c>
      <c r="S178" s="61" t="s">
        <v>400</v>
      </c>
      <c r="T178" s="63" t="s">
        <v>400</v>
      </c>
      <c r="U178" s="61" t="s">
        <v>400</v>
      </c>
      <c r="V178" s="61" t="s">
        <v>400</v>
      </c>
      <c r="W178" s="63" t="s">
        <v>400</v>
      </c>
      <c r="X178" s="64">
        <f t="shared" si="13"/>
        <v>-3.5132296985851039</v>
      </c>
    </row>
    <row r="179" spans="1:24" ht="15" customHeight="1">
      <c r="A179" s="72" t="s">
        <v>162</v>
      </c>
      <c r="B179" s="60">
        <f>'Расчет субсидий'!AF179</f>
        <v>-49.236363636363421</v>
      </c>
      <c r="C179" s="61">
        <f>'Расчет субсидий'!D179-1</f>
        <v>-0.144189854039248</v>
      </c>
      <c r="D179" s="61">
        <f>C179*'Расчет субсидий'!E179</f>
        <v>-2.1628478105887199</v>
      </c>
      <c r="E179" s="62">
        <f t="shared" si="10"/>
        <v>-198.10662355273283</v>
      </c>
      <c r="F179" s="61">
        <f>'Расчет субсидий'!F179-1</f>
        <v>0</v>
      </c>
      <c r="G179" s="61">
        <f>F179*'Расчет субсидий'!G179</f>
        <v>0</v>
      </c>
      <c r="H179" s="62">
        <f t="shared" si="11"/>
        <v>0</v>
      </c>
      <c r="I179" s="61">
        <f>'Расчет субсидий'!J179-1</f>
        <v>0.16253051510727823</v>
      </c>
      <c r="J179" s="61">
        <f>I179*'Расчет субсидий'!K179</f>
        <v>1.6253051510727823</v>
      </c>
      <c r="K179" s="62">
        <f t="shared" si="12"/>
        <v>148.87025991636941</v>
      </c>
      <c r="L179" s="61" t="s">
        <v>400</v>
      </c>
      <c r="M179" s="61" t="s">
        <v>400</v>
      </c>
      <c r="N179" s="63" t="s">
        <v>400</v>
      </c>
      <c r="O179" s="61" t="s">
        <v>400</v>
      </c>
      <c r="P179" s="61" t="s">
        <v>400</v>
      </c>
      <c r="Q179" s="63" t="s">
        <v>400</v>
      </c>
      <c r="R179" s="61" t="s">
        <v>400</v>
      </c>
      <c r="S179" s="61" t="s">
        <v>400</v>
      </c>
      <c r="T179" s="63" t="s">
        <v>400</v>
      </c>
      <c r="U179" s="61" t="s">
        <v>400</v>
      </c>
      <c r="V179" s="61" t="s">
        <v>400</v>
      </c>
      <c r="W179" s="63" t="s">
        <v>400</v>
      </c>
      <c r="X179" s="64">
        <f t="shared" si="13"/>
        <v>-0.5375426595159376</v>
      </c>
    </row>
    <row r="180" spans="1:24" ht="15" customHeight="1">
      <c r="A180" s="72" t="s">
        <v>163</v>
      </c>
      <c r="B180" s="60">
        <f>'Расчет субсидий'!AF180</f>
        <v>-119.4545454545455</v>
      </c>
      <c r="C180" s="61">
        <f>'Расчет субсидий'!D180-1</f>
        <v>-0.24709472828944223</v>
      </c>
      <c r="D180" s="61">
        <f>C180*'Расчет субсидий'!E180</f>
        <v>-3.7064209243416335</v>
      </c>
      <c r="E180" s="62">
        <f t="shared" si="10"/>
        <v>-212.7458897132914</v>
      </c>
      <c r="F180" s="61">
        <f>'Расчет субсидий'!F180-1</f>
        <v>0</v>
      </c>
      <c r="G180" s="61">
        <f>F180*'Расчет субсидий'!G180</f>
        <v>0</v>
      </c>
      <c r="H180" s="62">
        <f t="shared" si="11"/>
        <v>0</v>
      </c>
      <c r="I180" s="61">
        <f>'Расчет субсидий'!J180-1</f>
        <v>0.16253051510727823</v>
      </c>
      <c r="J180" s="61">
        <f>I180*'Расчет субсидий'!K180</f>
        <v>1.6253051510727823</v>
      </c>
      <c r="K180" s="62">
        <f t="shared" si="12"/>
        <v>93.291344258745909</v>
      </c>
      <c r="L180" s="61" t="s">
        <v>400</v>
      </c>
      <c r="M180" s="61" t="s">
        <v>400</v>
      </c>
      <c r="N180" s="63" t="s">
        <v>400</v>
      </c>
      <c r="O180" s="61" t="s">
        <v>400</v>
      </c>
      <c r="P180" s="61" t="s">
        <v>400</v>
      </c>
      <c r="Q180" s="63" t="s">
        <v>400</v>
      </c>
      <c r="R180" s="61" t="s">
        <v>400</v>
      </c>
      <c r="S180" s="61" t="s">
        <v>400</v>
      </c>
      <c r="T180" s="63" t="s">
        <v>400</v>
      </c>
      <c r="U180" s="61" t="s">
        <v>400</v>
      </c>
      <c r="V180" s="61" t="s">
        <v>400</v>
      </c>
      <c r="W180" s="63" t="s">
        <v>400</v>
      </c>
      <c r="X180" s="64">
        <f t="shared" si="13"/>
        <v>-2.0811157732688512</v>
      </c>
    </row>
    <row r="181" spans="1:24" ht="15" customHeight="1">
      <c r="A181" s="68" t="s">
        <v>164</v>
      </c>
      <c r="B181" s="69"/>
      <c r="C181" s="70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 spans="1:24" ht="15" customHeight="1">
      <c r="A182" s="72" t="s">
        <v>165</v>
      </c>
      <c r="B182" s="60">
        <f>'Расчет субсидий'!AF182</f>
        <v>-240</v>
      </c>
      <c r="C182" s="61">
        <f>'Расчет субсидий'!D182-1</f>
        <v>-0.62324351851851856</v>
      </c>
      <c r="D182" s="61">
        <f>C182*'Расчет субсидий'!E182</f>
        <v>-9.3486527777777777</v>
      </c>
      <c r="E182" s="62">
        <f t="shared" si="10"/>
        <v>-274.00720461953171</v>
      </c>
      <c r="F182" s="61">
        <f>'Расчет субсидий'!F182-1</f>
        <v>0</v>
      </c>
      <c r="G182" s="61">
        <f>F182*'Расчет субсидий'!G182</f>
        <v>0</v>
      </c>
      <c r="H182" s="62">
        <f t="shared" si="11"/>
        <v>0</v>
      </c>
      <c r="I182" s="61">
        <f>'Расчет субсидий'!J182-1</f>
        <v>0.11602671118530883</v>
      </c>
      <c r="J182" s="61">
        <f>I182*'Расчет субсидий'!K182</f>
        <v>1.1602671118530883</v>
      </c>
      <c r="K182" s="62">
        <f t="shared" si="12"/>
        <v>34.007204619531691</v>
      </c>
      <c r="L182" s="61" t="s">
        <v>400</v>
      </c>
      <c r="M182" s="61" t="s">
        <v>400</v>
      </c>
      <c r="N182" s="63" t="s">
        <v>400</v>
      </c>
      <c r="O182" s="61" t="s">
        <v>400</v>
      </c>
      <c r="P182" s="61" t="s">
        <v>400</v>
      </c>
      <c r="Q182" s="63" t="s">
        <v>400</v>
      </c>
      <c r="R182" s="61" t="s">
        <v>400</v>
      </c>
      <c r="S182" s="61" t="s">
        <v>400</v>
      </c>
      <c r="T182" s="63" t="s">
        <v>400</v>
      </c>
      <c r="U182" s="61" t="s">
        <v>400</v>
      </c>
      <c r="V182" s="61" t="s">
        <v>400</v>
      </c>
      <c r="W182" s="63" t="s">
        <v>400</v>
      </c>
      <c r="X182" s="64">
        <f t="shared" si="13"/>
        <v>-8.1883856659246899</v>
      </c>
    </row>
    <row r="183" spans="1:24" ht="15" customHeight="1">
      <c r="A183" s="72" t="s">
        <v>166</v>
      </c>
      <c r="B183" s="60">
        <f>'Расчет субсидий'!AF183</f>
        <v>-30.86363636363626</v>
      </c>
      <c r="C183" s="61">
        <f>'Расчет субсидий'!D183-1</f>
        <v>-0.11553667378835097</v>
      </c>
      <c r="D183" s="61">
        <f>C183*'Расчет субсидий'!E183</f>
        <v>-1.7330501068252646</v>
      </c>
      <c r="E183" s="62">
        <f t="shared" si="10"/>
        <v>-93.383059145487039</v>
      </c>
      <c r="F183" s="61">
        <f>'Расчет субсидий'!F183-1</f>
        <v>0</v>
      </c>
      <c r="G183" s="61">
        <f>F183*'Расчет субсидий'!G183</f>
        <v>0</v>
      </c>
      <c r="H183" s="62">
        <f t="shared" si="11"/>
        <v>0</v>
      </c>
      <c r="I183" s="61">
        <f>'Расчет субсидий'!J183-1</f>
        <v>0.11602671118530883</v>
      </c>
      <c r="J183" s="61">
        <f>I183*'Расчет субсидий'!K183</f>
        <v>1.1602671118530883</v>
      </c>
      <c r="K183" s="62">
        <f t="shared" si="12"/>
        <v>62.519422781850771</v>
      </c>
      <c r="L183" s="61" t="s">
        <v>400</v>
      </c>
      <c r="M183" s="61" t="s">
        <v>400</v>
      </c>
      <c r="N183" s="63" t="s">
        <v>400</v>
      </c>
      <c r="O183" s="61" t="s">
        <v>400</v>
      </c>
      <c r="P183" s="61" t="s">
        <v>400</v>
      </c>
      <c r="Q183" s="63" t="s">
        <v>400</v>
      </c>
      <c r="R183" s="61" t="s">
        <v>400</v>
      </c>
      <c r="S183" s="61" t="s">
        <v>400</v>
      </c>
      <c r="T183" s="63" t="s">
        <v>400</v>
      </c>
      <c r="U183" s="61" t="s">
        <v>400</v>
      </c>
      <c r="V183" s="61" t="s">
        <v>400</v>
      </c>
      <c r="W183" s="63" t="s">
        <v>400</v>
      </c>
      <c r="X183" s="64">
        <f t="shared" si="13"/>
        <v>-0.57278299497217633</v>
      </c>
    </row>
    <row r="184" spans="1:24" ht="15" customHeight="1">
      <c r="A184" s="72" t="s">
        <v>167</v>
      </c>
      <c r="B184" s="60">
        <f>'Расчет субсидий'!AF184</f>
        <v>-243.9909090909091</v>
      </c>
      <c r="C184" s="61">
        <f>'Расчет субсидий'!D184-1</f>
        <v>-0.6716037081648456</v>
      </c>
      <c r="D184" s="61">
        <f>C184*'Расчет субсидий'!E184</f>
        <v>-10.074055622472684</v>
      </c>
      <c r="E184" s="62">
        <f t="shared" si="10"/>
        <v>-275.75009061872396</v>
      </c>
      <c r="F184" s="61">
        <f>'Расчет субсидий'!F184-1</f>
        <v>0</v>
      </c>
      <c r="G184" s="61">
        <f>F184*'Расчет субсидий'!G184</f>
        <v>0</v>
      </c>
      <c r="H184" s="62">
        <f t="shared" si="11"/>
        <v>0</v>
      </c>
      <c r="I184" s="61">
        <f>'Расчет субсидий'!J184-1</f>
        <v>0.11602671118530883</v>
      </c>
      <c r="J184" s="61">
        <f>I184*'Расчет субсидий'!K184</f>
        <v>1.1602671118530883</v>
      </c>
      <c r="K184" s="62">
        <f t="shared" si="12"/>
        <v>31.759181527814896</v>
      </c>
      <c r="L184" s="61" t="s">
        <v>400</v>
      </c>
      <c r="M184" s="61" t="s">
        <v>400</v>
      </c>
      <c r="N184" s="63" t="s">
        <v>400</v>
      </c>
      <c r="O184" s="61" t="s">
        <v>400</v>
      </c>
      <c r="P184" s="61" t="s">
        <v>400</v>
      </c>
      <c r="Q184" s="63" t="s">
        <v>400</v>
      </c>
      <c r="R184" s="61" t="s">
        <v>400</v>
      </c>
      <c r="S184" s="61" t="s">
        <v>400</v>
      </c>
      <c r="T184" s="63" t="s">
        <v>400</v>
      </c>
      <c r="U184" s="61" t="s">
        <v>400</v>
      </c>
      <c r="V184" s="61" t="s">
        <v>400</v>
      </c>
      <c r="W184" s="63" t="s">
        <v>400</v>
      </c>
      <c r="X184" s="64">
        <f t="shared" si="13"/>
        <v>-8.9137885106195967</v>
      </c>
    </row>
    <row r="185" spans="1:24" ht="15" customHeight="1">
      <c r="A185" s="72" t="s">
        <v>168</v>
      </c>
      <c r="B185" s="60">
        <f>'Расчет субсидий'!AF185</f>
        <v>-148.07272727272721</v>
      </c>
      <c r="C185" s="61">
        <f>'Расчет субсидий'!D185-1</f>
        <v>-0.58660379137798302</v>
      </c>
      <c r="D185" s="61">
        <f>C185*'Расчет субсидий'!E185</f>
        <v>-8.7990568706697445</v>
      </c>
      <c r="E185" s="62">
        <f t="shared" ref="E185:E247" si="14">$B185*D185/$X185</f>
        <v>-170.56371354691311</v>
      </c>
      <c r="F185" s="61">
        <f>'Расчет субсидий'!F185-1</f>
        <v>0</v>
      </c>
      <c r="G185" s="61">
        <f>F185*'Расчет субсидий'!G185</f>
        <v>0</v>
      </c>
      <c r="H185" s="62">
        <f t="shared" ref="H185:H247" si="15">$B185*G185/$X185</f>
        <v>0</v>
      </c>
      <c r="I185" s="61">
        <f>'Расчет субсидий'!J185-1</f>
        <v>0.11602671118530883</v>
      </c>
      <c r="J185" s="61">
        <f>I185*'Расчет субсидий'!K185</f>
        <v>1.1602671118530883</v>
      </c>
      <c r="K185" s="62">
        <f t="shared" ref="K185:K247" si="16">$B185*J185/$X185</f>
        <v>22.490986274185897</v>
      </c>
      <c r="L185" s="61" t="s">
        <v>400</v>
      </c>
      <c r="M185" s="61" t="s">
        <v>400</v>
      </c>
      <c r="N185" s="63" t="s">
        <v>400</v>
      </c>
      <c r="O185" s="61" t="s">
        <v>400</v>
      </c>
      <c r="P185" s="61" t="s">
        <v>400</v>
      </c>
      <c r="Q185" s="63" t="s">
        <v>400</v>
      </c>
      <c r="R185" s="61" t="s">
        <v>400</v>
      </c>
      <c r="S185" s="61" t="s">
        <v>400</v>
      </c>
      <c r="T185" s="63" t="s">
        <v>400</v>
      </c>
      <c r="U185" s="61" t="s">
        <v>400</v>
      </c>
      <c r="V185" s="61" t="s">
        <v>400</v>
      </c>
      <c r="W185" s="63" t="s">
        <v>400</v>
      </c>
      <c r="X185" s="64">
        <f t="shared" ref="X185:X247" si="17">D185+G185+J185</f>
        <v>-7.6387897588166567</v>
      </c>
    </row>
    <row r="186" spans="1:24" ht="15" customHeight="1">
      <c r="A186" s="72" t="s">
        <v>169</v>
      </c>
      <c r="B186" s="60">
        <f>'Расчет субсидий'!AF186</f>
        <v>-175.85454545454536</v>
      </c>
      <c r="C186" s="61">
        <f>'Расчет субсидий'!D186-1</f>
        <v>-0.65998520483348067</v>
      </c>
      <c r="D186" s="61">
        <f>C186*'Расчет субсидий'!E186</f>
        <v>-9.89977807250221</v>
      </c>
      <c r="E186" s="62">
        <f t="shared" si="14"/>
        <v>-199.20118881702797</v>
      </c>
      <c r="F186" s="61">
        <f>'Расчет субсидий'!F186-1</f>
        <v>0</v>
      </c>
      <c r="G186" s="61">
        <f>F186*'Расчет субсидий'!G186</f>
        <v>0</v>
      </c>
      <c r="H186" s="62">
        <f t="shared" si="15"/>
        <v>0</v>
      </c>
      <c r="I186" s="61">
        <f>'Расчет субсидий'!J186-1</f>
        <v>0.11602671118530883</v>
      </c>
      <c r="J186" s="61">
        <f>I186*'Расчет субсидий'!K186</f>
        <v>1.1602671118530883</v>
      </c>
      <c r="K186" s="62">
        <f t="shared" si="16"/>
        <v>23.346643362482624</v>
      </c>
      <c r="L186" s="61" t="s">
        <v>400</v>
      </c>
      <c r="M186" s="61" t="s">
        <v>400</v>
      </c>
      <c r="N186" s="63" t="s">
        <v>400</v>
      </c>
      <c r="O186" s="61" t="s">
        <v>400</v>
      </c>
      <c r="P186" s="61" t="s">
        <v>400</v>
      </c>
      <c r="Q186" s="63" t="s">
        <v>400</v>
      </c>
      <c r="R186" s="61" t="s">
        <v>400</v>
      </c>
      <c r="S186" s="61" t="s">
        <v>400</v>
      </c>
      <c r="T186" s="63" t="s">
        <v>400</v>
      </c>
      <c r="U186" s="61" t="s">
        <v>400</v>
      </c>
      <c r="V186" s="61" t="s">
        <v>400</v>
      </c>
      <c r="W186" s="63" t="s">
        <v>400</v>
      </c>
      <c r="X186" s="64">
        <f t="shared" si="17"/>
        <v>-8.7395109606491221</v>
      </c>
    </row>
    <row r="187" spans="1:24" ht="15" customHeight="1">
      <c r="A187" s="72" t="s">
        <v>170</v>
      </c>
      <c r="B187" s="60">
        <f>'Расчет субсидий'!AF187</f>
        <v>-187.00909090909101</v>
      </c>
      <c r="C187" s="61">
        <f>'Расчет субсидий'!D187-1</f>
        <v>-0.45739054499096998</v>
      </c>
      <c r="D187" s="61">
        <f>C187*'Расчет субсидий'!E187</f>
        <v>-6.8608581748645499</v>
      </c>
      <c r="E187" s="62">
        <f t="shared" si="14"/>
        <v>-225.07189797610729</v>
      </c>
      <c r="F187" s="61">
        <f>'Расчет субсидий'!F187-1</f>
        <v>0</v>
      </c>
      <c r="G187" s="61">
        <f>F187*'Расчет субсидий'!G187</f>
        <v>0</v>
      </c>
      <c r="H187" s="62">
        <f t="shared" si="15"/>
        <v>0</v>
      </c>
      <c r="I187" s="61">
        <f>'Расчет субсидий'!J187-1</f>
        <v>0.11602671118530883</v>
      </c>
      <c r="J187" s="61">
        <f>I187*'Расчет субсидий'!K187</f>
        <v>1.1602671118530883</v>
      </c>
      <c r="K187" s="62">
        <f t="shared" si="16"/>
        <v>38.062807067016308</v>
      </c>
      <c r="L187" s="61" t="s">
        <v>400</v>
      </c>
      <c r="M187" s="61" t="s">
        <v>400</v>
      </c>
      <c r="N187" s="63" t="s">
        <v>400</v>
      </c>
      <c r="O187" s="61" t="s">
        <v>400</v>
      </c>
      <c r="P187" s="61" t="s">
        <v>400</v>
      </c>
      <c r="Q187" s="63" t="s">
        <v>400</v>
      </c>
      <c r="R187" s="61" t="s">
        <v>400</v>
      </c>
      <c r="S187" s="61" t="s">
        <v>400</v>
      </c>
      <c r="T187" s="63" t="s">
        <v>400</v>
      </c>
      <c r="U187" s="61" t="s">
        <v>400</v>
      </c>
      <c r="V187" s="61" t="s">
        <v>400</v>
      </c>
      <c r="W187" s="63" t="s">
        <v>400</v>
      </c>
      <c r="X187" s="64">
        <f t="shared" si="17"/>
        <v>-5.700591063011462</v>
      </c>
    </row>
    <row r="188" spans="1:24" ht="15" customHeight="1">
      <c r="A188" s="68" t="s">
        <v>171</v>
      </c>
      <c r="B188" s="69"/>
      <c r="C188" s="70"/>
      <c r="D188" s="70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</row>
    <row r="189" spans="1:24" ht="15" customHeight="1">
      <c r="A189" s="72" t="s">
        <v>172</v>
      </c>
      <c r="B189" s="60">
        <f>'Расчет субсидий'!AF189</f>
        <v>-317.91818181818178</v>
      </c>
      <c r="C189" s="61">
        <f>'Расчет субсидий'!D189-1</f>
        <v>-0.80121850412821749</v>
      </c>
      <c r="D189" s="61">
        <f>C189*'Расчет субсидий'!E189</f>
        <v>-12.018277561923263</v>
      </c>
      <c r="E189" s="62">
        <f t="shared" si="14"/>
        <v>-361.89721641889645</v>
      </c>
      <c r="F189" s="61">
        <f>'Расчет субсидий'!F189-1</f>
        <v>0</v>
      </c>
      <c r="G189" s="61">
        <f>F189*'Расчет субсидий'!G189</f>
        <v>0</v>
      </c>
      <c r="H189" s="62">
        <f t="shared" si="15"/>
        <v>0</v>
      </c>
      <c r="I189" s="61">
        <f>'Расчет субсидий'!J189-1</f>
        <v>0.14605037584069636</v>
      </c>
      <c r="J189" s="61">
        <f>I189*'Расчет субсидий'!K189</f>
        <v>1.4605037584069636</v>
      </c>
      <c r="K189" s="62">
        <f t="shared" si="16"/>
        <v>43.979034600714726</v>
      </c>
      <c r="L189" s="61" t="s">
        <v>400</v>
      </c>
      <c r="M189" s="61" t="s">
        <v>400</v>
      </c>
      <c r="N189" s="63" t="s">
        <v>400</v>
      </c>
      <c r="O189" s="61" t="s">
        <v>400</v>
      </c>
      <c r="P189" s="61" t="s">
        <v>400</v>
      </c>
      <c r="Q189" s="63" t="s">
        <v>400</v>
      </c>
      <c r="R189" s="61" t="s">
        <v>400</v>
      </c>
      <c r="S189" s="61" t="s">
        <v>400</v>
      </c>
      <c r="T189" s="63" t="s">
        <v>400</v>
      </c>
      <c r="U189" s="61" t="s">
        <v>400</v>
      </c>
      <c r="V189" s="61" t="s">
        <v>400</v>
      </c>
      <c r="W189" s="63" t="s">
        <v>400</v>
      </c>
      <c r="X189" s="64">
        <f t="shared" si="17"/>
        <v>-10.5577738035163</v>
      </c>
    </row>
    <row r="190" spans="1:24" ht="15" customHeight="1">
      <c r="A190" s="72" t="s">
        <v>173</v>
      </c>
      <c r="B190" s="60">
        <f>'Расчет субсидий'!AF190</f>
        <v>-98.290909090909167</v>
      </c>
      <c r="C190" s="61">
        <f>'Расчет субсидий'!D190-1</f>
        <v>-0.37595873192050222</v>
      </c>
      <c r="D190" s="61">
        <f>C190*'Расчет субсидий'!E190</f>
        <v>-5.6393809788075338</v>
      </c>
      <c r="E190" s="62">
        <f t="shared" si="14"/>
        <v>-132.64325652138703</v>
      </c>
      <c r="F190" s="61">
        <f>'Расчет субсидий'!F190-1</f>
        <v>0</v>
      </c>
      <c r="G190" s="61">
        <f>F190*'Расчет субсидий'!G190</f>
        <v>0</v>
      </c>
      <c r="H190" s="62">
        <f t="shared" si="15"/>
        <v>0</v>
      </c>
      <c r="I190" s="61">
        <f>'Расчет субсидий'!J190-1</f>
        <v>0.14605037584069636</v>
      </c>
      <c r="J190" s="61">
        <f>I190*'Расчет субсидий'!K190</f>
        <v>1.4605037584069636</v>
      </c>
      <c r="K190" s="62">
        <f t="shared" si="16"/>
        <v>34.352347430477863</v>
      </c>
      <c r="L190" s="61" t="s">
        <v>400</v>
      </c>
      <c r="M190" s="61" t="s">
        <v>400</v>
      </c>
      <c r="N190" s="63" t="s">
        <v>400</v>
      </c>
      <c r="O190" s="61" t="s">
        <v>400</v>
      </c>
      <c r="P190" s="61" t="s">
        <v>400</v>
      </c>
      <c r="Q190" s="63" t="s">
        <v>400</v>
      </c>
      <c r="R190" s="61" t="s">
        <v>400</v>
      </c>
      <c r="S190" s="61" t="s">
        <v>400</v>
      </c>
      <c r="T190" s="63" t="s">
        <v>400</v>
      </c>
      <c r="U190" s="61" t="s">
        <v>400</v>
      </c>
      <c r="V190" s="61" t="s">
        <v>400</v>
      </c>
      <c r="W190" s="63" t="s">
        <v>400</v>
      </c>
      <c r="X190" s="64">
        <f t="shared" si="17"/>
        <v>-4.1788772204005706</v>
      </c>
    </row>
    <row r="191" spans="1:24" ht="15" customHeight="1">
      <c r="A191" s="72" t="s">
        <v>174</v>
      </c>
      <c r="B191" s="60">
        <f>'Расчет субсидий'!AF191</f>
        <v>-361.29090909090928</v>
      </c>
      <c r="C191" s="61">
        <f>'Расчет субсидий'!D191-1</f>
        <v>-0.7077382716049383</v>
      </c>
      <c r="D191" s="61">
        <f>C191*'Расчет субсидий'!E191</f>
        <v>-10.616074074074074</v>
      </c>
      <c r="E191" s="62">
        <f t="shared" si="14"/>
        <v>-418.92431830656375</v>
      </c>
      <c r="F191" s="61">
        <f>'Расчет субсидий'!F191-1</f>
        <v>0</v>
      </c>
      <c r="G191" s="61">
        <f>F191*'Расчет субсидий'!G191</f>
        <v>0</v>
      </c>
      <c r="H191" s="62">
        <f t="shared" si="15"/>
        <v>0</v>
      </c>
      <c r="I191" s="61">
        <f>'Расчет субсидий'!J191-1</f>
        <v>0.14605037584069636</v>
      </c>
      <c r="J191" s="61">
        <f>I191*'Расчет субсидий'!K191</f>
        <v>1.4605037584069636</v>
      </c>
      <c r="K191" s="62">
        <f t="shared" si="16"/>
        <v>57.633409215654495</v>
      </c>
      <c r="L191" s="61" t="s">
        <v>400</v>
      </c>
      <c r="M191" s="61" t="s">
        <v>400</v>
      </c>
      <c r="N191" s="63" t="s">
        <v>400</v>
      </c>
      <c r="O191" s="61" t="s">
        <v>400</v>
      </c>
      <c r="P191" s="61" t="s">
        <v>400</v>
      </c>
      <c r="Q191" s="63" t="s">
        <v>400</v>
      </c>
      <c r="R191" s="61" t="s">
        <v>400</v>
      </c>
      <c r="S191" s="61" t="s">
        <v>400</v>
      </c>
      <c r="T191" s="63" t="s">
        <v>400</v>
      </c>
      <c r="U191" s="61" t="s">
        <v>400</v>
      </c>
      <c r="V191" s="61" t="s">
        <v>400</v>
      </c>
      <c r="W191" s="63" t="s">
        <v>400</v>
      </c>
      <c r="X191" s="64">
        <f t="shared" si="17"/>
        <v>-9.1555703156671111</v>
      </c>
    </row>
    <row r="192" spans="1:24" ht="15" customHeight="1">
      <c r="A192" s="72" t="s">
        <v>175</v>
      </c>
      <c r="B192" s="60">
        <f>'Расчет субсидий'!AF192</f>
        <v>-28.118181818181824</v>
      </c>
      <c r="C192" s="61">
        <f>'Расчет субсидий'!D192-1</f>
        <v>-0.1883554900612372</v>
      </c>
      <c r="D192" s="61">
        <f>C192*'Расчет субсидий'!E192</f>
        <v>-2.8253323509185577</v>
      </c>
      <c r="E192" s="62">
        <f t="shared" si="14"/>
        <v>-58.207462223315218</v>
      </c>
      <c r="F192" s="61">
        <f>'Расчет субсидий'!F192-1</f>
        <v>0</v>
      </c>
      <c r="G192" s="61">
        <f>F192*'Расчет субсидий'!G192</f>
        <v>0</v>
      </c>
      <c r="H192" s="62">
        <f t="shared" si="15"/>
        <v>0</v>
      </c>
      <c r="I192" s="61">
        <f>'Расчет субсидий'!J192-1</f>
        <v>0.14605037584069636</v>
      </c>
      <c r="J192" s="61">
        <f>I192*'Расчет субсидий'!K192</f>
        <v>1.4605037584069636</v>
      </c>
      <c r="K192" s="62">
        <f t="shared" si="16"/>
        <v>30.089280405133398</v>
      </c>
      <c r="L192" s="61" t="s">
        <v>400</v>
      </c>
      <c r="M192" s="61" t="s">
        <v>400</v>
      </c>
      <c r="N192" s="63" t="s">
        <v>400</v>
      </c>
      <c r="O192" s="61" t="s">
        <v>400</v>
      </c>
      <c r="P192" s="61" t="s">
        <v>400</v>
      </c>
      <c r="Q192" s="63" t="s">
        <v>400</v>
      </c>
      <c r="R192" s="61" t="s">
        <v>400</v>
      </c>
      <c r="S192" s="61" t="s">
        <v>400</v>
      </c>
      <c r="T192" s="63" t="s">
        <v>400</v>
      </c>
      <c r="U192" s="61" t="s">
        <v>400</v>
      </c>
      <c r="V192" s="61" t="s">
        <v>400</v>
      </c>
      <c r="W192" s="63" t="s">
        <v>400</v>
      </c>
      <c r="X192" s="64">
        <f t="shared" si="17"/>
        <v>-1.3648285925115942</v>
      </c>
    </row>
    <row r="193" spans="1:24" ht="15" customHeight="1">
      <c r="A193" s="72" t="s">
        <v>176</v>
      </c>
      <c r="B193" s="60">
        <f>'Расчет субсидий'!AF193</f>
        <v>-128.36363636363626</v>
      </c>
      <c r="C193" s="61">
        <f>'Расчет субсидий'!D193-1</f>
        <v>-0.44458400077666127</v>
      </c>
      <c r="D193" s="61">
        <f>C193*'Расчет субсидий'!E193</f>
        <v>-6.6687600116499191</v>
      </c>
      <c r="E193" s="62">
        <f t="shared" si="14"/>
        <v>-164.35947916325705</v>
      </c>
      <c r="F193" s="61">
        <f>'Расчет субсидий'!F193-1</f>
        <v>0</v>
      </c>
      <c r="G193" s="61">
        <f>F193*'Расчет субсидий'!G193</f>
        <v>0</v>
      </c>
      <c r="H193" s="62">
        <f t="shared" si="15"/>
        <v>0</v>
      </c>
      <c r="I193" s="61">
        <f>'Расчет субсидий'!J193-1</f>
        <v>0.14605037584069636</v>
      </c>
      <c r="J193" s="61">
        <f>I193*'Расчет субсидий'!K193</f>
        <v>1.4605037584069636</v>
      </c>
      <c r="K193" s="62">
        <f t="shared" si="16"/>
        <v>35.995842799620817</v>
      </c>
      <c r="L193" s="61" t="s">
        <v>400</v>
      </c>
      <c r="M193" s="61" t="s">
        <v>400</v>
      </c>
      <c r="N193" s="63" t="s">
        <v>400</v>
      </c>
      <c r="O193" s="61" t="s">
        <v>400</v>
      </c>
      <c r="P193" s="61" t="s">
        <v>400</v>
      </c>
      <c r="Q193" s="63" t="s">
        <v>400</v>
      </c>
      <c r="R193" s="61" t="s">
        <v>400</v>
      </c>
      <c r="S193" s="61" t="s">
        <v>400</v>
      </c>
      <c r="T193" s="63" t="s">
        <v>400</v>
      </c>
      <c r="U193" s="61" t="s">
        <v>400</v>
      </c>
      <c r="V193" s="61" t="s">
        <v>400</v>
      </c>
      <c r="W193" s="63" t="s">
        <v>400</v>
      </c>
      <c r="X193" s="64">
        <f t="shared" si="17"/>
        <v>-5.2082562532429559</v>
      </c>
    </row>
    <row r="194" spans="1:24" ht="15" customHeight="1">
      <c r="A194" s="72" t="s">
        <v>177</v>
      </c>
      <c r="B194" s="60">
        <f>'Расчет субсидий'!AF194</f>
        <v>-147.77272727272725</v>
      </c>
      <c r="C194" s="61">
        <f>'Расчет субсидий'!D194-1</f>
        <v>-0.42656159409080374</v>
      </c>
      <c r="D194" s="61">
        <f>C194*'Расчет субсидий'!E194</f>
        <v>-6.3984239113620562</v>
      </c>
      <c r="E194" s="62">
        <f t="shared" si="14"/>
        <v>-191.47991914433067</v>
      </c>
      <c r="F194" s="61">
        <f>'Расчет субсидий'!F194-1</f>
        <v>0</v>
      </c>
      <c r="G194" s="61">
        <f>F194*'Расчет субсидий'!G194</f>
        <v>0</v>
      </c>
      <c r="H194" s="62">
        <f t="shared" si="15"/>
        <v>0</v>
      </c>
      <c r="I194" s="61">
        <f>'Расчет субсидий'!J194-1</f>
        <v>0.14605037584069636</v>
      </c>
      <c r="J194" s="61">
        <f>I194*'Расчет субсидий'!K194</f>
        <v>1.4605037584069636</v>
      </c>
      <c r="K194" s="62">
        <f t="shared" si="16"/>
        <v>43.707191871603385</v>
      </c>
      <c r="L194" s="61" t="s">
        <v>400</v>
      </c>
      <c r="M194" s="61" t="s">
        <v>400</v>
      </c>
      <c r="N194" s="63" t="s">
        <v>400</v>
      </c>
      <c r="O194" s="61" t="s">
        <v>400</v>
      </c>
      <c r="P194" s="61" t="s">
        <v>400</v>
      </c>
      <c r="Q194" s="63" t="s">
        <v>400</v>
      </c>
      <c r="R194" s="61" t="s">
        <v>400</v>
      </c>
      <c r="S194" s="61" t="s">
        <v>400</v>
      </c>
      <c r="T194" s="63" t="s">
        <v>400</v>
      </c>
      <c r="U194" s="61" t="s">
        <v>400</v>
      </c>
      <c r="V194" s="61" t="s">
        <v>400</v>
      </c>
      <c r="W194" s="63" t="s">
        <v>400</v>
      </c>
      <c r="X194" s="64">
        <f t="shared" si="17"/>
        <v>-4.9379201529550922</v>
      </c>
    </row>
    <row r="195" spans="1:24" ht="15" customHeight="1">
      <c r="A195" s="72" t="s">
        <v>178</v>
      </c>
      <c r="B195" s="60">
        <f>'Расчет субсидий'!AF195</f>
        <v>-240.9545454545455</v>
      </c>
      <c r="C195" s="61">
        <f>'Расчет субсидий'!D195-1</f>
        <v>-0.59594504561287109</v>
      </c>
      <c r="D195" s="61">
        <f>C195*'Расчет субсидий'!E195</f>
        <v>-8.9391756841930672</v>
      </c>
      <c r="E195" s="62">
        <f t="shared" si="14"/>
        <v>-288.01036268169503</v>
      </c>
      <c r="F195" s="61">
        <f>'Расчет субсидий'!F195-1</f>
        <v>0</v>
      </c>
      <c r="G195" s="61">
        <f>F195*'Расчет субсидий'!G195</f>
        <v>0</v>
      </c>
      <c r="H195" s="62">
        <f t="shared" si="15"/>
        <v>0</v>
      </c>
      <c r="I195" s="61">
        <f>'Расчет субсидий'!J195-1</f>
        <v>0.14605037584069636</v>
      </c>
      <c r="J195" s="61">
        <f>I195*'Расчет субсидий'!K195</f>
        <v>1.4605037584069636</v>
      </c>
      <c r="K195" s="62">
        <f t="shared" si="16"/>
        <v>47.055817227149525</v>
      </c>
      <c r="L195" s="61" t="s">
        <v>400</v>
      </c>
      <c r="M195" s="61" t="s">
        <v>400</v>
      </c>
      <c r="N195" s="63" t="s">
        <v>400</v>
      </c>
      <c r="O195" s="61" t="s">
        <v>400</v>
      </c>
      <c r="P195" s="61" t="s">
        <v>400</v>
      </c>
      <c r="Q195" s="63" t="s">
        <v>400</v>
      </c>
      <c r="R195" s="61" t="s">
        <v>400</v>
      </c>
      <c r="S195" s="61" t="s">
        <v>400</v>
      </c>
      <c r="T195" s="63" t="s">
        <v>400</v>
      </c>
      <c r="U195" s="61" t="s">
        <v>400</v>
      </c>
      <c r="V195" s="61" t="s">
        <v>400</v>
      </c>
      <c r="W195" s="63" t="s">
        <v>400</v>
      </c>
      <c r="X195" s="64">
        <f t="shared" si="17"/>
        <v>-7.4786719257861041</v>
      </c>
    </row>
    <row r="196" spans="1:24" ht="15" customHeight="1">
      <c r="A196" s="72" t="s">
        <v>179</v>
      </c>
      <c r="B196" s="60">
        <f>'Расчет субсидий'!AF196</f>
        <v>-63.972727272727298</v>
      </c>
      <c r="C196" s="61">
        <f>'Расчет субсидий'!D196-1</f>
        <v>-0.28104190034028864</v>
      </c>
      <c r="D196" s="61">
        <f>C196*'Расчет субсидий'!E196</f>
        <v>-4.2156285051043296</v>
      </c>
      <c r="E196" s="62">
        <f t="shared" si="14"/>
        <v>-97.884951657253467</v>
      </c>
      <c r="F196" s="61">
        <f>'Расчет субсидий'!F196-1</f>
        <v>0</v>
      </c>
      <c r="G196" s="61">
        <f>F196*'Расчет субсидий'!G196</f>
        <v>0</v>
      </c>
      <c r="H196" s="62">
        <f t="shared" si="15"/>
        <v>0</v>
      </c>
      <c r="I196" s="61">
        <f>'Расчет субсидий'!J196-1</f>
        <v>0.14605037584069636</v>
      </c>
      <c r="J196" s="61">
        <f>I196*'Расчет субсидий'!K196</f>
        <v>1.4605037584069636</v>
      </c>
      <c r="K196" s="62">
        <f t="shared" si="16"/>
        <v>33.912224384526155</v>
      </c>
      <c r="L196" s="61" t="s">
        <v>400</v>
      </c>
      <c r="M196" s="61" t="s">
        <v>400</v>
      </c>
      <c r="N196" s="63" t="s">
        <v>400</v>
      </c>
      <c r="O196" s="61" t="s">
        <v>400</v>
      </c>
      <c r="P196" s="61" t="s">
        <v>400</v>
      </c>
      <c r="Q196" s="63" t="s">
        <v>400</v>
      </c>
      <c r="R196" s="61" t="s">
        <v>400</v>
      </c>
      <c r="S196" s="61" t="s">
        <v>400</v>
      </c>
      <c r="T196" s="63" t="s">
        <v>400</v>
      </c>
      <c r="U196" s="61" t="s">
        <v>400</v>
      </c>
      <c r="V196" s="61" t="s">
        <v>400</v>
      </c>
      <c r="W196" s="63" t="s">
        <v>400</v>
      </c>
      <c r="X196" s="64">
        <f t="shared" si="17"/>
        <v>-2.7551247466973661</v>
      </c>
    </row>
    <row r="197" spans="1:24" ht="15" customHeight="1">
      <c r="A197" s="72" t="s">
        <v>180</v>
      </c>
      <c r="B197" s="60">
        <f>'Расчет субсидий'!AF197</f>
        <v>-357.1272727272725</v>
      </c>
      <c r="C197" s="61">
        <f>'Расчет субсидий'!D197-1</f>
        <v>-0.72449300492026802</v>
      </c>
      <c r="D197" s="61">
        <f>C197*'Расчет субсидий'!E197</f>
        <v>-10.867395073804021</v>
      </c>
      <c r="E197" s="62">
        <f t="shared" si="14"/>
        <v>-412.57446633884172</v>
      </c>
      <c r="F197" s="61">
        <f>'Расчет субсидий'!F197-1</f>
        <v>0</v>
      </c>
      <c r="G197" s="61">
        <f>F197*'Расчет субсидий'!G197</f>
        <v>0</v>
      </c>
      <c r="H197" s="62">
        <f t="shared" si="15"/>
        <v>0</v>
      </c>
      <c r="I197" s="61">
        <f>'Расчет субсидий'!J197-1</f>
        <v>0.14605037584069636</v>
      </c>
      <c r="J197" s="61">
        <f>I197*'Расчет субсидий'!K197</f>
        <v>1.4605037584069636</v>
      </c>
      <c r="K197" s="62">
        <f t="shared" si="16"/>
        <v>55.447193611569276</v>
      </c>
      <c r="L197" s="61" t="s">
        <v>400</v>
      </c>
      <c r="M197" s="61" t="s">
        <v>400</v>
      </c>
      <c r="N197" s="63" t="s">
        <v>400</v>
      </c>
      <c r="O197" s="61" t="s">
        <v>400</v>
      </c>
      <c r="P197" s="61" t="s">
        <v>400</v>
      </c>
      <c r="Q197" s="63" t="s">
        <v>400</v>
      </c>
      <c r="R197" s="61" t="s">
        <v>400</v>
      </c>
      <c r="S197" s="61" t="s">
        <v>400</v>
      </c>
      <c r="T197" s="63" t="s">
        <v>400</v>
      </c>
      <c r="U197" s="61" t="s">
        <v>400</v>
      </c>
      <c r="V197" s="61" t="s">
        <v>400</v>
      </c>
      <c r="W197" s="63" t="s">
        <v>400</v>
      </c>
      <c r="X197" s="64">
        <f t="shared" si="17"/>
        <v>-9.4068913153970577</v>
      </c>
    </row>
    <row r="198" spans="1:24" ht="15" customHeight="1">
      <c r="A198" s="72" t="s">
        <v>181</v>
      </c>
      <c r="B198" s="60">
        <f>'Расчет субсидий'!AF198</f>
        <v>-166.91818181818178</v>
      </c>
      <c r="C198" s="61">
        <f>'Расчет субсидий'!D198-1</f>
        <v>-0.45176556120568956</v>
      </c>
      <c r="D198" s="61">
        <f>C198*'Расчет субсидий'!E198</f>
        <v>-6.776483418085343</v>
      </c>
      <c r="E198" s="62">
        <f t="shared" si="14"/>
        <v>-212.77701640722543</v>
      </c>
      <c r="F198" s="61">
        <f>'Расчет субсидий'!F198-1</f>
        <v>0</v>
      </c>
      <c r="G198" s="61">
        <f>F198*'Расчет субсидий'!G198</f>
        <v>0</v>
      </c>
      <c r="H198" s="62">
        <f t="shared" si="15"/>
        <v>0</v>
      </c>
      <c r="I198" s="61">
        <f>'Расчет субсидий'!J198-1</f>
        <v>0.14605037584069636</v>
      </c>
      <c r="J198" s="61">
        <f>I198*'Расчет субсидий'!K198</f>
        <v>1.4605037584069636</v>
      </c>
      <c r="K198" s="62">
        <f t="shared" si="16"/>
        <v>45.858834589043646</v>
      </c>
      <c r="L198" s="61" t="s">
        <v>400</v>
      </c>
      <c r="M198" s="61" t="s">
        <v>400</v>
      </c>
      <c r="N198" s="63" t="s">
        <v>400</v>
      </c>
      <c r="O198" s="61" t="s">
        <v>400</v>
      </c>
      <c r="P198" s="61" t="s">
        <v>400</v>
      </c>
      <c r="Q198" s="63" t="s">
        <v>400</v>
      </c>
      <c r="R198" s="61" t="s">
        <v>400</v>
      </c>
      <c r="S198" s="61" t="s">
        <v>400</v>
      </c>
      <c r="T198" s="63" t="s">
        <v>400</v>
      </c>
      <c r="U198" s="61" t="s">
        <v>400</v>
      </c>
      <c r="V198" s="61" t="s">
        <v>400</v>
      </c>
      <c r="W198" s="63" t="s">
        <v>400</v>
      </c>
      <c r="X198" s="64">
        <f t="shared" si="17"/>
        <v>-5.3159796596783799</v>
      </c>
    </row>
    <row r="199" spans="1:24" ht="15" customHeight="1">
      <c r="A199" s="72" t="s">
        <v>182</v>
      </c>
      <c r="B199" s="60">
        <f>'Расчет субсидий'!AF199</f>
        <v>-226.86363636363626</v>
      </c>
      <c r="C199" s="61">
        <f>'Расчет субсидий'!D199-1</f>
        <v>-0.59655839722795645</v>
      </c>
      <c r="D199" s="61">
        <f>C199*'Расчет субсидий'!E199</f>
        <v>-8.9483759584193461</v>
      </c>
      <c r="E199" s="62">
        <f t="shared" si="14"/>
        <v>-271.11321551035479</v>
      </c>
      <c r="F199" s="61">
        <f>'Расчет субсидий'!F199-1</f>
        <v>0</v>
      </c>
      <c r="G199" s="61">
        <f>F199*'Расчет субсидий'!G199</f>
        <v>0</v>
      </c>
      <c r="H199" s="62">
        <f t="shared" si="15"/>
        <v>0</v>
      </c>
      <c r="I199" s="61">
        <f>'Расчет субсидий'!J199-1</f>
        <v>0.14605037584069636</v>
      </c>
      <c r="J199" s="61">
        <f>I199*'Расчет субсидий'!K199</f>
        <v>1.4605037584069636</v>
      </c>
      <c r="K199" s="62">
        <f t="shared" si="16"/>
        <v>44.249579146718546</v>
      </c>
      <c r="L199" s="61" t="s">
        <v>400</v>
      </c>
      <c r="M199" s="61" t="s">
        <v>400</v>
      </c>
      <c r="N199" s="63" t="s">
        <v>400</v>
      </c>
      <c r="O199" s="61" t="s">
        <v>400</v>
      </c>
      <c r="P199" s="61" t="s">
        <v>400</v>
      </c>
      <c r="Q199" s="63" t="s">
        <v>400</v>
      </c>
      <c r="R199" s="61" t="s">
        <v>400</v>
      </c>
      <c r="S199" s="61" t="s">
        <v>400</v>
      </c>
      <c r="T199" s="63" t="s">
        <v>400</v>
      </c>
      <c r="U199" s="61" t="s">
        <v>400</v>
      </c>
      <c r="V199" s="61" t="s">
        <v>400</v>
      </c>
      <c r="W199" s="63" t="s">
        <v>400</v>
      </c>
      <c r="X199" s="64">
        <f t="shared" si="17"/>
        <v>-7.487872200012383</v>
      </c>
    </row>
    <row r="200" spans="1:24" ht="15" customHeight="1">
      <c r="A200" s="72" t="s">
        <v>183</v>
      </c>
      <c r="B200" s="60">
        <f>'Расчет субсидий'!AF200</f>
        <v>-152.32727272727277</v>
      </c>
      <c r="C200" s="61">
        <f>'Расчет субсидий'!D200-1</f>
        <v>-0.4359974409448818</v>
      </c>
      <c r="D200" s="61">
        <f>C200*'Расчет субсидий'!E200</f>
        <v>-6.5399616141732269</v>
      </c>
      <c r="E200" s="62">
        <f t="shared" si="14"/>
        <v>-196.12615060820815</v>
      </c>
      <c r="F200" s="61">
        <f>'Расчет субсидий'!F200-1</f>
        <v>0</v>
      </c>
      <c r="G200" s="61">
        <f>F200*'Расчет субсидий'!G200</f>
        <v>0</v>
      </c>
      <c r="H200" s="62">
        <f t="shared" si="15"/>
        <v>0</v>
      </c>
      <c r="I200" s="61">
        <f>'Расчет субсидий'!J200-1</f>
        <v>0.14605037584069636</v>
      </c>
      <c r="J200" s="61">
        <f>I200*'Расчет субсидий'!K200</f>
        <v>1.4605037584069636</v>
      </c>
      <c r="K200" s="62">
        <f t="shared" si="16"/>
        <v>43.798877880935379</v>
      </c>
      <c r="L200" s="61" t="s">
        <v>400</v>
      </c>
      <c r="M200" s="61" t="s">
        <v>400</v>
      </c>
      <c r="N200" s="63" t="s">
        <v>400</v>
      </c>
      <c r="O200" s="61" t="s">
        <v>400</v>
      </c>
      <c r="P200" s="61" t="s">
        <v>400</v>
      </c>
      <c r="Q200" s="63" t="s">
        <v>400</v>
      </c>
      <c r="R200" s="61" t="s">
        <v>400</v>
      </c>
      <c r="S200" s="61" t="s">
        <v>400</v>
      </c>
      <c r="T200" s="63" t="s">
        <v>400</v>
      </c>
      <c r="U200" s="61" t="s">
        <v>400</v>
      </c>
      <c r="V200" s="61" t="s">
        <v>400</v>
      </c>
      <c r="W200" s="63" t="s">
        <v>400</v>
      </c>
      <c r="X200" s="64">
        <f t="shared" si="17"/>
        <v>-5.0794578557662629</v>
      </c>
    </row>
    <row r="201" spans="1:24" ht="15" customHeight="1">
      <c r="A201" s="72" t="s">
        <v>184</v>
      </c>
      <c r="B201" s="60">
        <f>'Расчет субсидий'!AF201</f>
        <v>-77.490909090909327</v>
      </c>
      <c r="C201" s="61">
        <f>'Расчет субсидий'!D201-1</f>
        <v>-0.2513319096140646</v>
      </c>
      <c r="D201" s="61">
        <f>C201*'Расчет субсидий'!E201</f>
        <v>-3.7699786442109691</v>
      </c>
      <c r="E201" s="62">
        <f t="shared" si="14"/>
        <v>-126.49588622459447</v>
      </c>
      <c r="F201" s="61">
        <f>'Расчет субсидий'!F201-1</f>
        <v>0</v>
      </c>
      <c r="G201" s="61">
        <f>F201*'Расчет субсидий'!G201</f>
        <v>0</v>
      </c>
      <c r="H201" s="62">
        <f t="shared" si="15"/>
        <v>0</v>
      </c>
      <c r="I201" s="61">
        <f>'Расчет субсидий'!J201-1</f>
        <v>0.14605037584069636</v>
      </c>
      <c r="J201" s="61">
        <f>I201*'Расчет субсидий'!K201</f>
        <v>1.4605037584069636</v>
      </c>
      <c r="K201" s="62">
        <f t="shared" si="16"/>
        <v>49.004977133685152</v>
      </c>
      <c r="L201" s="61" t="s">
        <v>400</v>
      </c>
      <c r="M201" s="61" t="s">
        <v>400</v>
      </c>
      <c r="N201" s="63" t="s">
        <v>400</v>
      </c>
      <c r="O201" s="61" t="s">
        <v>400</v>
      </c>
      <c r="P201" s="61" t="s">
        <v>400</v>
      </c>
      <c r="Q201" s="63" t="s">
        <v>400</v>
      </c>
      <c r="R201" s="61" t="s">
        <v>400</v>
      </c>
      <c r="S201" s="61" t="s">
        <v>400</v>
      </c>
      <c r="T201" s="63" t="s">
        <v>400</v>
      </c>
      <c r="U201" s="61" t="s">
        <v>400</v>
      </c>
      <c r="V201" s="61" t="s">
        <v>400</v>
      </c>
      <c r="W201" s="63" t="s">
        <v>400</v>
      </c>
      <c r="X201" s="64">
        <f t="shared" si="17"/>
        <v>-2.3094748858040055</v>
      </c>
    </row>
    <row r="202" spans="1:24" ht="15" customHeight="1">
      <c r="A202" s="68" t="s">
        <v>185</v>
      </c>
      <c r="B202" s="69"/>
      <c r="C202" s="70"/>
      <c r="D202" s="70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 spans="1:24" ht="15" customHeight="1">
      <c r="A203" s="72" t="s">
        <v>186</v>
      </c>
      <c r="B203" s="60">
        <f>'Расчет субсидий'!AF203</f>
        <v>194.63636363636374</v>
      </c>
      <c r="C203" s="61">
        <f>'Расчет субсидий'!D203-1</f>
        <v>0.20121246340987442</v>
      </c>
      <c r="D203" s="61">
        <f>C203*'Расчет субсидий'!E203</f>
        <v>3.0181869511481163</v>
      </c>
      <c r="E203" s="62">
        <f t="shared" si="14"/>
        <v>117.02611346894552</v>
      </c>
      <c r="F203" s="61">
        <f>'Расчет субсидий'!F203-1</f>
        <v>0</v>
      </c>
      <c r="G203" s="61">
        <f>F203*'Расчет субсидий'!G203</f>
        <v>0</v>
      </c>
      <c r="H203" s="62">
        <f t="shared" si="15"/>
        <v>0</v>
      </c>
      <c r="I203" s="61">
        <f>'Расчет субсидий'!J203-1</f>
        <v>0.20016237178790175</v>
      </c>
      <c r="J203" s="61">
        <f>I203*'Расчет субсидий'!K203</f>
        <v>2.0016237178790175</v>
      </c>
      <c r="K203" s="62">
        <f t="shared" si="16"/>
        <v>77.610250167418201</v>
      </c>
      <c r="L203" s="61" t="s">
        <v>400</v>
      </c>
      <c r="M203" s="61" t="s">
        <v>400</v>
      </c>
      <c r="N203" s="63" t="s">
        <v>400</v>
      </c>
      <c r="O203" s="61" t="s">
        <v>400</v>
      </c>
      <c r="P203" s="61" t="s">
        <v>400</v>
      </c>
      <c r="Q203" s="63" t="s">
        <v>400</v>
      </c>
      <c r="R203" s="61" t="s">
        <v>400</v>
      </c>
      <c r="S203" s="61" t="s">
        <v>400</v>
      </c>
      <c r="T203" s="63" t="s">
        <v>400</v>
      </c>
      <c r="U203" s="61" t="s">
        <v>400</v>
      </c>
      <c r="V203" s="61" t="s">
        <v>400</v>
      </c>
      <c r="W203" s="63" t="s">
        <v>400</v>
      </c>
      <c r="X203" s="64">
        <f t="shared" si="17"/>
        <v>5.0198106690271338</v>
      </c>
    </row>
    <row r="204" spans="1:24" ht="15" customHeight="1">
      <c r="A204" s="72" t="s">
        <v>187</v>
      </c>
      <c r="B204" s="60">
        <f>'Расчет субсидий'!AF204</f>
        <v>171.61818181818171</v>
      </c>
      <c r="C204" s="61">
        <f>'Расчет субсидий'!D204-1</f>
        <v>0.14839122552574313</v>
      </c>
      <c r="D204" s="61">
        <f>C204*'Расчет субсидий'!E204</f>
        <v>2.225868382886147</v>
      </c>
      <c r="E204" s="62">
        <f t="shared" si="14"/>
        <v>90.360780276409258</v>
      </c>
      <c r="F204" s="61">
        <f>'Расчет субсидий'!F204-1</f>
        <v>0</v>
      </c>
      <c r="G204" s="61">
        <f>F204*'Расчет субсидий'!G204</f>
        <v>0</v>
      </c>
      <c r="H204" s="62">
        <f t="shared" si="15"/>
        <v>0</v>
      </c>
      <c r="I204" s="61">
        <f>'Расчет субсидий'!J204-1</f>
        <v>0.20016237178790175</v>
      </c>
      <c r="J204" s="61">
        <f>I204*'Расчет субсидий'!K204</f>
        <v>2.0016237178790175</v>
      </c>
      <c r="K204" s="62">
        <f t="shared" si="16"/>
        <v>81.257401541772424</v>
      </c>
      <c r="L204" s="61" t="s">
        <v>400</v>
      </c>
      <c r="M204" s="61" t="s">
        <v>400</v>
      </c>
      <c r="N204" s="63" t="s">
        <v>400</v>
      </c>
      <c r="O204" s="61" t="s">
        <v>400</v>
      </c>
      <c r="P204" s="61" t="s">
        <v>400</v>
      </c>
      <c r="Q204" s="63" t="s">
        <v>400</v>
      </c>
      <c r="R204" s="61" t="s">
        <v>400</v>
      </c>
      <c r="S204" s="61" t="s">
        <v>400</v>
      </c>
      <c r="T204" s="63" t="s">
        <v>400</v>
      </c>
      <c r="U204" s="61" t="s">
        <v>400</v>
      </c>
      <c r="V204" s="61" t="s">
        <v>400</v>
      </c>
      <c r="W204" s="63" t="s">
        <v>400</v>
      </c>
      <c r="X204" s="64">
        <f t="shared" si="17"/>
        <v>4.2274921007651649</v>
      </c>
    </row>
    <row r="205" spans="1:24" ht="15" customHeight="1">
      <c r="A205" s="72" t="s">
        <v>188</v>
      </c>
      <c r="B205" s="60">
        <f>'Расчет субсидий'!AF205</f>
        <v>387.59999999999991</v>
      </c>
      <c r="C205" s="61">
        <f>'Расчет субсидий'!D205-1</f>
        <v>0.20263730818516734</v>
      </c>
      <c r="D205" s="61">
        <f>C205*'Расчет субсидий'!E205</f>
        <v>3.0395596227775101</v>
      </c>
      <c r="E205" s="62">
        <f t="shared" si="14"/>
        <v>233.70173829764562</v>
      </c>
      <c r="F205" s="61">
        <f>'Расчет субсидий'!F205-1</f>
        <v>0</v>
      </c>
      <c r="G205" s="61">
        <f>F205*'Расчет субсидий'!G205</f>
        <v>0</v>
      </c>
      <c r="H205" s="62">
        <f t="shared" si="15"/>
        <v>0</v>
      </c>
      <c r="I205" s="61">
        <f>'Расчет субсидий'!J205-1</f>
        <v>0.20016237178790175</v>
      </c>
      <c r="J205" s="61">
        <f>I205*'Расчет субсидий'!K205</f>
        <v>2.0016237178790175</v>
      </c>
      <c r="K205" s="62">
        <f t="shared" si="16"/>
        <v>153.89826170235432</v>
      </c>
      <c r="L205" s="61" t="s">
        <v>400</v>
      </c>
      <c r="M205" s="61" t="s">
        <v>400</v>
      </c>
      <c r="N205" s="63" t="s">
        <v>400</v>
      </c>
      <c r="O205" s="61" t="s">
        <v>400</v>
      </c>
      <c r="P205" s="61" t="s">
        <v>400</v>
      </c>
      <c r="Q205" s="63" t="s">
        <v>400</v>
      </c>
      <c r="R205" s="61" t="s">
        <v>400</v>
      </c>
      <c r="S205" s="61" t="s">
        <v>400</v>
      </c>
      <c r="T205" s="63" t="s">
        <v>400</v>
      </c>
      <c r="U205" s="61" t="s">
        <v>400</v>
      </c>
      <c r="V205" s="61" t="s">
        <v>400</v>
      </c>
      <c r="W205" s="63" t="s">
        <v>400</v>
      </c>
      <c r="X205" s="64">
        <f t="shared" si="17"/>
        <v>5.0411833406565272</v>
      </c>
    </row>
    <row r="206" spans="1:24" ht="15" customHeight="1">
      <c r="A206" s="72" t="s">
        <v>189</v>
      </c>
      <c r="B206" s="60">
        <f>'Расчет субсидий'!AF206</f>
        <v>-67.36363636363626</v>
      </c>
      <c r="C206" s="61">
        <f>'Расчет субсидий'!D206-1</f>
        <v>-0.24992863940329246</v>
      </c>
      <c r="D206" s="61">
        <f>C206*'Расчет субсидий'!E206</f>
        <v>-3.7489295910493867</v>
      </c>
      <c r="E206" s="62">
        <f t="shared" si="14"/>
        <v>-144.53195264896971</v>
      </c>
      <c r="F206" s="61">
        <f>'Расчет субсидий'!F206-1</f>
        <v>0</v>
      </c>
      <c r="G206" s="61">
        <f>F206*'Расчет субсидий'!G206</f>
        <v>0</v>
      </c>
      <c r="H206" s="62">
        <f t="shared" si="15"/>
        <v>0</v>
      </c>
      <c r="I206" s="61">
        <f>'Расчет субсидий'!J206-1</f>
        <v>0.20016237178790175</v>
      </c>
      <c r="J206" s="61">
        <f>I206*'Расчет субсидий'!K206</f>
        <v>2.0016237178790175</v>
      </c>
      <c r="K206" s="62">
        <f t="shared" si="16"/>
        <v>77.168316285333461</v>
      </c>
      <c r="L206" s="61" t="s">
        <v>400</v>
      </c>
      <c r="M206" s="61" t="s">
        <v>400</v>
      </c>
      <c r="N206" s="63" t="s">
        <v>400</v>
      </c>
      <c r="O206" s="61" t="s">
        <v>400</v>
      </c>
      <c r="P206" s="61" t="s">
        <v>400</v>
      </c>
      <c r="Q206" s="63" t="s">
        <v>400</v>
      </c>
      <c r="R206" s="61" t="s">
        <v>400</v>
      </c>
      <c r="S206" s="61" t="s">
        <v>400</v>
      </c>
      <c r="T206" s="63" t="s">
        <v>400</v>
      </c>
      <c r="U206" s="61" t="s">
        <v>400</v>
      </c>
      <c r="V206" s="61" t="s">
        <v>400</v>
      </c>
      <c r="W206" s="63" t="s">
        <v>400</v>
      </c>
      <c r="X206" s="64">
        <f t="shared" si="17"/>
        <v>-1.7473058731703692</v>
      </c>
    </row>
    <row r="207" spans="1:24" ht="15" customHeight="1">
      <c r="A207" s="72" t="s">
        <v>190</v>
      </c>
      <c r="B207" s="60">
        <f>'Расчет субсидий'!AF207</f>
        <v>242.87272727272739</v>
      </c>
      <c r="C207" s="61">
        <f>'Расчет субсидий'!D207-1</f>
        <v>0.24904880481927716</v>
      </c>
      <c r="D207" s="61">
        <f>C207*'Расчет субсидий'!E207</f>
        <v>3.7357320722891574</v>
      </c>
      <c r="E207" s="62">
        <f t="shared" si="14"/>
        <v>158.14034721567614</v>
      </c>
      <c r="F207" s="61">
        <f>'Расчет субсидий'!F207-1</f>
        <v>0</v>
      </c>
      <c r="G207" s="61">
        <f>F207*'Расчет субсидий'!G207</f>
        <v>0</v>
      </c>
      <c r="H207" s="62">
        <f t="shared" si="15"/>
        <v>0</v>
      </c>
      <c r="I207" s="61">
        <f>'Расчет субсидий'!J207-1</f>
        <v>0.20016237178790175</v>
      </c>
      <c r="J207" s="61">
        <f>I207*'Расчет субсидий'!K207</f>
        <v>2.0016237178790175</v>
      </c>
      <c r="K207" s="62">
        <f t="shared" si="16"/>
        <v>84.732380057051216</v>
      </c>
      <c r="L207" s="61" t="s">
        <v>400</v>
      </c>
      <c r="M207" s="61" t="s">
        <v>400</v>
      </c>
      <c r="N207" s="63" t="s">
        <v>400</v>
      </c>
      <c r="O207" s="61" t="s">
        <v>400</v>
      </c>
      <c r="P207" s="61" t="s">
        <v>400</v>
      </c>
      <c r="Q207" s="63" t="s">
        <v>400</v>
      </c>
      <c r="R207" s="61" t="s">
        <v>400</v>
      </c>
      <c r="S207" s="61" t="s">
        <v>400</v>
      </c>
      <c r="T207" s="63" t="s">
        <v>400</v>
      </c>
      <c r="U207" s="61" t="s">
        <v>400</v>
      </c>
      <c r="V207" s="61" t="s">
        <v>400</v>
      </c>
      <c r="W207" s="63" t="s">
        <v>400</v>
      </c>
      <c r="X207" s="64">
        <f t="shared" si="17"/>
        <v>5.7373557901681753</v>
      </c>
    </row>
    <row r="208" spans="1:24" ht="15" customHeight="1">
      <c r="A208" s="72" t="s">
        <v>191</v>
      </c>
      <c r="B208" s="60">
        <f>'Расчет субсидий'!AF208</f>
        <v>426.08181818181856</v>
      </c>
      <c r="C208" s="61">
        <f>'Расчет субсидий'!D208-1</f>
        <v>0.16662947032449238</v>
      </c>
      <c r="D208" s="61">
        <f>C208*'Расчет субсидий'!E208</f>
        <v>2.4994420548673855</v>
      </c>
      <c r="E208" s="62">
        <f t="shared" si="14"/>
        <v>236.60325552812097</v>
      </c>
      <c r="F208" s="61">
        <f>'Расчет субсидий'!F208-1</f>
        <v>0</v>
      </c>
      <c r="G208" s="61">
        <f>F208*'Расчет субсидий'!G208</f>
        <v>0</v>
      </c>
      <c r="H208" s="62">
        <f t="shared" si="15"/>
        <v>0</v>
      </c>
      <c r="I208" s="61">
        <f>'Расчет субсидий'!J208-1</f>
        <v>0.20016237178790175</v>
      </c>
      <c r="J208" s="61">
        <f>I208*'Расчет субсидий'!K208</f>
        <v>2.0016237178790175</v>
      </c>
      <c r="K208" s="62">
        <f t="shared" si="16"/>
        <v>189.47856265369765</v>
      </c>
      <c r="L208" s="61" t="s">
        <v>400</v>
      </c>
      <c r="M208" s="61" t="s">
        <v>400</v>
      </c>
      <c r="N208" s="63" t="s">
        <v>400</v>
      </c>
      <c r="O208" s="61" t="s">
        <v>400</v>
      </c>
      <c r="P208" s="61" t="s">
        <v>400</v>
      </c>
      <c r="Q208" s="63" t="s">
        <v>400</v>
      </c>
      <c r="R208" s="61" t="s">
        <v>400</v>
      </c>
      <c r="S208" s="61" t="s">
        <v>400</v>
      </c>
      <c r="T208" s="63" t="s">
        <v>400</v>
      </c>
      <c r="U208" s="61" t="s">
        <v>400</v>
      </c>
      <c r="V208" s="61" t="s">
        <v>400</v>
      </c>
      <c r="W208" s="63" t="s">
        <v>400</v>
      </c>
      <c r="X208" s="64">
        <f t="shared" si="17"/>
        <v>4.5010657727464025</v>
      </c>
    </row>
    <row r="209" spans="1:24" ht="15" customHeight="1">
      <c r="A209" s="72" t="s">
        <v>192</v>
      </c>
      <c r="B209" s="60">
        <f>'Расчет субсидий'!AF209</f>
        <v>130.81818181818153</v>
      </c>
      <c r="C209" s="61">
        <f>'Расчет субсидий'!D209-1</f>
        <v>-5.0467945980452678E-2</v>
      </c>
      <c r="D209" s="61">
        <f>C209*'Расчет субсидий'!E209</f>
        <v>-0.75701918970679016</v>
      </c>
      <c r="E209" s="62">
        <f t="shared" si="14"/>
        <v>-79.568948816496174</v>
      </c>
      <c r="F209" s="61">
        <f>'Расчет субсидий'!F209-1</f>
        <v>0</v>
      </c>
      <c r="G209" s="61">
        <f>F209*'Расчет субсидий'!G209</f>
        <v>0</v>
      </c>
      <c r="H209" s="62">
        <f t="shared" si="15"/>
        <v>0</v>
      </c>
      <c r="I209" s="61">
        <f>'Расчет субсидий'!J209-1</f>
        <v>0.20016237178790175</v>
      </c>
      <c r="J209" s="61">
        <f>I209*'Расчет субсидий'!K209</f>
        <v>2.0016237178790175</v>
      </c>
      <c r="K209" s="62">
        <f t="shared" si="16"/>
        <v>210.3871306346777</v>
      </c>
      <c r="L209" s="61" t="s">
        <v>400</v>
      </c>
      <c r="M209" s="61" t="s">
        <v>400</v>
      </c>
      <c r="N209" s="63" t="s">
        <v>400</v>
      </c>
      <c r="O209" s="61" t="s">
        <v>400</v>
      </c>
      <c r="P209" s="61" t="s">
        <v>400</v>
      </c>
      <c r="Q209" s="63" t="s">
        <v>400</v>
      </c>
      <c r="R209" s="61" t="s">
        <v>400</v>
      </c>
      <c r="S209" s="61" t="s">
        <v>400</v>
      </c>
      <c r="T209" s="63" t="s">
        <v>400</v>
      </c>
      <c r="U209" s="61" t="s">
        <v>400</v>
      </c>
      <c r="V209" s="61" t="s">
        <v>400</v>
      </c>
      <c r="W209" s="63" t="s">
        <v>400</v>
      </c>
      <c r="X209" s="64">
        <f t="shared" si="17"/>
        <v>1.2446045281722273</v>
      </c>
    </row>
    <row r="210" spans="1:24" ht="15" customHeight="1">
      <c r="A210" s="72" t="s">
        <v>193</v>
      </c>
      <c r="B210" s="60">
        <f>'Расчет субсидий'!AF210</f>
        <v>-412.40000000000009</v>
      </c>
      <c r="C210" s="61">
        <f>'Расчет субсидий'!D210-1</f>
        <v>-0.78147689462834968</v>
      </c>
      <c r="D210" s="61">
        <f>C210*'Расчет субсидий'!E210</f>
        <v>-11.722153419425245</v>
      </c>
      <c r="E210" s="62">
        <f t="shared" si="14"/>
        <v>-497.32023033703621</v>
      </c>
      <c r="F210" s="61">
        <f>'Расчет субсидий'!F210-1</f>
        <v>0</v>
      </c>
      <c r="G210" s="61">
        <f>F210*'Расчет субсидий'!G210</f>
        <v>0</v>
      </c>
      <c r="H210" s="62">
        <f t="shared" si="15"/>
        <v>0</v>
      </c>
      <c r="I210" s="61">
        <f>'Расчет субсидий'!J210-1</f>
        <v>0.20016237178790175</v>
      </c>
      <c r="J210" s="61">
        <f>I210*'Расчет субсидий'!K210</f>
        <v>2.0016237178790175</v>
      </c>
      <c r="K210" s="62">
        <f t="shared" si="16"/>
        <v>84.920230337036145</v>
      </c>
      <c r="L210" s="61" t="s">
        <v>400</v>
      </c>
      <c r="M210" s="61" t="s">
        <v>400</v>
      </c>
      <c r="N210" s="63" t="s">
        <v>400</v>
      </c>
      <c r="O210" s="61" t="s">
        <v>400</v>
      </c>
      <c r="P210" s="61" t="s">
        <v>400</v>
      </c>
      <c r="Q210" s="63" t="s">
        <v>400</v>
      </c>
      <c r="R210" s="61" t="s">
        <v>400</v>
      </c>
      <c r="S210" s="61" t="s">
        <v>400</v>
      </c>
      <c r="T210" s="63" t="s">
        <v>400</v>
      </c>
      <c r="U210" s="61" t="s">
        <v>400</v>
      </c>
      <c r="V210" s="61" t="s">
        <v>400</v>
      </c>
      <c r="W210" s="63" t="s">
        <v>400</v>
      </c>
      <c r="X210" s="64">
        <f t="shared" si="17"/>
        <v>-9.7205297015462282</v>
      </c>
    </row>
    <row r="211" spans="1:24" ht="15" customHeight="1">
      <c r="A211" s="72" t="s">
        <v>194</v>
      </c>
      <c r="B211" s="60">
        <f>'Расчет субсидий'!AF211</f>
        <v>262.68181818181824</v>
      </c>
      <c r="C211" s="61">
        <f>'Расчет субсидий'!D211-1</f>
        <v>0.30000000000000004</v>
      </c>
      <c r="D211" s="61">
        <f>C211*'Расчет субсидий'!E211</f>
        <v>4.5000000000000009</v>
      </c>
      <c r="E211" s="62">
        <f t="shared" si="14"/>
        <v>181.81122641219241</v>
      </c>
      <c r="F211" s="61">
        <f>'Расчет субсидий'!F211-1</f>
        <v>0</v>
      </c>
      <c r="G211" s="61">
        <f>F211*'Расчет субсидий'!G211</f>
        <v>0</v>
      </c>
      <c r="H211" s="62">
        <f t="shared" si="15"/>
        <v>0</v>
      </c>
      <c r="I211" s="61">
        <f>'Расчет субсидий'!J211-1</f>
        <v>0.20016237178790175</v>
      </c>
      <c r="J211" s="61">
        <f>I211*'Расчет субсидий'!K211</f>
        <v>2.0016237178790175</v>
      </c>
      <c r="K211" s="62">
        <f t="shared" si="16"/>
        <v>80.870591769625847</v>
      </c>
      <c r="L211" s="61" t="s">
        <v>400</v>
      </c>
      <c r="M211" s="61" t="s">
        <v>400</v>
      </c>
      <c r="N211" s="63" t="s">
        <v>400</v>
      </c>
      <c r="O211" s="61" t="s">
        <v>400</v>
      </c>
      <c r="P211" s="61" t="s">
        <v>400</v>
      </c>
      <c r="Q211" s="63" t="s">
        <v>400</v>
      </c>
      <c r="R211" s="61" t="s">
        <v>400</v>
      </c>
      <c r="S211" s="61" t="s">
        <v>400</v>
      </c>
      <c r="T211" s="63" t="s">
        <v>400</v>
      </c>
      <c r="U211" s="61" t="s">
        <v>400</v>
      </c>
      <c r="V211" s="61" t="s">
        <v>400</v>
      </c>
      <c r="W211" s="63" t="s">
        <v>400</v>
      </c>
      <c r="X211" s="64">
        <f t="shared" si="17"/>
        <v>6.5016237178790188</v>
      </c>
    </row>
    <row r="212" spans="1:24" ht="15" customHeight="1">
      <c r="A212" s="72" t="s">
        <v>195</v>
      </c>
      <c r="B212" s="60">
        <f>'Расчет субсидий'!AF212</f>
        <v>68.409090909090992</v>
      </c>
      <c r="C212" s="61">
        <f>'Расчет субсидий'!D212-1</f>
        <v>-6.9977159736423711E-2</v>
      </c>
      <c r="D212" s="61">
        <f>C212*'Расчет субсидий'!E212</f>
        <v>-1.0496573960463556</v>
      </c>
      <c r="E212" s="62">
        <f t="shared" si="14"/>
        <v>-75.429252677025957</v>
      </c>
      <c r="F212" s="61">
        <f>'Расчет субсидий'!F212-1</f>
        <v>0</v>
      </c>
      <c r="G212" s="61">
        <f>F212*'Расчет субсидий'!G212</f>
        <v>0</v>
      </c>
      <c r="H212" s="62">
        <f t="shared" si="15"/>
        <v>0</v>
      </c>
      <c r="I212" s="61">
        <f>'Расчет субсидий'!J212-1</f>
        <v>0.20016237178790175</v>
      </c>
      <c r="J212" s="61">
        <f>I212*'Расчет субсидий'!K212</f>
        <v>2.0016237178790175</v>
      </c>
      <c r="K212" s="62">
        <f t="shared" si="16"/>
        <v>143.83834358611693</v>
      </c>
      <c r="L212" s="61" t="s">
        <v>400</v>
      </c>
      <c r="M212" s="61" t="s">
        <v>400</v>
      </c>
      <c r="N212" s="63" t="s">
        <v>400</v>
      </c>
      <c r="O212" s="61" t="s">
        <v>400</v>
      </c>
      <c r="P212" s="61" t="s">
        <v>400</v>
      </c>
      <c r="Q212" s="63" t="s">
        <v>400</v>
      </c>
      <c r="R212" s="61" t="s">
        <v>400</v>
      </c>
      <c r="S212" s="61" t="s">
        <v>400</v>
      </c>
      <c r="T212" s="63" t="s">
        <v>400</v>
      </c>
      <c r="U212" s="61" t="s">
        <v>400</v>
      </c>
      <c r="V212" s="61" t="s">
        <v>400</v>
      </c>
      <c r="W212" s="63" t="s">
        <v>400</v>
      </c>
      <c r="X212" s="64">
        <f t="shared" si="17"/>
        <v>0.95196632183266194</v>
      </c>
    </row>
    <row r="213" spans="1:24" ht="15" customHeight="1">
      <c r="A213" s="72" t="s">
        <v>196</v>
      </c>
      <c r="B213" s="60">
        <f>'Расчет субсидий'!AF213</f>
        <v>-355.66363636363621</v>
      </c>
      <c r="C213" s="61">
        <f>'Расчет субсидий'!D213-1</f>
        <v>-0.67642961046036465</v>
      </c>
      <c r="D213" s="61">
        <f>C213*'Расчет субсидий'!E213</f>
        <v>-10.146444156905471</v>
      </c>
      <c r="E213" s="62">
        <f t="shared" si="14"/>
        <v>-443.06946384160153</v>
      </c>
      <c r="F213" s="61">
        <f>'Расчет субсидий'!F213-1</f>
        <v>0</v>
      </c>
      <c r="G213" s="61">
        <f>F213*'Расчет субсидий'!G213</f>
        <v>0</v>
      </c>
      <c r="H213" s="62">
        <f t="shared" si="15"/>
        <v>0</v>
      </c>
      <c r="I213" s="61">
        <f>'Расчет субсидий'!J213-1</f>
        <v>0.20016237178790175</v>
      </c>
      <c r="J213" s="61">
        <f>I213*'Расчет субсидий'!K213</f>
        <v>2.0016237178790175</v>
      </c>
      <c r="K213" s="62">
        <f t="shared" si="16"/>
        <v>87.405827477965389</v>
      </c>
      <c r="L213" s="61" t="s">
        <v>400</v>
      </c>
      <c r="M213" s="61" t="s">
        <v>400</v>
      </c>
      <c r="N213" s="63" t="s">
        <v>400</v>
      </c>
      <c r="O213" s="61" t="s">
        <v>400</v>
      </c>
      <c r="P213" s="61" t="s">
        <v>400</v>
      </c>
      <c r="Q213" s="63" t="s">
        <v>400</v>
      </c>
      <c r="R213" s="61" t="s">
        <v>400</v>
      </c>
      <c r="S213" s="61" t="s">
        <v>400</v>
      </c>
      <c r="T213" s="63" t="s">
        <v>400</v>
      </c>
      <c r="U213" s="61" t="s">
        <v>400</v>
      </c>
      <c r="V213" s="61" t="s">
        <v>400</v>
      </c>
      <c r="W213" s="63" t="s">
        <v>400</v>
      </c>
      <c r="X213" s="64">
        <f t="shared" si="17"/>
        <v>-8.1448204390264536</v>
      </c>
    </row>
    <row r="214" spans="1:24" ht="15" customHeight="1">
      <c r="A214" s="72" t="s">
        <v>197</v>
      </c>
      <c r="B214" s="60">
        <f>'Расчет субсидий'!AF214</f>
        <v>-69.045454545454504</v>
      </c>
      <c r="C214" s="61">
        <f>'Расчет субсидий'!D214-1</f>
        <v>-0.28679080371787857</v>
      </c>
      <c r="D214" s="61">
        <f>C214*'Расчет субсидий'!E214</f>
        <v>-4.3018620557681784</v>
      </c>
      <c r="E214" s="62">
        <f t="shared" si="14"/>
        <v>-129.1274978509073</v>
      </c>
      <c r="F214" s="61">
        <f>'Расчет субсидий'!F214-1</f>
        <v>0</v>
      </c>
      <c r="G214" s="61">
        <f>F214*'Расчет субсидий'!G214</f>
        <v>0</v>
      </c>
      <c r="H214" s="62">
        <f t="shared" si="15"/>
        <v>0</v>
      </c>
      <c r="I214" s="61">
        <f>'Расчет субсидий'!J214-1</f>
        <v>0.20016237178790175</v>
      </c>
      <c r="J214" s="61">
        <f>I214*'Расчет субсидий'!K214</f>
        <v>2.0016237178790175</v>
      </c>
      <c r="K214" s="62">
        <f t="shared" si="16"/>
        <v>60.082043305452807</v>
      </c>
      <c r="L214" s="61" t="s">
        <v>400</v>
      </c>
      <c r="M214" s="61" t="s">
        <v>400</v>
      </c>
      <c r="N214" s="63" t="s">
        <v>400</v>
      </c>
      <c r="O214" s="61" t="s">
        <v>400</v>
      </c>
      <c r="P214" s="61" t="s">
        <v>400</v>
      </c>
      <c r="Q214" s="63" t="s">
        <v>400</v>
      </c>
      <c r="R214" s="61" t="s">
        <v>400</v>
      </c>
      <c r="S214" s="61" t="s">
        <v>400</v>
      </c>
      <c r="T214" s="63" t="s">
        <v>400</v>
      </c>
      <c r="U214" s="61" t="s">
        <v>400</v>
      </c>
      <c r="V214" s="61" t="s">
        <v>400</v>
      </c>
      <c r="W214" s="63" t="s">
        <v>400</v>
      </c>
      <c r="X214" s="64">
        <f t="shared" si="17"/>
        <v>-2.3002383378891609</v>
      </c>
    </row>
    <row r="215" spans="1:24" ht="15" customHeight="1">
      <c r="A215" s="68" t="s">
        <v>198</v>
      </c>
      <c r="B215" s="69"/>
      <c r="C215" s="70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</row>
    <row r="216" spans="1:24" ht="15" customHeight="1">
      <c r="A216" s="72" t="s">
        <v>199</v>
      </c>
      <c r="B216" s="60">
        <f>'Расчет субсидий'!AF216</f>
        <v>-141.9909090909091</v>
      </c>
      <c r="C216" s="61">
        <f>'Расчет субсидий'!D216-1</f>
        <v>-0.55622331545654569</v>
      </c>
      <c r="D216" s="61">
        <f>C216*'Расчет субсидий'!E216</f>
        <v>-8.3433497318481855</v>
      </c>
      <c r="E216" s="62">
        <f t="shared" si="14"/>
        <v>-151.20017104811615</v>
      </c>
      <c r="F216" s="61">
        <f>'Расчет субсидий'!F216-1</f>
        <v>0</v>
      </c>
      <c r="G216" s="61">
        <f>F216*'Расчет субсидий'!G216</f>
        <v>0</v>
      </c>
      <c r="H216" s="62">
        <f t="shared" si="15"/>
        <v>0</v>
      </c>
      <c r="I216" s="61">
        <f>'Расчет субсидий'!J216-1</f>
        <v>5.0817464523060574E-2</v>
      </c>
      <c r="J216" s="61">
        <f>I216*'Расчет субсидий'!K216</f>
        <v>0.50817464523060574</v>
      </c>
      <c r="K216" s="62">
        <f t="shared" si="16"/>
        <v>9.2092619572070742</v>
      </c>
      <c r="L216" s="61" t="s">
        <v>400</v>
      </c>
      <c r="M216" s="61" t="s">
        <v>400</v>
      </c>
      <c r="N216" s="63" t="s">
        <v>400</v>
      </c>
      <c r="O216" s="61" t="s">
        <v>400</v>
      </c>
      <c r="P216" s="61" t="s">
        <v>400</v>
      </c>
      <c r="Q216" s="63" t="s">
        <v>400</v>
      </c>
      <c r="R216" s="61" t="s">
        <v>400</v>
      </c>
      <c r="S216" s="61" t="s">
        <v>400</v>
      </c>
      <c r="T216" s="63" t="s">
        <v>400</v>
      </c>
      <c r="U216" s="61" t="s">
        <v>400</v>
      </c>
      <c r="V216" s="61" t="s">
        <v>400</v>
      </c>
      <c r="W216" s="63" t="s">
        <v>400</v>
      </c>
      <c r="X216" s="64">
        <f t="shared" si="17"/>
        <v>-7.8351750866175802</v>
      </c>
    </row>
    <row r="217" spans="1:24" ht="15" customHeight="1">
      <c r="A217" s="72" t="s">
        <v>200</v>
      </c>
      <c r="B217" s="60">
        <f>'Расчет субсидий'!AF217</f>
        <v>11.063636363636306</v>
      </c>
      <c r="C217" s="61">
        <f>'Расчет субсидий'!D217-1</f>
        <v>-1.9077509572972939E-2</v>
      </c>
      <c r="D217" s="61">
        <f>C217*'Расчет субсидий'!E217</f>
        <v>-0.28616264359459409</v>
      </c>
      <c r="E217" s="62">
        <f t="shared" si="14"/>
        <v>-14.260487749568146</v>
      </c>
      <c r="F217" s="61">
        <f>'Расчет субсидий'!F217-1</f>
        <v>0</v>
      </c>
      <c r="G217" s="61">
        <f>F217*'Расчет субсидий'!G217</f>
        <v>0</v>
      </c>
      <c r="H217" s="62">
        <f t="shared" si="15"/>
        <v>0</v>
      </c>
      <c r="I217" s="61">
        <f>'Расчет субсидий'!J217-1</f>
        <v>5.0817464523060574E-2</v>
      </c>
      <c r="J217" s="61">
        <f>I217*'Расчет субсидий'!K217</f>
        <v>0.50817464523060574</v>
      </c>
      <c r="K217" s="62">
        <f t="shared" si="16"/>
        <v>25.324124113204451</v>
      </c>
      <c r="L217" s="61" t="s">
        <v>400</v>
      </c>
      <c r="M217" s="61" t="s">
        <v>400</v>
      </c>
      <c r="N217" s="63" t="s">
        <v>400</v>
      </c>
      <c r="O217" s="61" t="s">
        <v>400</v>
      </c>
      <c r="P217" s="61" t="s">
        <v>400</v>
      </c>
      <c r="Q217" s="63" t="s">
        <v>400</v>
      </c>
      <c r="R217" s="61" t="s">
        <v>400</v>
      </c>
      <c r="S217" s="61" t="s">
        <v>400</v>
      </c>
      <c r="T217" s="63" t="s">
        <v>400</v>
      </c>
      <c r="U217" s="61" t="s">
        <v>400</v>
      </c>
      <c r="V217" s="61" t="s">
        <v>400</v>
      </c>
      <c r="W217" s="63" t="s">
        <v>400</v>
      </c>
      <c r="X217" s="64">
        <f t="shared" si="17"/>
        <v>0.22201200163601165</v>
      </c>
    </row>
    <row r="218" spans="1:24" ht="15" customHeight="1">
      <c r="A218" s="72" t="s">
        <v>201</v>
      </c>
      <c r="B218" s="60">
        <f>'Расчет субсидий'!AF218</f>
        <v>-0.80909090909090864</v>
      </c>
      <c r="C218" s="61">
        <f>'Расчет субсидий'!D218-1</f>
        <v>-0.17469155973992001</v>
      </c>
      <c r="D218" s="61">
        <f>C218*'Расчет субсидий'!E218</f>
        <v>-2.6203733960988003</v>
      </c>
      <c r="E218" s="62">
        <f t="shared" si="14"/>
        <v>-1.0037503773429273</v>
      </c>
      <c r="F218" s="61">
        <f>'Расчет субсидий'!F218-1</f>
        <v>0</v>
      </c>
      <c r="G218" s="61">
        <f>F218*'Расчет субсидий'!G218</f>
        <v>0</v>
      </c>
      <c r="H218" s="62">
        <f t="shared" si="15"/>
        <v>0</v>
      </c>
      <c r="I218" s="61">
        <f>'Расчет субсидий'!J218-1</f>
        <v>5.0817464523060574E-2</v>
      </c>
      <c r="J218" s="61">
        <f>I218*'Расчет субсидий'!K218</f>
        <v>0.50817464523060574</v>
      </c>
      <c r="K218" s="62">
        <f t="shared" si="16"/>
        <v>0.19465946825201866</v>
      </c>
      <c r="L218" s="61" t="s">
        <v>400</v>
      </c>
      <c r="M218" s="61" t="s">
        <v>400</v>
      </c>
      <c r="N218" s="63" t="s">
        <v>400</v>
      </c>
      <c r="O218" s="61" t="s">
        <v>400</v>
      </c>
      <c r="P218" s="61" t="s">
        <v>400</v>
      </c>
      <c r="Q218" s="63" t="s">
        <v>400</v>
      </c>
      <c r="R218" s="61" t="s">
        <v>400</v>
      </c>
      <c r="S218" s="61" t="s">
        <v>400</v>
      </c>
      <c r="T218" s="63" t="s">
        <v>400</v>
      </c>
      <c r="U218" s="61" t="s">
        <v>400</v>
      </c>
      <c r="V218" s="61" t="s">
        <v>400</v>
      </c>
      <c r="W218" s="63" t="s">
        <v>400</v>
      </c>
      <c r="X218" s="64">
        <f t="shared" si="17"/>
        <v>-2.1121987508681945</v>
      </c>
    </row>
    <row r="219" spans="1:24" ht="15" customHeight="1">
      <c r="A219" s="72" t="s">
        <v>202</v>
      </c>
      <c r="B219" s="60">
        <f>'Расчет субсидий'!AF219</f>
        <v>-187.29090909090905</v>
      </c>
      <c r="C219" s="61">
        <f>'Расчет субсидий'!D219-1</f>
        <v>-0.43374800968669602</v>
      </c>
      <c r="D219" s="61">
        <f>C219*'Расчет субсидий'!E219</f>
        <v>-6.50622014530044</v>
      </c>
      <c r="E219" s="62">
        <f t="shared" si="14"/>
        <v>-203.15882661188857</v>
      </c>
      <c r="F219" s="61">
        <f>'Расчет субсидий'!F219-1</f>
        <v>0</v>
      </c>
      <c r="G219" s="61">
        <f>F219*'Расчет субсидий'!G219</f>
        <v>0</v>
      </c>
      <c r="H219" s="62">
        <f t="shared" si="15"/>
        <v>0</v>
      </c>
      <c r="I219" s="61">
        <f>'Расчет субсидий'!J219-1</f>
        <v>5.0817464523060574E-2</v>
      </c>
      <c r="J219" s="61">
        <f>I219*'Расчет субсидий'!K219</f>
        <v>0.50817464523060574</v>
      </c>
      <c r="K219" s="62">
        <f t="shared" si="16"/>
        <v>15.867917520979496</v>
      </c>
      <c r="L219" s="61" t="s">
        <v>400</v>
      </c>
      <c r="M219" s="61" t="s">
        <v>400</v>
      </c>
      <c r="N219" s="63" t="s">
        <v>400</v>
      </c>
      <c r="O219" s="61" t="s">
        <v>400</v>
      </c>
      <c r="P219" s="61" t="s">
        <v>400</v>
      </c>
      <c r="Q219" s="63" t="s">
        <v>400</v>
      </c>
      <c r="R219" s="61" t="s">
        <v>400</v>
      </c>
      <c r="S219" s="61" t="s">
        <v>400</v>
      </c>
      <c r="T219" s="63" t="s">
        <v>400</v>
      </c>
      <c r="U219" s="61" t="s">
        <v>400</v>
      </c>
      <c r="V219" s="61" t="s">
        <v>400</v>
      </c>
      <c r="W219" s="63" t="s">
        <v>400</v>
      </c>
      <c r="X219" s="64">
        <f t="shared" si="17"/>
        <v>-5.9980455000698338</v>
      </c>
    </row>
    <row r="220" spans="1:24" ht="15" customHeight="1">
      <c r="A220" s="72" t="s">
        <v>203</v>
      </c>
      <c r="B220" s="60">
        <f>'Расчет субсидий'!AF220</f>
        <v>-221.82727272727243</v>
      </c>
      <c r="C220" s="61">
        <f>'Расчет субсидий'!D220-1</f>
        <v>-0.25117493107127398</v>
      </c>
      <c r="D220" s="61">
        <f>C220*'Расчет субсидий'!E220</f>
        <v>-3.7676239660691095</v>
      </c>
      <c r="E220" s="62">
        <f t="shared" si="14"/>
        <v>-256.41194778264497</v>
      </c>
      <c r="F220" s="61">
        <f>'Расчет субсидий'!F220-1</f>
        <v>0</v>
      </c>
      <c r="G220" s="61">
        <f>F220*'Расчет субсидий'!G220</f>
        <v>0</v>
      </c>
      <c r="H220" s="62">
        <f t="shared" si="15"/>
        <v>0</v>
      </c>
      <c r="I220" s="61">
        <f>'Расчет субсидий'!J220-1</f>
        <v>5.0817464523060574E-2</v>
      </c>
      <c r="J220" s="61">
        <f>I220*'Расчет субсидий'!K220</f>
        <v>0.50817464523060574</v>
      </c>
      <c r="K220" s="62">
        <f t="shared" si="16"/>
        <v>34.584675055372578</v>
      </c>
      <c r="L220" s="61" t="s">
        <v>400</v>
      </c>
      <c r="M220" s="61" t="s">
        <v>400</v>
      </c>
      <c r="N220" s="63" t="s">
        <v>400</v>
      </c>
      <c r="O220" s="61" t="s">
        <v>400</v>
      </c>
      <c r="P220" s="61" t="s">
        <v>400</v>
      </c>
      <c r="Q220" s="63" t="s">
        <v>400</v>
      </c>
      <c r="R220" s="61" t="s">
        <v>400</v>
      </c>
      <c r="S220" s="61" t="s">
        <v>400</v>
      </c>
      <c r="T220" s="63" t="s">
        <v>400</v>
      </c>
      <c r="U220" s="61" t="s">
        <v>400</v>
      </c>
      <c r="V220" s="61" t="s">
        <v>400</v>
      </c>
      <c r="W220" s="63" t="s">
        <v>400</v>
      </c>
      <c r="X220" s="64">
        <f t="shared" si="17"/>
        <v>-3.2594493208385038</v>
      </c>
    </row>
    <row r="221" spans="1:24" ht="15" customHeight="1">
      <c r="A221" s="72" t="s">
        <v>204</v>
      </c>
      <c r="B221" s="60">
        <f>'Расчет субсидий'!AF221</f>
        <v>-170.29999999999995</v>
      </c>
      <c r="C221" s="61">
        <f>'Расчет субсидий'!D221-1</f>
        <v>-0.38159963611421144</v>
      </c>
      <c r="D221" s="61">
        <f>C221*'Расчет субсидий'!E221</f>
        <v>-5.7239945417131715</v>
      </c>
      <c r="E221" s="62">
        <f t="shared" si="14"/>
        <v>-186.89224125839428</v>
      </c>
      <c r="F221" s="61">
        <f>'Расчет субсидий'!F221-1</f>
        <v>0</v>
      </c>
      <c r="G221" s="61">
        <f>F221*'Расчет субсидий'!G221</f>
        <v>0</v>
      </c>
      <c r="H221" s="62">
        <f t="shared" si="15"/>
        <v>0</v>
      </c>
      <c r="I221" s="61">
        <f>'Расчет субсидий'!J221-1</f>
        <v>5.0817464523060574E-2</v>
      </c>
      <c r="J221" s="61">
        <f>I221*'Расчет субсидий'!K221</f>
        <v>0.50817464523060574</v>
      </c>
      <c r="K221" s="62">
        <f t="shared" si="16"/>
        <v>16.592241258394338</v>
      </c>
      <c r="L221" s="61" t="s">
        <v>400</v>
      </c>
      <c r="M221" s="61" t="s">
        <v>400</v>
      </c>
      <c r="N221" s="63" t="s">
        <v>400</v>
      </c>
      <c r="O221" s="61" t="s">
        <v>400</v>
      </c>
      <c r="P221" s="61" t="s">
        <v>400</v>
      </c>
      <c r="Q221" s="63" t="s">
        <v>400</v>
      </c>
      <c r="R221" s="61" t="s">
        <v>400</v>
      </c>
      <c r="S221" s="61" t="s">
        <v>400</v>
      </c>
      <c r="T221" s="63" t="s">
        <v>400</v>
      </c>
      <c r="U221" s="61" t="s">
        <v>400</v>
      </c>
      <c r="V221" s="61" t="s">
        <v>400</v>
      </c>
      <c r="W221" s="63" t="s">
        <v>400</v>
      </c>
      <c r="X221" s="64">
        <f t="shared" si="17"/>
        <v>-5.2158198964825662</v>
      </c>
    </row>
    <row r="222" spans="1:24" ht="15" customHeight="1">
      <c r="A222" s="72" t="s">
        <v>205</v>
      </c>
      <c r="B222" s="60">
        <f>'Расчет субсидий'!AF222</f>
        <v>-4.2090909090909108</v>
      </c>
      <c r="C222" s="61">
        <f>'Расчет субсидий'!D222-1</f>
        <v>-0.27365060928592588</v>
      </c>
      <c r="D222" s="61">
        <f>C222*'Расчет субсидий'!E222</f>
        <v>-4.1047591392888885</v>
      </c>
      <c r="E222" s="62">
        <f t="shared" si="14"/>
        <v>-4.8038088374488535</v>
      </c>
      <c r="F222" s="61">
        <f>'Расчет субсидий'!F222-1</f>
        <v>0</v>
      </c>
      <c r="G222" s="61">
        <f>F222*'Расчет субсидий'!G222</f>
        <v>0</v>
      </c>
      <c r="H222" s="62">
        <f t="shared" si="15"/>
        <v>0</v>
      </c>
      <c r="I222" s="61">
        <f>'Расчет субсидий'!J222-1</f>
        <v>5.0817464523060574E-2</v>
      </c>
      <c r="J222" s="61">
        <f>I222*'Расчет субсидий'!K222</f>
        <v>0.50817464523060574</v>
      </c>
      <c r="K222" s="62">
        <f t="shared" si="16"/>
        <v>0.59471792835794268</v>
      </c>
      <c r="L222" s="61" t="s">
        <v>400</v>
      </c>
      <c r="M222" s="61" t="s">
        <v>400</v>
      </c>
      <c r="N222" s="63" t="s">
        <v>400</v>
      </c>
      <c r="O222" s="61" t="s">
        <v>400</v>
      </c>
      <c r="P222" s="61" t="s">
        <v>400</v>
      </c>
      <c r="Q222" s="63" t="s">
        <v>400</v>
      </c>
      <c r="R222" s="61" t="s">
        <v>400</v>
      </c>
      <c r="S222" s="61" t="s">
        <v>400</v>
      </c>
      <c r="T222" s="63" t="s">
        <v>400</v>
      </c>
      <c r="U222" s="61" t="s">
        <v>400</v>
      </c>
      <c r="V222" s="61" t="s">
        <v>400</v>
      </c>
      <c r="W222" s="63" t="s">
        <v>400</v>
      </c>
      <c r="X222" s="64">
        <f t="shared" si="17"/>
        <v>-3.5965844940582827</v>
      </c>
    </row>
    <row r="223" spans="1:24" ht="15" customHeight="1">
      <c r="A223" s="72" t="s">
        <v>206</v>
      </c>
      <c r="B223" s="60">
        <f>'Расчет субсидий'!AF223</f>
        <v>-227.35454545454559</v>
      </c>
      <c r="C223" s="61">
        <f>'Расчет субсидий'!D223-1</f>
        <v>-0.31682927205267564</v>
      </c>
      <c r="D223" s="61">
        <f>C223*'Расчет субсидий'!E223</f>
        <v>-4.7524390807901344</v>
      </c>
      <c r="E223" s="62">
        <f t="shared" si="14"/>
        <v>-254.57618002329224</v>
      </c>
      <c r="F223" s="61">
        <f>'Расчет субсидий'!F223-1</f>
        <v>0</v>
      </c>
      <c r="G223" s="61">
        <f>F223*'Расчет субсидий'!G223</f>
        <v>0</v>
      </c>
      <c r="H223" s="62">
        <f t="shared" si="15"/>
        <v>0</v>
      </c>
      <c r="I223" s="61">
        <f>'Расчет субсидий'!J223-1</f>
        <v>5.0817464523060574E-2</v>
      </c>
      <c r="J223" s="61">
        <f>I223*'Расчет субсидий'!K223</f>
        <v>0.50817464523060574</v>
      </c>
      <c r="K223" s="62">
        <f t="shared" si="16"/>
        <v>27.221634568746666</v>
      </c>
      <c r="L223" s="61" t="s">
        <v>400</v>
      </c>
      <c r="M223" s="61" t="s">
        <v>400</v>
      </c>
      <c r="N223" s="63" t="s">
        <v>400</v>
      </c>
      <c r="O223" s="61" t="s">
        <v>400</v>
      </c>
      <c r="P223" s="61" t="s">
        <v>400</v>
      </c>
      <c r="Q223" s="63" t="s">
        <v>400</v>
      </c>
      <c r="R223" s="61" t="s">
        <v>400</v>
      </c>
      <c r="S223" s="61" t="s">
        <v>400</v>
      </c>
      <c r="T223" s="63" t="s">
        <v>400</v>
      </c>
      <c r="U223" s="61" t="s">
        <v>400</v>
      </c>
      <c r="V223" s="61" t="s">
        <v>400</v>
      </c>
      <c r="W223" s="63" t="s">
        <v>400</v>
      </c>
      <c r="X223" s="64">
        <f t="shared" si="17"/>
        <v>-4.2442644355595291</v>
      </c>
    </row>
    <row r="224" spans="1:24" ht="15" customHeight="1">
      <c r="A224" s="72" t="s">
        <v>207</v>
      </c>
      <c r="B224" s="60">
        <f>'Расчет субсидий'!AF224</f>
        <v>-4.7454545454545212</v>
      </c>
      <c r="C224" s="61">
        <f>'Расчет субсидий'!D224-1</f>
        <v>-9.2659516682521814E-2</v>
      </c>
      <c r="D224" s="61">
        <f>C224*'Расчет субсидий'!E224</f>
        <v>-1.3898927502378271</v>
      </c>
      <c r="E224" s="62">
        <f t="shared" si="14"/>
        <v>-7.4804779802682662</v>
      </c>
      <c r="F224" s="61">
        <f>'Расчет субсидий'!F224-1</f>
        <v>0</v>
      </c>
      <c r="G224" s="61">
        <f>F224*'Расчет субсидий'!G224</f>
        <v>0</v>
      </c>
      <c r="H224" s="62">
        <f t="shared" si="15"/>
        <v>0</v>
      </c>
      <c r="I224" s="61">
        <f>'Расчет субсидий'!J224-1</f>
        <v>5.0817464523060574E-2</v>
      </c>
      <c r="J224" s="61">
        <f>I224*'Расчет субсидий'!K224</f>
        <v>0.50817464523060574</v>
      </c>
      <c r="K224" s="62">
        <f t="shared" si="16"/>
        <v>2.7350234348137445</v>
      </c>
      <c r="L224" s="61" t="s">
        <v>400</v>
      </c>
      <c r="M224" s="61" t="s">
        <v>400</v>
      </c>
      <c r="N224" s="63" t="s">
        <v>400</v>
      </c>
      <c r="O224" s="61" t="s">
        <v>400</v>
      </c>
      <c r="P224" s="61" t="s">
        <v>400</v>
      </c>
      <c r="Q224" s="63" t="s">
        <v>400</v>
      </c>
      <c r="R224" s="61" t="s">
        <v>400</v>
      </c>
      <c r="S224" s="61" t="s">
        <v>400</v>
      </c>
      <c r="T224" s="63" t="s">
        <v>400</v>
      </c>
      <c r="U224" s="61" t="s">
        <v>400</v>
      </c>
      <c r="V224" s="61" t="s">
        <v>400</v>
      </c>
      <c r="W224" s="63" t="s">
        <v>400</v>
      </c>
      <c r="X224" s="64">
        <f t="shared" si="17"/>
        <v>-0.88171810500722136</v>
      </c>
    </row>
    <row r="225" spans="1:24" ht="15" customHeight="1">
      <c r="A225" s="72" t="s">
        <v>208</v>
      </c>
      <c r="B225" s="60">
        <f>'Расчет субсидий'!AF225</f>
        <v>-250.30909090909086</v>
      </c>
      <c r="C225" s="61">
        <f>'Расчет субсидий'!D225-1</f>
        <v>-0.73511487157034439</v>
      </c>
      <c r="D225" s="61">
        <f>C225*'Расчет субсидий'!E225</f>
        <v>-11.026723073555166</v>
      </c>
      <c r="E225" s="62">
        <f t="shared" si="14"/>
        <v>-262.40208400005707</v>
      </c>
      <c r="F225" s="61">
        <f>'Расчет субсидий'!F225-1</f>
        <v>0</v>
      </c>
      <c r="G225" s="61">
        <f>F225*'Расчет субсидий'!G225</f>
        <v>0</v>
      </c>
      <c r="H225" s="62">
        <f t="shared" si="15"/>
        <v>0</v>
      </c>
      <c r="I225" s="61">
        <f>'Расчет субсидий'!J225-1</f>
        <v>5.0817464523060574E-2</v>
      </c>
      <c r="J225" s="61">
        <f>I225*'Расчет субсидий'!K225</f>
        <v>0.50817464523060574</v>
      </c>
      <c r="K225" s="62">
        <f t="shared" si="16"/>
        <v>12.092993090966237</v>
      </c>
      <c r="L225" s="61" t="s">
        <v>400</v>
      </c>
      <c r="M225" s="61" t="s">
        <v>400</v>
      </c>
      <c r="N225" s="63" t="s">
        <v>400</v>
      </c>
      <c r="O225" s="61" t="s">
        <v>400</v>
      </c>
      <c r="P225" s="61" t="s">
        <v>400</v>
      </c>
      <c r="Q225" s="63" t="s">
        <v>400</v>
      </c>
      <c r="R225" s="61" t="s">
        <v>400</v>
      </c>
      <c r="S225" s="61" t="s">
        <v>400</v>
      </c>
      <c r="T225" s="63" t="s">
        <v>400</v>
      </c>
      <c r="U225" s="61" t="s">
        <v>400</v>
      </c>
      <c r="V225" s="61" t="s">
        <v>400</v>
      </c>
      <c r="W225" s="63" t="s">
        <v>400</v>
      </c>
      <c r="X225" s="64">
        <f t="shared" si="17"/>
        <v>-10.518548428324561</v>
      </c>
    </row>
    <row r="226" spans="1:24" ht="15" customHeight="1">
      <c r="A226" s="72" t="s">
        <v>209</v>
      </c>
      <c r="B226" s="60">
        <f>'Расчет субсидий'!AF226</f>
        <v>-563.5545454545454</v>
      </c>
      <c r="C226" s="61">
        <f>'Расчет субсидий'!D226-1</f>
        <v>-0.74224104077405439</v>
      </c>
      <c r="D226" s="61">
        <f>C226*'Расчет субсидий'!E226</f>
        <v>-11.133615611610816</v>
      </c>
      <c r="E226" s="62">
        <f t="shared" si="14"/>
        <v>-590.5072274289314</v>
      </c>
      <c r="F226" s="61">
        <f>'Расчет субсидий'!F226-1</f>
        <v>0</v>
      </c>
      <c r="G226" s="61">
        <f>F226*'Расчет субсидий'!G226</f>
        <v>0</v>
      </c>
      <c r="H226" s="62">
        <f t="shared" si="15"/>
        <v>0</v>
      </c>
      <c r="I226" s="61">
        <f>'Расчет субсидий'!J226-1</f>
        <v>5.0817464523060574E-2</v>
      </c>
      <c r="J226" s="61">
        <f>I226*'Расчет субсидий'!K226</f>
        <v>0.50817464523060574</v>
      </c>
      <c r="K226" s="62">
        <f t="shared" si="16"/>
        <v>26.952681974386039</v>
      </c>
      <c r="L226" s="61" t="s">
        <v>400</v>
      </c>
      <c r="M226" s="61" t="s">
        <v>400</v>
      </c>
      <c r="N226" s="63" t="s">
        <v>400</v>
      </c>
      <c r="O226" s="61" t="s">
        <v>400</v>
      </c>
      <c r="P226" s="61" t="s">
        <v>400</v>
      </c>
      <c r="Q226" s="63" t="s">
        <v>400</v>
      </c>
      <c r="R226" s="61" t="s">
        <v>400</v>
      </c>
      <c r="S226" s="61" t="s">
        <v>400</v>
      </c>
      <c r="T226" s="63" t="s">
        <v>400</v>
      </c>
      <c r="U226" s="61" t="s">
        <v>400</v>
      </c>
      <c r="V226" s="61" t="s">
        <v>400</v>
      </c>
      <c r="W226" s="63" t="s">
        <v>400</v>
      </c>
      <c r="X226" s="64">
        <f t="shared" si="17"/>
        <v>-10.625440966380211</v>
      </c>
    </row>
    <row r="227" spans="1:24" ht="15" customHeight="1">
      <c r="A227" s="72" t="s">
        <v>210</v>
      </c>
      <c r="B227" s="60">
        <f>'Расчет субсидий'!AF227</f>
        <v>22.727272727272748</v>
      </c>
      <c r="C227" s="61">
        <f>'Расчет субсидий'!D227-1</f>
        <v>6.8959893211911982E-2</v>
      </c>
      <c r="D227" s="61">
        <f>C227*'Расчет субсидий'!E227</f>
        <v>1.0343983981786797</v>
      </c>
      <c r="E227" s="62">
        <f t="shared" si="14"/>
        <v>15.240156441540609</v>
      </c>
      <c r="F227" s="61">
        <f>'Расчет субсидий'!F227-1</f>
        <v>0</v>
      </c>
      <c r="G227" s="61">
        <f>F227*'Расчет субсидий'!G227</f>
        <v>0</v>
      </c>
      <c r="H227" s="62">
        <f t="shared" si="15"/>
        <v>0</v>
      </c>
      <c r="I227" s="61">
        <f>'Расчет субсидий'!J227-1</f>
        <v>5.0817464523060574E-2</v>
      </c>
      <c r="J227" s="61">
        <f>I227*'Расчет субсидий'!K227</f>
        <v>0.50817464523060574</v>
      </c>
      <c r="K227" s="62">
        <f t="shared" si="16"/>
        <v>7.4871162857321378</v>
      </c>
      <c r="L227" s="61" t="s">
        <v>400</v>
      </c>
      <c r="M227" s="61" t="s">
        <v>400</v>
      </c>
      <c r="N227" s="63" t="s">
        <v>400</v>
      </c>
      <c r="O227" s="61" t="s">
        <v>400</v>
      </c>
      <c r="P227" s="61" t="s">
        <v>400</v>
      </c>
      <c r="Q227" s="63" t="s">
        <v>400</v>
      </c>
      <c r="R227" s="61" t="s">
        <v>400</v>
      </c>
      <c r="S227" s="61" t="s">
        <v>400</v>
      </c>
      <c r="T227" s="63" t="s">
        <v>400</v>
      </c>
      <c r="U227" s="61" t="s">
        <v>400</v>
      </c>
      <c r="V227" s="61" t="s">
        <v>400</v>
      </c>
      <c r="W227" s="63" t="s">
        <v>400</v>
      </c>
      <c r="X227" s="64">
        <f t="shared" si="17"/>
        <v>1.5425730434092855</v>
      </c>
    </row>
    <row r="228" spans="1:24" ht="15" customHeight="1">
      <c r="A228" s="72" t="s">
        <v>211</v>
      </c>
      <c r="B228" s="60">
        <f>'Расчет субсидий'!AF228</f>
        <v>-259.2</v>
      </c>
      <c r="C228" s="61">
        <f>'Расчет субсидий'!D228-1</f>
        <v>-0.85326873390557934</v>
      </c>
      <c r="D228" s="61">
        <f>C228*'Расчет субсидий'!E228</f>
        <v>-12.79903100858369</v>
      </c>
      <c r="E228" s="62">
        <f t="shared" si="14"/>
        <v>-269.91681778305627</v>
      </c>
      <c r="F228" s="61">
        <f>'Расчет субсидий'!F228-1</f>
        <v>0</v>
      </c>
      <c r="G228" s="61">
        <f>F228*'Расчет субсидий'!G228</f>
        <v>0</v>
      </c>
      <c r="H228" s="62">
        <f t="shared" si="15"/>
        <v>0</v>
      </c>
      <c r="I228" s="61">
        <f>'Расчет субсидий'!J228-1</f>
        <v>5.0817464523060574E-2</v>
      </c>
      <c r="J228" s="61">
        <f>I228*'Расчет субсидий'!K228</f>
        <v>0.50817464523060574</v>
      </c>
      <c r="K228" s="62">
        <f t="shared" si="16"/>
        <v>10.716817783056298</v>
      </c>
      <c r="L228" s="61" t="s">
        <v>400</v>
      </c>
      <c r="M228" s="61" t="s">
        <v>400</v>
      </c>
      <c r="N228" s="63" t="s">
        <v>400</v>
      </c>
      <c r="O228" s="61" t="s">
        <v>400</v>
      </c>
      <c r="P228" s="61" t="s">
        <v>400</v>
      </c>
      <c r="Q228" s="63" t="s">
        <v>400</v>
      </c>
      <c r="R228" s="61" t="s">
        <v>400</v>
      </c>
      <c r="S228" s="61" t="s">
        <v>400</v>
      </c>
      <c r="T228" s="63" t="s">
        <v>400</v>
      </c>
      <c r="U228" s="61" t="s">
        <v>400</v>
      </c>
      <c r="V228" s="61" t="s">
        <v>400</v>
      </c>
      <c r="W228" s="63" t="s">
        <v>400</v>
      </c>
      <c r="X228" s="64">
        <f t="shared" si="17"/>
        <v>-12.290856363353084</v>
      </c>
    </row>
    <row r="229" spans="1:24" ht="15" customHeight="1">
      <c r="A229" s="68" t="s">
        <v>212</v>
      </c>
      <c r="B229" s="69"/>
      <c r="C229" s="70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</row>
    <row r="230" spans="1:24" ht="15" customHeight="1">
      <c r="A230" s="72" t="s">
        <v>213</v>
      </c>
      <c r="B230" s="60">
        <f>'Расчет субсидий'!AF230</f>
        <v>-31.75454545454545</v>
      </c>
      <c r="C230" s="61">
        <f>'Расчет субсидий'!D230-1</f>
        <v>-0.17034225319260599</v>
      </c>
      <c r="D230" s="61">
        <f>C230*'Расчет субсидий'!E230</f>
        <v>-2.5551337978890896</v>
      </c>
      <c r="E230" s="62">
        <f t="shared" si="14"/>
        <v>-79.008309424469246</v>
      </c>
      <c r="F230" s="61">
        <f>'Расчет субсидий'!F230-1</f>
        <v>0</v>
      </c>
      <c r="G230" s="61">
        <f>F230*'Расчет субсидий'!G230</f>
        <v>0</v>
      </c>
      <c r="H230" s="62">
        <f t="shared" si="15"/>
        <v>0</v>
      </c>
      <c r="I230" s="61">
        <f>'Расчет субсидий'!J230-1</f>
        <v>0.15281897597423133</v>
      </c>
      <c r="J230" s="61">
        <f>I230*'Расчет субсидий'!K230</f>
        <v>1.5281897597423133</v>
      </c>
      <c r="K230" s="62">
        <f t="shared" si="16"/>
        <v>47.253763969923789</v>
      </c>
      <c r="L230" s="61" t="s">
        <v>400</v>
      </c>
      <c r="M230" s="61" t="s">
        <v>400</v>
      </c>
      <c r="N230" s="63" t="s">
        <v>400</v>
      </c>
      <c r="O230" s="61" t="s">
        <v>400</v>
      </c>
      <c r="P230" s="61" t="s">
        <v>400</v>
      </c>
      <c r="Q230" s="63" t="s">
        <v>400</v>
      </c>
      <c r="R230" s="61" t="s">
        <v>400</v>
      </c>
      <c r="S230" s="61" t="s">
        <v>400</v>
      </c>
      <c r="T230" s="63" t="s">
        <v>400</v>
      </c>
      <c r="U230" s="61" t="s">
        <v>400</v>
      </c>
      <c r="V230" s="61" t="s">
        <v>400</v>
      </c>
      <c r="W230" s="63" t="s">
        <v>400</v>
      </c>
      <c r="X230" s="64">
        <f t="shared" si="17"/>
        <v>-1.0269440381467763</v>
      </c>
    </row>
    <row r="231" spans="1:24" ht="15" customHeight="1">
      <c r="A231" s="72" t="s">
        <v>142</v>
      </c>
      <c r="B231" s="60">
        <f>'Расчет субсидий'!AF231</f>
        <v>146.90000000000009</v>
      </c>
      <c r="C231" s="61">
        <f>'Расчет субсидий'!D231-1</f>
        <v>0.25086031902455308</v>
      </c>
      <c r="D231" s="61">
        <f>C231*'Расчет субсидий'!E231</f>
        <v>3.7629047853682964</v>
      </c>
      <c r="E231" s="62">
        <f t="shared" si="14"/>
        <v>104.47190241221581</v>
      </c>
      <c r="F231" s="61">
        <f>'Расчет субсидий'!F231-1</f>
        <v>0</v>
      </c>
      <c r="G231" s="61">
        <f>F231*'Расчет субсидий'!G231</f>
        <v>0</v>
      </c>
      <c r="H231" s="62">
        <f t="shared" si="15"/>
        <v>0</v>
      </c>
      <c r="I231" s="61">
        <f>'Расчет субсидий'!J231-1</f>
        <v>0.15281897597423133</v>
      </c>
      <c r="J231" s="61">
        <f>I231*'Расчет субсидий'!K231</f>
        <v>1.5281897597423133</v>
      </c>
      <c r="K231" s="62">
        <f t="shared" si="16"/>
        <v>42.428097587784265</v>
      </c>
      <c r="L231" s="61" t="s">
        <v>400</v>
      </c>
      <c r="M231" s="61" t="s">
        <v>400</v>
      </c>
      <c r="N231" s="63" t="s">
        <v>400</v>
      </c>
      <c r="O231" s="61" t="s">
        <v>400</v>
      </c>
      <c r="P231" s="61" t="s">
        <v>400</v>
      </c>
      <c r="Q231" s="63" t="s">
        <v>400</v>
      </c>
      <c r="R231" s="61" t="s">
        <v>400</v>
      </c>
      <c r="S231" s="61" t="s">
        <v>400</v>
      </c>
      <c r="T231" s="63" t="s">
        <v>400</v>
      </c>
      <c r="U231" s="61" t="s">
        <v>400</v>
      </c>
      <c r="V231" s="61" t="s">
        <v>400</v>
      </c>
      <c r="W231" s="63" t="s">
        <v>400</v>
      </c>
      <c r="X231" s="64">
        <f t="shared" si="17"/>
        <v>5.2910945451106102</v>
      </c>
    </row>
    <row r="232" spans="1:24" ht="15" customHeight="1">
      <c r="A232" s="72" t="s">
        <v>214</v>
      </c>
      <c r="B232" s="60">
        <f>'Расчет субсидий'!AF232</f>
        <v>-129.28181818181815</v>
      </c>
      <c r="C232" s="61">
        <f>'Расчет субсидий'!D232-1</f>
        <v>-0.41253213724874371</v>
      </c>
      <c r="D232" s="61">
        <f>C232*'Расчет субсидий'!E232</f>
        <v>-6.1879820587311558</v>
      </c>
      <c r="E232" s="62">
        <f t="shared" si="14"/>
        <v>-171.68009217982308</v>
      </c>
      <c r="F232" s="61">
        <f>'Расчет субсидий'!F232-1</f>
        <v>0</v>
      </c>
      <c r="G232" s="61">
        <f>F232*'Расчет субсидий'!G232</f>
        <v>0</v>
      </c>
      <c r="H232" s="62">
        <f t="shared" si="15"/>
        <v>0</v>
      </c>
      <c r="I232" s="61">
        <f>'Расчет субсидий'!J232-1</f>
        <v>0.15281897597423133</v>
      </c>
      <c r="J232" s="61">
        <f>I232*'Расчет субсидий'!K232</f>
        <v>1.5281897597423133</v>
      </c>
      <c r="K232" s="62">
        <f t="shared" si="16"/>
        <v>42.398273998004903</v>
      </c>
      <c r="L232" s="61" t="s">
        <v>400</v>
      </c>
      <c r="M232" s="61" t="s">
        <v>400</v>
      </c>
      <c r="N232" s="63" t="s">
        <v>400</v>
      </c>
      <c r="O232" s="61" t="s">
        <v>400</v>
      </c>
      <c r="P232" s="61" t="s">
        <v>400</v>
      </c>
      <c r="Q232" s="63" t="s">
        <v>400</v>
      </c>
      <c r="R232" s="61" t="s">
        <v>400</v>
      </c>
      <c r="S232" s="61" t="s">
        <v>400</v>
      </c>
      <c r="T232" s="63" t="s">
        <v>400</v>
      </c>
      <c r="U232" s="61" t="s">
        <v>400</v>
      </c>
      <c r="V232" s="61" t="s">
        <v>400</v>
      </c>
      <c r="W232" s="63" t="s">
        <v>400</v>
      </c>
      <c r="X232" s="64">
        <f t="shared" si="17"/>
        <v>-4.6597922989888421</v>
      </c>
    </row>
    <row r="233" spans="1:24" ht="15" customHeight="1">
      <c r="A233" s="72" t="s">
        <v>215</v>
      </c>
      <c r="B233" s="60">
        <f>'Расчет субсидий'!AF233</f>
        <v>-150.20909090909083</v>
      </c>
      <c r="C233" s="61">
        <f>'Расчет субсидий'!D233-1</f>
        <v>-0.47086327285809737</v>
      </c>
      <c r="D233" s="61">
        <f>C233*'Расчет субсидий'!E233</f>
        <v>-7.0629490928714604</v>
      </c>
      <c r="E233" s="62">
        <f t="shared" si="14"/>
        <v>-191.68297996755092</v>
      </c>
      <c r="F233" s="61">
        <f>'Расчет субсидий'!F233-1</f>
        <v>0</v>
      </c>
      <c r="G233" s="61">
        <f>F233*'Расчет субсидий'!G233</f>
        <v>0</v>
      </c>
      <c r="H233" s="62">
        <f t="shared" si="15"/>
        <v>0</v>
      </c>
      <c r="I233" s="61">
        <f>'Расчет субсидий'!J233-1</f>
        <v>0.15281897597423133</v>
      </c>
      <c r="J233" s="61">
        <f>I233*'Расчет субсидий'!K233</f>
        <v>1.5281897597423133</v>
      </c>
      <c r="K233" s="62">
        <f t="shared" si="16"/>
        <v>41.473889058460095</v>
      </c>
      <c r="L233" s="61" t="s">
        <v>400</v>
      </c>
      <c r="M233" s="61" t="s">
        <v>400</v>
      </c>
      <c r="N233" s="63" t="s">
        <v>400</v>
      </c>
      <c r="O233" s="61" t="s">
        <v>400</v>
      </c>
      <c r="P233" s="61" t="s">
        <v>400</v>
      </c>
      <c r="Q233" s="63" t="s">
        <v>400</v>
      </c>
      <c r="R233" s="61" t="s">
        <v>400</v>
      </c>
      <c r="S233" s="61" t="s">
        <v>400</v>
      </c>
      <c r="T233" s="63" t="s">
        <v>400</v>
      </c>
      <c r="U233" s="61" t="s">
        <v>400</v>
      </c>
      <c r="V233" s="61" t="s">
        <v>400</v>
      </c>
      <c r="W233" s="63" t="s">
        <v>400</v>
      </c>
      <c r="X233" s="64">
        <f t="shared" si="17"/>
        <v>-5.5347593331291467</v>
      </c>
    </row>
    <row r="234" spans="1:24" ht="15" customHeight="1">
      <c r="A234" s="72" t="s">
        <v>216</v>
      </c>
      <c r="B234" s="60">
        <f>'Расчет субсидий'!AF234</f>
        <v>-26.96363636363634</v>
      </c>
      <c r="C234" s="61">
        <f>'Расчет субсидий'!D234-1</f>
        <v>-0.51806853891022908</v>
      </c>
      <c r="D234" s="61">
        <f>C234*'Расчет субсидий'!E234</f>
        <v>-7.7710280836534364</v>
      </c>
      <c r="E234" s="62">
        <f t="shared" si="14"/>
        <v>-33.564088087414021</v>
      </c>
      <c r="F234" s="61">
        <f>'Расчет субсидий'!F234-1</f>
        <v>0</v>
      </c>
      <c r="G234" s="61">
        <f>F234*'Расчет субсидий'!G234</f>
        <v>0</v>
      </c>
      <c r="H234" s="62">
        <f t="shared" si="15"/>
        <v>0</v>
      </c>
      <c r="I234" s="61">
        <f>'Расчет субсидий'!J234-1</f>
        <v>0.15281897597423133</v>
      </c>
      <c r="J234" s="61">
        <f>I234*'Расчет субсидий'!K234</f>
        <v>1.5281897597423133</v>
      </c>
      <c r="K234" s="62">
        <f t="shared" si="16"/>
        <v>6.6004517237776774</v>
      </c>
      <c r="L234" s="61" t="s">
        <v>400</v>
      </c>
      <c r="M234" s="61" t="s">
        <v>400</v>
      </c>
      <c r="N234" s="63" t="s">
        <v>400</v>
      </c>
      <c r="O234" s="61" t="s">
        <v>400</v>
      </c>
      <c r="P234" s="61" t="s">
        <v>400</v>
      </c>
      <c r="Q234" s="63" t="s">
        <v>400</v>
      </c>
      <c r="R234" s="61" t="s">
        <v>400</v>
      </c>
      <c r="S234" s="61" t="s">
        <v>400</v>
      </c>
      <c r="T234" s="63" t="s">
        <v>400</v>
      </c>
      <c r="U234" s="61" t="s">
        <v>400</v>
      </c>
      <c r="V234" s="61" t="s">
        <v>400</v>
      </c>
      <c r="W234" s="63" t="s">
        <v>400</v>
      </c>
      <c r="X234" s="64">
        <f t="shared" si="17"/>
        <v>-6.2428383239111227</v>
      </c>
    </row>
    <row r="235" spans="1:24" ht="15" customHeight="1">
      <c r="A235" s="72" t="s">
        <v>217</v>
      </c>
      <c r="B235" s="60">
        <f>'Расчет субсидий'!AF235</f>
        <v>-3.6999999999999886</v>
      </c>
      <c r="C235" s="61">
        <f>'Расчет субсидий'!D235-1</f>
        <v>-0.12654533332251861</v>
      </c>
      <c r="D235" s="61">
        <f>C235*'Расчет субсидий'!E235</f>
        <v>-1.8981799998377791</v>
      </c>
      <c r="E235" s="62">
        <f t="shared" si="14"/>
        <v>-18.982300715790775</v>
      </c>
      <c r="F235" s="61">
        <f>'Расчет субсидий'!F235-1</f>
        <v>0</v>
      </c>
      <c r="G235" s="61">
        <f>F235*'Расчет субсидий'!G235</f>
        <v>0</v>
      </c>
      <c r="H235" s="62">
        <f t="shared" si="15"/>
        <v>0</v>
      </c>
      <c r="I235" s="61">
        <f>'Расчет субсидий'!J235-1</f>
        <v>0.15281897597423133</v>
      </c>
      <c r="J235" s="61">
        <f>I235*'Расчет субсидий'!K235</f>
        <v>1.5281897597423133</v>
      </c>
      <c r="K235" s="62">
        <f t="shared" si="16"/>
        <v>15.282300715790788</v>
      </c>
      <c r="L235" s="61" t="s">
        <v>400</v>
      </c>
      <c r="M235" s="61" t="s">
        <v>400</v>
      </c>
      <c r="N235" s="63" t="s">
        <v>400</v>
      </c>
      <c r="O235" s="61" t="s">
        <v>400</v>
      </c>
      <c r="P235" s="61" t="s">
        <v>400</v>
      </c>
      <c r="Q235" s="63" t="s">
        <v>400</v>
      </c>
      <c r="R235" s="61" t="s">
        <v>400</v>
      </c>
      <c r="S235" s="61" t="s">
        <v>400</v>
      </c>
      <c r="T235" s="63" t="s">
        <v>400</v>
      </c>
      <c r="U235" s="61" t="s">
        <v>400</v>
      </c>
      <c r="V235" s="61" t="s">
        <v>400</v>
      </c>
      <c r="W235" s="63" t="s">
        <v>400</v>
      </c>
      <c r="X235" s="64">
        <f t="shared" si="17"/>
        <v>-0.36999024009546577</v>
      </c>
    </row>
    <row r="236" spans="1:24" ht="15" customHeight="1">
      <c r="A236" s="72" t="s">
        <v>218</v>
      </c>
      <c r="B236" s="60">
        <f>'Расчет субсидий'!AF236</f>
        <v>-135.25454545454545</v>
      </c>
      <c r="C236" s="61">
        <f>'Расчет субсидий'!D236-1</f>
        <v>-0.32909553632208499</v>
      </c>
      <c r="D236" s="61">
        <f>C236*'Расчет субсидий'!E236</f>
        <v>-4.9364330448312748</v>
      </c>
      <c r="E236" s="62">
        <f t="shared" si="14"/>
        <v>-195.90004345245097</v>
      </c>
      <c r="F236" s="61">
        <f>'Расчет субсидий'!F236-1</f>
        <v>0</v>
      </c>
      <c r="G236" s="61">
        <f>F236*'Расчет субсидий'!G236</f>
        <v>0</v>
      </c>
      <c r="H236" s="62">
        <f t="shared" si="15"/>
        <v>0</v>
      </c>
      <c r="I236" s="61">
        <f>'Расчет субсидий'!J236-1</f>
        <v>0.15281897597423133</v>
      </c>
      <c r="J236" s="61">
        <f>I236*'Расчет субсидий'!K236</f>
        <v>1.5281897597423133</v>
      </c>
      <c r="K236" s="62">
        <f t="shared" si="16"/>
        <v>60.645497997905544</v>
      </c>
      <c r="L236" s="61" t="s">
        <v>400</v>
      </c>
      <c r="M236" s="61" t="s">
        <v>400</v>
      </c>
      <c r="N236" s="63" t="s">
        <v>400</v>
      </c>
      <c r="O236" s="61" t="s">
        <v>400</v>
      </c>
      <c r="P236" s="61" t="s">
        <v>400</v>
      </c>
      <c r="Q236" s="63" t="s">
        <v>400</v>
      </c>
      <c r="R236" s="61" t="s">
        <v>400</v>
      </c>
      <c r="S236" s="61" t="s">
        <v>400</v>
      </c>
      <c r="T236" s="63" t="s">
        <v>400</v>
      </c>
      <c r="U236" s="61" t="s">
        <v>400</v>
      </c>
      <c r="V236" s="61" t="s">
        <v>400</v>
      </c>
      <c r="W236" s="63" t="s">
        <v>400</v>
      </c>
      <c r="X236" s="64">
        <f t="shared" si="17"/>
        <v>-3.4082432850889615</v>
      </c>
    </row>
    <row r="237" spans="1:24" ht="15" customHeight="1">
      <c r="A237" s="72" t="s">
        <v>219</v>
      </c>
      <c r="B237" s="60">
        <f>'Расчет субсидий'!AF237</f>
        <v>53.700000000000045</v>
      </c>
      <c r="C237" s="61">
        <f>'Расчет субсидий'!D237-1</f>
        <v>8.5460886902910538E-3</v>
      </c>
      <c r="D237" s="61">
        <f>C237*'Расчет субсидий'!E237</f>
        <v>0.12819133035436581</v>
      </c>
      <c r="E237" s="62">
        <f t="shared" si="14"/>
        <v>4.1559726087114734</v>
      </c>
      <c r="F237" s="61">
        <f>'Расчет субсидий'!F237-1</f>
        <v>0</v>
      </c>
      <c r="G237" s="61">
        <f>F237*'Расчет субсидий'!G237</f>
        <v>0</v>
      </c>
      <c r="H237" s="62">
        <f t="shared" si="15"/>
        <v>0</v>
      </c>
      <c r="I237" s="61">
        <f>'Расчет субсидий'!J237-1</f>
        <v>0.15281897597423133</v>
      </c>
      <c r="J237" s="61">
        <f>I237*'Расчет субсидий'!K237</f>
        <v>1.5281897597423133</v>
      </c>
      <c r="K237" s="62">
        <f t="shared" si="16"/>
        <v>49.544027391288573</v>
      </c>
      <c r="L237" s="61" t="s">
        <v>400</v>
      </c>
      <c r="M237" s="61" t="s">
        <v>400</v>
      </c>
      <c r="N237" s="63" t="s">
        <v>400</v>
      </c>
      <c r="O237" s="61" t="s">
        <v>400</v>
      </c>
      <c r="P237" s="61" t="s">
        <v>400</v>
      </c>
      <c r="Q237" s="63" t="s">
        <v>400</v>
      </c>
      <c r="R237" s="61" t="s">
        <v>400</v>
      </c>
      <c r="S237" s="61" t="s">
        <v>400</v>
      </c>
      <c r="T237" s="63" t="s">
        <v>400</v>
      </c>
      <c r="U237" s="61" t="s">
        <v>400</v>
      </c>
      <c r="V237" s="61" t="s">
        <v>400</v>
      </c>
      <c r="W237" s="63" t="s">
        <v>400</v>
      </c>
      <c r="X237" s="64">
        <f t="shared" si="17"/>
        <v>1.6563810900966791</v>
      </c>
    </row>
    <row r="238" spans="1:24" ht="15" customHeight="1">
      <c r="A238" s="72" t="s">
        <v>220</v>
      </c>
      <c r="B238" s="60">
        <f>'Расчет субсидий'!AF238</f>
        <v>-61.86363636363626</v>
      </c>
      <c r="C238" s="61">
        <f>'Расчет субсидий'!D238-1</f>
        <v>-0.19316785117056856</v>
      </c>
      <c r="D238" s="61">
        <f>C238*'Расчет субсидий'!E238</f>
        <v>-2.8975177675585284</v>
      </c>
      <c r="E238" s="62">
        <f t="shared" si="14"/>
        <v>-130.90434469041708</v>
      </c>
      <c r="F238" s="61">
        <f>'Расчет субсидий'!F238-1</f>
        <v>0</v>
      </c>
      <c r="G238" s="61">
        <f>F238*'Расчет субсидий'!G238</f>
        <v>0</v>
      </c>
      <c r="H238" s="62">
        <f t="shared" si="15"/>
        <v>0</v>
      </c>
      <c r="I238" s="61">
        <f>'Расчет субсидий'!J238-1</f>
        <v>0.15281897597423133</v>
      </c>
      <c r="J238" s="61">
        <f>I238*'Расчет субсидий'!K238</f>
        <v>1.5281897597423133</v>
      </c>
      <c r="K238" s="62">
        <f t="shared" si="16"/>
        <v>69.040708326780802</v>
      </c>
      <c r="L238" s="61" t="s">
        <v>400</v>
      </c>
      <c r="M238" s="61" t="s">
        <v>400</v>
      </c>
      <c r="N238" s="63" t="s">
        <v>400</v>
      </c>
      <c r="O238" s="61" t="s">
        <v>400</v>
      </c>
      <c r="P238" s="61" t="s">
        <v>400</v>
      </c>
      <c r="Q238" s="63" t="s">
        <v>400</v>
      </c>
      <c r="R238" s="61" t="s">
        <v>400</v>
      </c>
      <c r="S238" s="61" t="s">
        <v>400</v>
      </c>
      <c r="T238" s="63" t="s">
        <v>400</v>
      </c>
      <c r="U238" s="61" t="s">
        <v>400</v>
      </c>
      <c r="V238" s="61" t="s">
        <v>400</v>
      </c>
      <c r="W238" s="63" t="s">
        <v>400</v>
      </c>
      <c r="X238" s="64">
        <f t="shared" si="17"/>
        <v>-1.3693280078162151</v>
      </c>
    </row>
    <row r="239" spans="1:24" ht="15" customHeight="1">
      <c r="A239" s="68" t="s">
        <v>221</v>
      </c>
      <c r="B239" s="69"/>
      <c r="C239" s="70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</row>
    <row r="240" spans="1:24" ht="15" customHeight="1">
      <c r="A240" s="72" t="s">
        <v>222</v>
      </c>
      <c r="B240" s="60">
        <f>'Расчет субсидий'!AF240</f>
        <v>96.072727272727434</v>
      </c>
      <c r="C240" s="61">
        <f>'Расчет субсидий'!D240-1</f>
        <v>5.7830521981672156E-3</v>
      </c>
      <c r="D240" s="61">
        <f>C240*'Расчет субсидий'!E240</f>
        <v>8.6745782972508234E-2</v>
      </c>
      <c r="E240" s="62">
        <f t="shared" si="14"/>
        <v>3.986310282449407</v>
      </c>
      <c r="F240" s="61">
        <f>'Расчет субсидий'!F240-1</f>
        <v>0</v>
      </c>
      <c r="G240" s="61">
        <f>F240*'Расчет субсидий'!G240</f>
        <v>0</v>
      </c>
      <c r="H240" s="62">
        <f t="shared" si="15"/>
        <v>0</v>
      </c>
      <c r="I240" s="61">
        <f>'Расчет субсидий'!J240-1</f>
        <v>0.20038852414785491</v>
      </c>
      <c r="J240" s="61">
        <f>I240*'Расчет субсидий'!K240</f>
        <v>2.0038852414785491</v>
      </c>
      <c r="K240" s="62">
        <f t="shared" si="16"/>
        <v>92.086416990278025</v>
      </c>
      <c r="L240" s="61" t="s">
        <v>400</v>
      </c>
      <c r="M240" s="61" t="s">
        <v>400</v>
      </c>
      <c r="N240" s="63" t="s">
        <v>400</v>
      </c>
      <c r="O240" s="61" t="s">
        <v>400</v>
      </c>
      <c r="P240" s="61" t="s">
        <v>400</v>
      </c>
      <c r="Q240" s="63" t="s">
        <v>400</v>
      </c>
      <c r="R240" s="61" t="s">
        <v>400</v>
      </c>
      <c r="S240" s="61" t="s">
        <v>400</v>
      </c>
      <c r="T240" s="63" t="s">
        <v>400</v>
      </c>
      <c r="U240" s="61" t="s">
        <v>400</v>
      </c>
      <c r="V240" s="61" t="s">
        <v>400</v>
      </c>
      <c r="W240" s="63" t="s">
        <v>400</v>
      </c>
      <c r="X240" s="64">
        <f t="shared" si="17"/>
        <v>2.0906310244510573</v>
      </c>
    </row>
    <row r="241" spans="1:24" ht="15" customHeight="1">
      <c r="A241" s="72" t="s">
        <v>223</v>
      </c>
      <c r="B241" s="60">
        <f>'Расчет субсидий'!AF241</f>
        <v>245.35454545454559</v>
      </c>
      <c r="C241" s="61">
        <f>'Расчет субсидий'!D241-1</f>
        <v>0.30000000000000004</v>
      </c>
      <c r="D241" s="61">
        <f>C241*'Расчет субсидий'!E241</f>
        <v>4.5000000000000009</v>
      </c>
      <c r="E241" s="62">
        <f t="shared" si="14"/>
        <v>169.75936898518489</v>
      </c>
      <c r="F241" s="61">
        <f>'Расчет субсидий'!F241-1</f>
        <v>0</v>
      </c>
      <c r="G241" s="61">
        <f>F241*'Расчет субсидий'!G241</f>
        <v>0</v>
      </c>
      <c r="H241" s="62">
        <f t="shared" si="15"/>
        <v>0</v>
      </c>
      <c r="I241" s="61">
        <f>'Расчет субсидий'!J241-1</f>
        <v>0.20038852414785491</v>
      </c>
      <c r="J241" s="61">
        <f>I241*'Расчет субсидий'!K241</f>
        <v>2.0038852414785491</v>
      </c>
      <c r="K241" s="62">
        <f t="shared" si="16"/>
        <v>75.595176469360723</v>
      </c>
      <c r="L241" s="61" t="s">
        <v>400</v>
      </c>
      <c r="M241" s="61" t="s">
        <v>400</v>
      </c>
      <c r="N241" s="63" t="s">
        <v>400</v>
      </c>
      <c r="O241" s="61" t="s">
        <v>400</v>
      </c>
      <c r="P241" s="61" t="s">
        <v>400</v>
      </c>
      <c r="Q241" s="63" t="s">
        <v>400</v>
      </c>
      <c r="R241" s="61" t="s">
        <v>400</v>
      </c>
      <c r="S241" s="61" t="s">
        <v>400</v>
      </c>
      <c r="T241" s="63" t="s">
        <v>400</v>
      </c>
      <c r="U241" s="61" t="s">
        <v>400</v>
      </c>
      <c r="V241" s="61" t="s">
        <v>400</v>
      </c>
      <c r="W241" s="63" t="s">
        <v>400</v>
      </c>
      <c r="X241" s="64">
        <f t="shared" si="17"/>
        <v>6.5038852414785495</v>
      </c>
    </row>
    <row r="242" spans="1:24" ht="15" customHeight="1">
      <c r="A242" s="72" t="s">
        <v>224</v>
      </c>
      <c r="B242" s="60">
        <f>'Расчет субсидий'!AF242</f>
        <v>310.05454545454495</v>
      </c>
      <c r="C242" s="61">
        <f>'Расчет субсидий'!D242-1</f>
        <v>0.159016383567401</v>
      </c>
      <c r="D242" s="61">
        <f>C242*'Расчет субсидий'!E242</f>
        <v>2.3852457535110148</v>
      </c>
      <c r="E242" s="62">
        <f t="shared" si="14"/>
        <v>168.4972010966375</v>
      </c>
      <c r="F242" s="61">
        <f>'Расчет субсидий'!F242-1</f>
        <v>0</v>
      </c>
      <c r="G242" s="61">
        <f>F242*'Расчет субсидий'!G242</f>
        <v>0</v>
      </c>
      <c r="H242" s="62">
        <f t="shared" si="15"/>
        <v>0</v>
      </c>
      <c r="I242" s="61">
        <f>'Расчет субсидий'!J242-1</f>
        <v>0.20038852414785491</v>
      </c>
      <c r="J242" s="61">
        <f>I242*'Расчет субсидий'!K242</f>
        <v>2.0038852414785491</v>
      </c>
      <c r="K242" s="62">
        <f t="shared" si="16"/>
        <v>141.55734435790743</v>
      </c>
      <c r="L242" s="61" t="s">
        <v>400</v>
      </c>
      <c r="M242" s="61" t="s">
        <v>400</v>
      </c>
      <c r="N242" s="63" t="s">
        <v>400</v>
      </c>
      <c r="O242" s="61" t="s">
        <v>400</v>
      </c>
      <c r="P242" s="61" t="s">
        <v>400</v>
      </c>
      <c r="Q242" s="63" t="s">
        <v>400</v>
      </c>
      <c r="R242" s="61" t="s">
        <v>400</v>
      </c>
      <c r="S242" s="61" t="s">
        <v>400</v>
      </c>
      <c r="T242" s="63" t="s">
        <v>400</v>
      </c>
      <c r="U242" s="61" t="s">
        <v>400</v>
      </c>
      <c r="V242" s="61" t="s">
        <v>400</v>
      </c>
      <c r="W242" s="63" t="s">
        <v>400</v>
      </c>
      <c r="X242" s="64">
        <f t="shared" si="17"/>
        <v>4.3891309949895643</v>
      </c>
    </row>
    <row r="243" spans="1:24" ht="15" customHeight="1">
      <c r="A243" s="72" t="s">
        <v>225</v>
      </c>
      <c r="B243" s="60">
        <f>'Расчет субсидий'!AF243</f>
        <v>-315.20909090909072</v>
      </c>
      <c r="C243" s="61">
        <f>'Расчет субсидий'!D243-1</f>
        <v>-0.52171344482321658</v>
      </c>
      <c r="D243" s="61">
        <f>C243*'Расчет субсидий'!E243</f>
        <v>-7.8257016723482486</v>
      </c>
      <c r="E243" s="62">
        <f t="shared" si="14"/>
        <v>-423.7049276900932</v>
      </c>
      <c r="F243" s="61">
        <f>'Расчет субсидий'!F243-1</f>
        <v>0</v>
      </c>
      <c r="G243" s="61">
        <f>F243*'Расчет субсидий'!G243</f>
        <v>0</v>
      </c>
      <c r="H243" s="62">
        <f t="shared" si="15"/>
        <v>0</v>
      </c>
      <c r="I243" s="61">
        <f>'Расчет субсидий'!J243-1</f>
        <v>0.20038852414785491</v>
      </c>
      <c r="J243" s="61">
        <f>I243*'Расчет субсидий'!K243</f>
        <v>2.0038852414785491</v>
      </c>
      <c r="K243" s="62">
        <f t="shared" si="16"/>
        <v>108.49583678100247</v>
      </c>
      <c r="L243" s="61" t="s">
        <v>400</v>
      </c>
      <c r="M243" s="61" t="s">
        <v>400</v>
      </c>
      <c r="N243" s="63" t="s">
        <v>400</v>
      </c>
      <c r="O243" s="61" t="s">
        <v>400</v>
      </c>
      <c r="P243" s="61" t="s">
        <v>400</v>
      </c>
      <c r="Q243" s="63" t="s">
        <v>400</v>
      </c>
      <c r="R243" s="61" t="s">
        <v>400</v>
      </c>
      <c r="S243" s="61" t="s">
        <v>400</v>
      </c>
      <c r="T243" s="63" t="s">
        <v>400</v>
      </c>
      <c r="U243" s="61" t="s">
        <v>400</v>
      </c>
      <c r="V243" s="61" t="s">
        <v>400</v>
      </c>
      <c r="W243" s="63" t="s">
        <v>400</v>
      </c>
      <c r="X243" s="64">
        <f t="shared" si="17"/>
        <v>-5.8218164308696991</v>
      </c>
    </row>
    <row r="244" spans="1:24" ht="15" customHeight="1">
      <c r="A244" s="72" t="s">
        <v>226</v>
      </c>
      <c r="B244" s="60">
        <f>'Расчет субсидий'!AF244</f>
        <v>-20.418181818181893</v>
      </c>
      <c r="C244" s="61">
        <f>'Расчет субсидий'!D244-1</f>
        <v>-0.18653420769437723</v>
      </c>
      <c r="D244" s="61">
        <f>C244*'Расчет субсидий'!E244</f>
        <v>-2.7980131154156584</v>
      </c>
      <c r="E244" s="62">
        <f t="shared" si="14"/>
        <v>-71.940983807777641</v>
      </c>
      <c r="F244" s="61">
        <f>'Расчет субсидий'!F244-1</f>
        <v>0</v>
      </c>
      <c r="G244" s="61">
        <f>F244*'Расчет субсидий'!G244</f>
        <v>0</v>
      </c>
      <c r="H244" s="62">
        <f t="shared" si="15"/>
        <v>0</v>
      </c>
      <c r="I244" s="61">
        <f>'Расчет субсидий'!J244-1</f>
        <v>0.20038852414785491</v>
      </c>
      <c r="J244" s="61">
        <f>I244*'Расчет субсидий'!K244</f>
        <v>2.0038852414785491</v>
      </c>
      <c r="K244" s="62">
        <f t="shared" si="16"/>
        <v>51.522801989595749</v>
      </c>
      <c r="L244" s="61" t="s">
        <v>400</v>
      </c>
      <c r="M244" s="61" t="s">
        <v>400</v>
      </c>
      <c r="N244" s="63" t="s">
        <v>400</v>
      </c>
      <c r="O244" s="61" t="s">
        <v>400</v>
      </c>
      <c r="P244" s="61" t="s">
        <v>400</v>
      </c>
      <c r="Q244" s="63" t="s">
        <v>400</v>
      </c>
      <c r="R244" s="61" t="s">
        <v>400</v>
      </c>
      <c r="S244" s="61" t="s">
        <v>400</v>
      </c>
      <c r="T244" s="63" t="s">
        <v>400</v>
      </c>
      <c r="U244" s="61" t="s">
        <v>400</v>
      </c>
      <c r="V244" s="61" t="s">
        <v>400</v>
      </c>
      <c r="W244" s="63" t="s">
        <v>400</v>
      </c>
      <c r="X244" s="64">
        <f t="shared" si="17"/>
        <v>-0.79412787393710937</v>
      </c>
    </row>
    <row r="245" spans="1:24" ht="15" customHeight="1">
      <c r="A245" s="72" t="s">
        <v>227</v>
      </c>
      <c r="B245" s="60">
        <f>'Расчет субсидий'!AF245</f>
        <v>-161.58181818181833</v>
      </c>
      <c r="C245" s="61">
        <f>'Расчет субсидий'!D245-1</f>
        <v>-0.34961454924711532</v>
      </c>
      <c r="D245" s="61">
        <f>C245*'Расчет субсидий'!E245</f>
        <v>-5.24421823870673</v>
      </c>
      <c r="E245" s="62">
        <f t="shared" si="14"/>
        <v>-261.50717184849117</v>
      </c>
      <c r="F245" s="61">
        <f>'Расчет субсидий'!F245-1</f>
        <v>0</v>
      </c>
      <c r="G245" s="61">
        <f>F245*'Расчет субсидий'!G245</f>
        <v>0</v>
      </c>
      <c r="H245" s="62">
        <f t="shared" si="15"/>
        <v>0</v>
      </c>
      <c r="I245" s="61">
        <f>'Расчет субсидий'!J245-1</f>
        <v>0.20038852414785491</v>
      </c>
      <c r="J245" s="61">
        <f>I245*'Расчет субсидий'!K245</f>
        <v>2.0038852414785491</v>
      </c>
      <c r="K245" s="62">
        <f t="shared" si="16"/>
        <v>99.925353666672848</v>
      </c>
      <c r="L245" s="61" t="s">
        <v>400</v>
      </c>
      <c r="M245" s="61" t="s">
        <v>400</v>
      </c>
      <c r="N245" s="63" t="s">
        <v>400</v>
      </c>
      <c r="O245" s="61" t="s">
        <v>400</v>
      </c>
      <c r="P245" s="61" t="s">
        <v>400</v>
      </c>
      <c r="Q245" s="63" t="s">
        <v>400</v>
      </c>
      <c r="R245" s="61" t="s">
        <v>400</v>
      </c>
      <c r="S245" s="61" t="s">
        <v>400</v>
      </c>
      <c r="T245" s="63" t="s">
        <v>400</v>
      </c>
      <c r="U245" s="61" t="s">
        <v>400</v>
      </c>
      <c r="V245" s="61" t="s">
        <v>400</v>
      </c>
      <c r="W245" s="63" t="s">
        <v>400</v>
      </c>
      <c r="X245" s="64">
        <f t="shared" si="17"/>
        <v>-3.2403329972281809</v>
      </c>
    </row>
    <row r="246" spans="1:24" ht="15" customHeight="1">
      <c r="A246" s="72" t="s">
        <v>228</v>
      </c>
      <c r="B246" s="60">
        <f>'Расчет субсидий'!AF246</f>
        <v>68.136363636363512</v>
      </c>
      <c r="C246" s="61">
        <f>'Расчет субсидий'!D246-1</f>
        <v>-9.2224580090126795E-2</v>
      </c>
      <c r="D246" s="61">
        <f>C246*'Расчет субсидий'!E246</f>
        <v>-1.3833687013519018</v>
      </c>
      <c r="E246" s="62">
        <f t="shared" si="14"/>
        <v>-151.90201514892604</v>
      </c>
      <c r="F246" s="61">
        <f>'Расчет субсидий'!F246-1</f>
        <v>0</v>
      </c>
      <c r="G246" s="61">
        <f>F246*'Расчет субсидий'!G246</f>
        <v>0</v>
      </c>
      <c r="H246" s="62">
        <f t="shared" si="15"/>
        <v>0</v>
      </c>
      <c r="I246" s="61">
        <f>'Расчет субсидий'!J246-1</f>
        <v>0.20038852414785491</v>
      </c>
      <c r="J246" s="61">
        <f>I246*'Расчет субсидий'!K246</f>
        <v>2.0038852414785491</v>
      </c>
      <c r="K246" s="62">
        <f t="shared" si="16"/>
        <v>220.03837878528952</v>
      </c>
      <c r="L246" s="61" t="s">
        <v>400</v>
      </c>
      <c r="M246" s="61" t="s">
        <v>400</v>
      </c>
      <c r="N246" s="63" t="s">
        <v>400</v>
      </c>
      <c r="O246" s="61" t="s">
        <v>400</v>
      </c>
      <c r="P246" s="61" t="s">
        <v>400</v>
      </c>
      <c r="Q246" s="63" t="s">
        <v>400</v>
      </c>
      <c r="R246" s="61" t="s">
        <v>400</v>
      </c>
      <c r="S246" s="61" t="s">
        <v>400</v>
      </c>
      <c r="T246" s="63" t="s">
        <v>400</v>
      </c>
      <c r="U246" s="61" t="s">
        <v>400</v>
      </c>
      <c r="V246" s="61" t="s">
        <v>400</v>
      </c>
      <c r="W246" s="63" t="s">
        <v>400</v>
      </c>
      <c r="X246" s="64">
        <f t="shared" si="17"/>
        <v>0.62051654012664725</v>
      </c>
    </row>
    <row r="247" spans="1:24" ht="15" customHeight="1">
      <c r="A247" s="72" t="s">
        <v>229</v>
      </c>
      <c r="B247" s="60">
        <f>'Расчет субсидий'!AF247</f>
        <v>-25.709090909090946</v>
      </c>
      <c r="C247" s="61">
        <f>'Расчет субсидий'!D247-1</f>
        <v>-0.18701136827334819</v>
      </c>
      <c r="D247" s="61">
        <f>C247*'Расчет субсидий'!E247</f>
        <v>-2.8051705241002227</v>
      </c>
      <c r="E247" s="62">
        <f t="shared" si="14"/>
        <v>-90.003380298756312</v>
      </c>
      <c r="F247" s="61">
        <f>'Расчет субсидий'!F247-1</f>
        <v>0</v>
      </c>
      <c r="G247" s="61">
        <f>F247*'Расчет субсидий'!G247</f>
        <v>0</v>
      </c>
      <c r="H247" s="62">
        <f t="shared" si="15"/>
        <v>0</v>
      </c>
      <c r="I247" s="61">
        <f>'Расчет субсидий'!J247-1</f>
        <v>0.20038852414785491</v>
      </c>
      <c r="J247" s="61">
        <f>I247*'Расчет субсидий'!K247</f>
        <v>2.0038852414785491</v>
      </c>
      <c r="K247" s="62">
        <f t="shared" si="16"/>
        <v>64.294289389665366</v>
      </c>
      <c r="L247" s="61" t="s">
        <v>400</v>
      </c>
      <c r="M247" s="61" t="s">
        <v>400</v>
      </c>
      <c r="N247" s="63" t="s">
        <v>400</v>
      </c>
      <c r="O247" s="61" t="s">
        <v>400</v>
      </c>
      <c r="P247" s="61" t="s">
        <v>400</v>
      </c>
      <c r="Q247" s="63" t="s">
        <v>400</v>
      </c>
      <c r="R247" s="61" t="s">
        <v>400</v>
      </c>
      <c r="S247" s="61" t="s">
        <v>400</v>
      </c>
      <c r="T247" s="63" t="s">
        <v>400</v>
      </c>
      <c r="U247" s="61" t="s">
        <v>400</v>
      </c>
      <c r="V247" s="61" t="s">
        <v>400</v>
      </c>
      <c r="W247" s="63" t="s">
        <v>400</v>
      </c>
      <c r="X247" s="64">
        <f t="shared" si="17"/>
        <v>-0.80128528262167364</v>
      </c>
    </row>
    <row r="248" spans="1:24" ht="15" customHeight="1">
      <c r="A248" s="68" t="s">
        <v>230</v>
      </c>
      <c r="B248" s="69"/>
      <c r="C248" s="70"/>
      <c r="D248" s="70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</row>
    <row r="249" spans="1:24" ht="15" customHeight="1">
      <c r="A249" s="72" t="s">
        <v>231</v>
      </c>
      <c r="B249" s="60">
        <f>'Расчет субсидий'!AF249</f>
        <v>242.87272727272739</v>
      </c>
      <c r="C249" s="61">
        <f>'Расчет субсидий'!D249-1</f>
        <v>0.20416157115260791</v>
      </c>
      <c r="D249" s="61">
        <f>C249*'Расчет субсидий'!E249</f>
        <v>3.0624235672891187</v>
      </c>
      <c r="E249" s="62">
        <f t="shared" ref="E249:E312" si="18">$B249*D249/$X249</f>
        <v>145.39146975388721</v>
      </c>
      <c r="F249" s="61">
        <f>'Расчет субсидий'!F249-1</f>
        <v>0</v>
      </c>
      <c r="G249" s="61">
        <f>F249*'Расчет субсидий'!G249</f>
        <v>0</v>
      </c>
      <c r="H249" s="62">
        <f t="shared" ref="H249:H312" si="19">$B249*G249/$X249</f>
        <v>0</v>
      </c>
      <c r="I249" s="61">
        <f>'Расчет субсидий'!J249-1</f>
        <v>0.20532765842453715</v>
      </c>
      <c r="J249" s="61">
        <f>I249*'Расчет субсидий'!K249</f>
        <v>2.0532765842453715</v>
      </c>
      <c r="K249" s="62">
        <f t="shared" ref="K249:K312" si="20">$B249*J249/$X249</f>
        <v>97.481257518840181</v>
      </c>
      <c r="L249" s="61" t="s">
        <v>400</v>
      </c>
      <c r="M249" s="61" t="s">
        <v>400</v>
      </c>
      <c r="N249" s="63" t="s">
        <v>400</v>
      </c>
      <c r="O249" s="61" t="s">
        <v>400</v>
      </c>
      <c r="P249" s="61" t="s">
        <v>400</v>
      </c>
      <c r="Q249" s="63" t="s">
        <v>400</v>
      </c>
      <c r="R249" s="61" t="s">
        <v>400</v>
      </c>
      <c r="S249" s="61" t="s">
        <v>400</v>
      </c>
      <c r="T249" s="63" t="s">
        <v>400</v>
      </c>
      <c r="U249" s="61" t="s">
        <v>400</v>
      </c>
      <c r="V249" s="61" t="s">
        <v>400</v>
      </c>
      <c r="W249" s="63" t="s">
        <v>400</v>
      </c>
      <c r="X249" s="64">
        <f t="shared" ref="X249:X312" si="21">D249+G249+J249</f>
        <v>5.1157001515344902</v>
      </c>
    </row>
    <row r="250" spans="1:24" ht="15" customHeight="1">
      <c r="A250" s="72" t="s">
        <v>232</v>
      </c>
      <c r="B250" s="60">
        <f>'Расчет субсидий'!AF250</f>
        <v>293.42727272727234</v>
      </c>
      <c r="C250" s="61">
        <f>'Расчет субсидий'!D250-1</f>
        <v>0.20989647182175619</v>
      </c>
      <c r="D250" s="61">
        <f>C250*'Расчет субсидий'!E250</f>
        <v>3.1484470773263427</v>
      </c>
      <c r="E250" s="62">
        <f t="shared" si="18"/>
        <v>177.60271389481684</v>
      </c>
      <c r="F250" s="61">
        <f>'Расчет субсидий'!F250-1</f>
        <v>0</v>
      </c>
      <c r="G250" s="61">
        <f>F250*'Расчет субсидий'!G250</f>
        <v>0</v>
      </c>
      <c r="H250" s="62">
        <f t="shared" si="19"/>
        <v>0</v>
      </c>
      <c r="I250" s="61">
        <f>'Расчет субсидий'!J250-1</f>
        <v>0.20532765842453715</v>
      </c>
      <c r="J250" s="61">
        <f>I250*'Расчет субсидий'!K250</f>
        <v>2.0532765842453715</v>
      </c>
      <c r="K250" s="62">
        <f t="shared" si="20"/>
        <v>115.82455883245549</v>
      </c>
      <c r="L250" s="61" t="s">
        <v>400</v>
      </c>
      <c r="M250" s="61" t="s">
        <v>400</v>
      </c>
      <c r="N250" s="63" t="s">
        <v>400</v>
      </c>
      <c r="O250" s="61" t="s">
        <v>400</v>
      </c>
      <c r="P250" s="61" t="s">
        <v>400</v>
      </c>
      <c r="Q250" s="63" t="s">
        <v>400</v>
      </c>
      <c r="R250" s="61" t="s">
        <v>400</v>
      </c>
      <c r="S250" s="61" t="s">
        <v>400</v>
      </c>
      <c r="T250" s="63" t="s">
        <v>400</v>
      </c>
      <c r="U250" s="61" t="s">
        <v>400</v>
      </c>
      <c r="V250" s="61" t="s">
        <v>400</v>
      </c>
      <c r="W250" s="63" t="s">
        <v>400</v>
      </c>
      <c r="X250" s="64">
        <f t="shared" si="21"/>
        <v>5.2017236615717142</v>
      </c>
    </row>
    <row r="251" spans="1:24" ht="15" customHeight="1">
      <c r="A251" s="72" t="s">
        <v>233</v>
      </c>
      <c r="B251" s="60">
        <f>'Расчет субсидий'!AF251</f>
        <v>36.209090909090719</v>
      </c>
      <c r="C251" s="61">
        <f>'Расчет субсидий'!D251-1</f>
        <v>-8.1136169995923435E-2</v>
      </c>
      <c r="D251" s="61">
        <f>C251*'Расчет субсидий'!E251</f>
        <v>-1.2170425499388515</v>
      </c>
      <c r="E251" s="62">
        <f t="shared" si="18"/>
        <v>-52.698171233263167</v>
      </c>
      <c r="F251" s="61">
        <f>'Расчет субсидий'!F251-1</f>
        <v>0</v>
      </c>
      <c r="G251" s="61">
        <f>F251*'Расчет субсидий'!G251</f>
        <v>0</v>
      </c>
      <c r="H251" s="62">
        <f t="shared" si="19"/>
        <v>0</v>
      </c>
      <c r="I251" s="61">
        <f>'Расчет субсидий'!J251-1</f>
        <v>0.20532765842453715</v>
      </c>
      <c r="J251" s="61">
        <f>I251*'Расчет субсидий'!K251</f>
        <v>2.0532765842453715</v>
      </c>
      <c r="K251" s="62">
        <f t="shared" si="20"/>
        <v>88.907262142353886</v>
      </c>
      <c r="L251" s="61" t="s">
        <v>400</v>
      </c>
      <c r="M251" s="61" t="s">
        <v>400</v>
      </c>
      <c r="N251" s="63" t="s">
        <v>400</v>
      </c>
      <c r="O251" s="61" t="s">
        <v>400</v>
      </c>
      <c r="P251" s="61" t="s">
        <v>400</v>
      </c>
      <c r="Q251" s="63" t="s">
        <v>400</v>
      </c>
      <c r="R251" s="61" t="s">
        <v>400</v>
      </c>
      <c r="S251" s="61" t="s">
        <v>400</v>
      </c>
      <c r="T251" s="63" t="s">
        <v>400</v>
      </c>
      <c r="U251" s="61" t="s">
        <v>400</v>
      </c>
      <c r="V251" s="61" t="s">
        <v>400</v>
      </c>
      <c r="W251" s="63" t="s">
        <v>400</v>
      </c>
      <c r="X251" s="64">
        <f t="shared" si="21"/>
        <v>0.83623403430651999</v>
      </c>
    </row>
    <row r="252" spans="1:24" ht="15" customHeight="1">
      <c r="A252" s="72" t="s">
        <v>234</v>
      </c>
      <c r="B252" s="60">
        <f>'Расчет субсидий'!AF252</f>
        <v>-45.881818181818289</v>
      </c>
      <c r="C252" s="61">
        <f>'Расчет субсидий'!D252-1</f>
        <v>-0.19228715357366155</v>
      </c>
      <c r="D252" s="61">
        <f>C252*'Расчет субсидий'!E252</f>
        <v>-2.8843073036049232</v>
      </c>
      <c r="E252" s="62">
        <f t="shared" si="18"/>
        <v>-159.24473091257045</v>
      </c>
      <c r="F252" s="61">
        <f>'Расчет субсидий'!F252-1</f>
        <v>0</v>
      </c>
      <c r="G252" s="61">
        <f>F252*'Расчет субсидий'!G252</f>
        <v>0</v>
      </c>
      <c r="H252" s="62">
        <f t="shared" si="19"/>
        <v>0</v>
      </c>
      <c r="I252" s="61">
        <f>'Расчет субсидий'!J252-1</f>
        <v>0.20532765842453715</v>
      </c>
      <c r="J252" s="61">
        <f>I252*'Расчет субсидий'!K252</f>
        <v>2.0532765842453715</v>
      </c>
      <c r="K252" s="62">
        <f t="shared" si="20"/>
        <v>113.36291273075216</v>
      </c>
      <c r="L252" s="61" t="s">
        <v>400</v>
      </c>
      <c r="M252" s="61" t="s">
        <v>400</v>
      </c>
      <c r="N252" s="63" t="s">
        <v>400</v>
      </c>
      <c r="O252" s="61" t="s">
        <v>400</v>
      </c>
      <c r="P252" s="61" t="s">
        <v>400</v>
      </c>
      <c r="Q252" s="63" t="s">
        <v>400</v>
      </c>
      <c r="R252" s="61" t="s">
        <v>400</v>
      </c>
      <c r="S252" s="61" t="s">
        <v>400</v>
      </c>
      <c r="T252" s="63" t="s">
        <v>400</v>
      </c>
      <c r="U252" s="61" t="s">
        <v>400</v>
      </c>
      <c r="V252" s="61" t="s">
        <v>400</v>
      </c>
      <c r="W252" s="63" t="s">
        <v>400</v>
      </c>
      <c r="X252" s="64">
        <f t="shared" si="21"/>
        <v>-0.83103071935955164</v>
      </c>
    </row>
    <row r="253" spans="1:24" ht="15" customHeight="1">
      <c r="A253" s="72" t="s">
        <v>235</v>
      </c>
      <c r="B253" s="60">
        <f>'Расчет субсидий'!AF253</f>
        <v>-7.6363636363637397</v>
      </c>
      <c r="C253" s="61">
        <f>'Расчет субсидий'!D253-1</f>
        <v>-0.14924684668022936</v>
      </c>
      <c r="D253" s="61">
        <f>C253*'Расчет субсидий'!E253</f>
        <v>-2.2387027002034405</v>
      </c>
      <c r="E253" s="62">
        <f t="shared" si="18"/>
        <v>-92.196009198233639</v>
      </c>
      <c r="F253" s="61">
        <f>'Расчет субсидий'!F253-1</f>
        <v>0</v>
      </c>
      <c r="G253" s="61">
        <f>F253*'Расчет субсидий'!G253</f>
        <v>0</v>
      </c>
      <c r="H253" s="62">
        <f t="shared" si="19"/>
        <v>0</v>
      </c>
      <c r="I253" s="61">
        <f>'Расчет субсидий'!J253-1</f>
        <v>0.20532765842453715</v>
      </c>
      <c r="J253" s="61">
        <f>I253*'Расчет субсидий'!K253</f>
        <v>2.0532765842453715</v>
      </c>
      <c r="K253" s="62">
        <f t="shared" si="20"/>
        <v>84.5596455618699</v>
      </c>
      <c r="L253" s="61" t="s">
        <v>400</v>
      </c>
      <c r="M253" s="61" t="s">
        <v>400</v>
      </c>
      <c r="N253" s="63" t="s">
        <v>400</v>
      </c>
      <c r="O253" s="61" t="s">
        <v>400</v>
      </c>
      <c r="P253" s="61" t="s">
        <v>400</v>
      </c>
      <c r="Q253" s="63" t="s">
        <v>400</v>
      </c>
      <c r="R253" s="61" t="s">
        <v>400</v>
      </c>
      <c r="S253" s="61" t="s">
        <v>400</v>
      </c>
      <c r="T253" s="63" t="s">
        <v>400</v>
      </c>
      <c r="U253" s="61" t="s">
        <v>400</v>
      </c>
      <c r="V253" s="61" t="s">
        <v>400</v>
      </c>
      <c r="W253" s="63" t="s">
        <v>400</v>
      </c>
      <c r="X253" s="64">
        <f t="shared" si="21"/>
        <v>-0.18542611595806902</v>
      </c>
    </row>
    <row r="254" spans="1:24" ht="15" customHeight="1">
      <c r="A254" s="72" t="s">
        <v>236</v>
      </c>
      <c r="B254" s="60">
        <f>'Расчет субсидий'!AF254</f>
        <v>110.74545454545455</v>
      </c>
      <c r="C254" s="61">
        <f>'Расчет субсидий'!D254-1</f>
        <v>-1.634564737074462E-3</v>
      </c>
      <c r="D254" s="61">
        <f>C254*'Расчет субсидий'!E254</f>
        <v>-2.4518471056116931E-2</v>
      </c>
      <c r="E254" s="62">
        <f t="shared" si="18"/>
        <v>-1.3384095443496276</v>
      </c>
      <c r="F254" s="61">
        <f>'Расчет субсидий'!F254-1</f>
        <v>0</v>
      </c>
      <c r="G254" s="61">
        <f>F254*'Расчет субсидий'!G254</f>
        <v>0</v>
      </c>
      <c r="H254" s="62">
        <f t="shared" si="19"/>
        <v>0</v>
      </c>
      <c r="I254" s="61">
        <f>'Расчет субсидий'!J254-1</f>
        <v>0.20532765842453715</v>
      </c>
      <c r="J254" s="61">
        <f>I254*'Расчет субсидий'!K254</f>
        <v>2.0532765842453715</v>
      </c>
      <c r="K254" s="62">
        <f t="shared" si="20"/>
        <v>112.08386408980418</v>
      </c>
      <c r="L254" s="61" t="s">
        <v>400</v>
      </c>
      <c r="M254" s="61" t="s">
        <v>400</v>
      </c>
      <c r="N254" s="63" t="s">
        <v>400</v>
      </c>
      <c r="O254" s="61" t="s">
        <v>400</v>
      </c>
      <c r="P254" s="61" t="s">
        <v>400</v>
      </c>
      <c r="Q254" s="63" t="s">
        <v>400</v>
      </c>
      <c r="R254" s="61" t="s">
        <v>400</v>
      </c>
      <c r="S254" s="61" t="s">
        <v>400</v>
      </c>
      <c r="T254" s="63" t="s">
        <v>400</v>
      </c>
      <c r="U254" s="61" t="s">
        <v>400</v>
      </c>
      <c r="V254" s="61" t="s">
        <v>400</v>
      </c>
      <c r="W254" s="63" t="s">
        <v>400</v>
      </c>
      <c r="X254" s="64">
        <f t="shared" si="21"/>
        <v>2.0287581131892547</v>
      </c>
    </row>
    <row r="255" spans="1:24" ht="15" customHeight="1">
      <c r="A255" s="72" t="s">
        <v>237</v>
      </c>
      <c r="B255" s="60">
        <f>'Расчет субсидий'!AF255</f>
        <v>-49.045454545454504</v>
      </c>
      <c r="C255" s="61">
        <f>'Расчет субсидий'!D255-1</f>
        <v>-0.19696952386509514</v>
      </c>
      <c r="D255" s="61">
        <f>C255*'Расчет субсидий'!E255</f>
        <v>-2.9545428579764272</v>
      </c>
      <c r="E255" s="62">
        <f t="shared" si="18"/>
        <v>-160.78144902016086</v>
      </c>
      <c r="F255" s="61">
        <f>'Расчет субсидий'!F255-1</f>
        <v>0</v>
      </c>
      <c r="G255" s="61">
        <f>F255*'Расчет субсидий'!G255</f>
        <v>0</v>
      </c>
      <c r="H255" s="62">
        <f t="shared" si="19"/>
        <v>0</v>
      </c>
      <c r="I255" s="61">
        <f>'Расчет субсидий'!J255-1</f>
        <v>0.20532765842453715</v>
      </c>
      <c r="J255" s="61">
        <f>I255*'Расчет субсидий'!K255</f>
        <v>2.0532765842453715</v>
      </c>
      <c r="K255" s="62">
        <f t="shared" si="20"/>
        <v>111.73599447470637</v>
      </c>
      <c r="L255" s="61" t="s">
        <v>400</v>
      </c>
      <c r="M255" s="61" t="s">
        <v>400</v>
      </c>
      <c r="N255" s="63" t="s">
        <v>400</v>
      </c>
      <c r="O255" s="61" t="s">
        <v>400</v>
      </c>
      <c r="P255" s="61" t="s">
        <v>400</v>
      </c>
      <c r="Q255" s="63" t="s">
        <v>400</v>
      </c>
      <c r="R255" s="61" t="s">
        <v>400</v>
      </c>
      <c r="S255" s="61" t="s">
        <v>400</v>
      </c>
      <c r="T255" s="63" t="s">
        <v>400</v>
      </c>
      <c r="U255" s="61" t="s">
        <v>400</v>
      </c>
      <c r="V255" s="61" t="s">
        <v>400</v>
      </c>
      <c r="W255" s="63" t="s">
        <v>400</v>
      </c>
      <c r="X255" s="64">
        <f t="shared" si="21"/>
        <v>-0.90126627373105572</v>
      </c>
    </row>
    <row r="256" spans="1:24" ht="15" customHeight="1">
      <c r="A256" s="72" t="s">
        <v>238</v>
      </c>
      <c r="B256" s="60">
        <f>'Расчет субсидий'!AF256</f>
        <v>-9.9090909090907644</v>
      </c>
      <c r="C256" s="61">
        <f>'Расчет субсидий'!D256-1</f>
        <v>-0.15252033937975418</v>
      </c>
      <c r="D256" s="61">
        <f>C256*'Расчет субсидий'!E256</f>
        <v>-2.2878050906963128</v>
      </c>
      <c r="E256" s="62">
        <f t="shared" si="18"/>
        <v>-96.662316104130113</v>
      </c>
      <c r="F256" s="61">
        <f>'Расчет субсидий'!F256-1</f>
        <v>0</v>
      </c>
      <c r="G256" s="61">
        <f>F256*'Расчет субсидий'!G256</f>
        <v>0</v>
      </c>
      <c r="H256" s="62">
        <f t="shared" si="19"/>
        <v>0</v>
      </c>
      <c r="I256" s="61">
        <f>'Расчет субсидий'!J256-1</f>
        <v>0.20532765842453715</v>
      </c>
      <c r="J256" s="61">
        <f>I256*'Расчет субсидий'!K256</f>
        <v>2.0532765842453715</v>
      </c>
      <c r="K256" s="62">
        <f t="shared" si="20"/>
        <v>86.753225195039363</v>
      </c>
      <c r="L256" s="61" t="s">
        <v>400</v>
      </c>
      <c r="M256" s="61" t="s">
        <v>400</v>
      </c>
      <c r="N256" s="63" t="s">
        <v>400</v>
      </c>
      <c r="O256" s="61" t="s">
        <v>400</v>
      </c>
      <c r="P256" s="61" t="s">
        <v>400</v>
      </c>
      <c r="Q256" s="63" t="s">
        <v>400</v>
      </c>
      <c r="R256" s="61" t="s">
        <v>400</v>
      </c>
      <c r="S256" s="61" t="s">
        <v>400</v>
      </c>
      <c r="T256" s="63" t="s">
        <v>400</v>
      </c>
      <c r="U256" s="61" t="s">
        <v>400</v>
      </c>
      <c r="V256" s="61" t="s">
        <v>400</v>
      </c>
      <c r="W256" s="63" t="s">
        <v>400</v>
      </c>
      <c r="X256" s="64">
        <f t="shared" si="21"/>
        <v>-0.23452850645094125</v>
      </c>
    </row>
    <row r="257" spans="1:24" ht="15" customHeight="1">
      <c r="A257" s="72" t="s">
        <v>239</v>
      </c>
      <c r="B257" s="60">
        <f>'Расчет субсидий'!AF257</f>
        <v>277.58181818181833</v>
      </c>
      <c r="C257" s="61">
        <f>'Расчет субсидий'!D257-1</f>
        <v>0.19008343759536173</v>
      </c>
      <c r="D257" s="61">
        <f>C257*'Расчет субсидий'!E257</f>
        <v>2.8512515639304259</v>
      </c>
      <c r="E257" s="62">
        <f t="shared" si="18"/>
        <v>161.3724234621707</v>
      </c>
      <c r="F257" s="61">
        <f>'Расчет субсидий'!F257-1</f>
        <v>0</v>
      </c>
      <c r="G257" s="61">
        <f>F257*'Расчет субсидий'!G257</f>
        <v>0</v>
      </c>
      <c r="H257" s="62">
        <f t="shared" si="19"/>
        <v>0</v>
      </c>
      <c r="I257" s="61">
        <f>'Расчет субсидий'!J257-1</f>
        <v>0.20532765842453715</v>
      </c>
      <c r="J257" s="61">
        <f>I257*'Расчет субсидий'!K257</f>
        <v>2.0532765842453715</v>
      </c>
      <c r="K257" s="62">
        <f t="shared" si="20"/>
        <v>116.20939471964762</v>
      </c>
      <c r="L257" s="61" t="s">
        <v>400</v>
      </c>
      <c r="M257" s="61" t="s">
        <v>400</v>
      </c>
      <c r="N257" s="63" t="s">
        <v>400</v>
      </c>
      <c r="O257" s="61" t="s">
        <v>400</v>
      </c>
      <c r="P257" s="61" t="s">
        <v>400</v>
      </c>
      <c r="Q257" s="63" t="s">
        <v>400</v>
      </c>
      <c r="R257" s="61" t="s">
        <v>400</v>
      </c>
      <c r="S257" s="61" t="s">
        <v>400</v>
      </c>
      <c r="T257" s="63" t="s">
        <v>400</v>
      </c>
      <c r="U257" s="61" t="s">
        <v>400</v>
      </c>
      <c r="V257" s="61" t="s">
        <v>400</v>
      </c>
      <c r="W257" s="63" t="s">
        <v>400</v>
      </c>
      <c r="X257" s="64">
        <f t="shared" si="21"/>
        <v>4.9045281481757979</v>
      </c>
    </row>
    <row r="258" spans="1:24" ht="15" customHeight="1">
      <c r="A258" s="72" t="s">
        <v>240</v>
      </c>
      <c r="B258" s="60">
        <f>'Расчет субсидий'!AF258</f>
        <v>106.62727272727261</v>
      </c>
      <c r="C258" s="61">
        <f>'Расчет субсидий'!D258-1</f>
        <v>2.4383379594583587E-3</v>
      </c>
      <c r="D258" s="61">
        <f>C258*'Расчет субсидий'!E258</f>
        <v>3.6575069391875381E-2</v>
      </c>
      <c r="E258" s="62">
        <f t="shared" si="18"/>
        <v>1.8661132680297676</v>
      </c>
      <c r="F258" s="61">
        <f>'Расчет субсидий'!F258-1</f>
        <v>0</v>
      </c>
      <c r="G258" s="61">
        <f>F258*'Расчет субсидий'!G258</f>
        <v>0</v>
      </c>
      <c r="H258" s="62">
        <f t="shared" si="19"/>
        <v>0</v>
      </c>
      <c r="I258" s="61">
        <f>'Расчет субсидий'!J258-1</f>
        <v>0.20532765842453715</v>
      </c>
      <c r="J258" s="61">
        <f>I258*'Расчет субсидий'!K258</f>
        <v>2.0532765842453715</v>
      </c>
      <c r="K258" s="62">
        <f t="shared" si="20"/>
        <v>104.76115945924285</v>
      </c>
      <c r="L258" s="61" t="s">
        <v>400</v>
      </c>
      <c r="M258" s="61" t="s">
        <v>400</v>
      </c>
      <c r="N258" s="63" t="s">
        <v>400</v>
      </c>
      <c r="O258" s="61" t="s">
        <v>400</v>
      </c>
      <c r="P258" s="61" t="s">
        <v>400</v>
      </c>
      <c r="Q258" s="63" t="s">
        <v>400</v>
      </c>
      <c r="R258" s="61" t="s">
        <v>400</v>
      </c>
      <c r="S258" s="61" t="s">
        <v>400</v>
      </c>
      <c r="T258" s="63" t="s">
        <v>400</v>
      </c>
      <c r="U258" s="61" t="s">
        <v>400</v>
      </c>
      <c r="V258" s="61" t="s">
        <v>400</v>
      </c>
      <c r="W258" s="63" t="s">
        <v>400</v>
      </c>
      <c r="X258" s="64">
        <f t="shared" si="21"/>
        <v>2.0898516536372469</v>
      </c>
    </row>
    <row r="259" spans="1:24" ht="15" customHeight="1">
      <c r="A259" s="72" t="s">
        <v>241</v>
      </c>
      <c r="B259" s="60">
        <f>'Расчет субсидий'!AF259</f>
        <v>-187.4545454545455</v>
      </c>
      <c r="C259" s="61">
        <f>'Расчет субсидий'!D259-1</f>
        <v>-0.44017651468155505</v>
      </c>
      <c r="D259" s="61">
        <f>C259*'Расчет субсидий'!E259</f>
        <v>-6.6026477202233256</v>
      </c>
      <c r="E259" s="62">
        <f t="shared" si="18"/>
        <v>-272.05877256371474</v>
      </c>
      <c r="F259" s="61">
        <f>'Расчет субсидий'!F259-1</f>
        <v>0</v>
      </c>
      <c r="G259" s="61">
        <f>F259*'Расчет субсидий'!G259</f>
        <v>0</v>
      </c>
      <c r="H259" s="62">
        <f t="shared" si="19"/>
        <v>0</v>
      </c>
      <c r="I259" s="61">
        <f>'Расчет субсидий'!J259-1</f>
        <v>0.20532765842453715</v>
      </c>
      <c r="J259" s="61">
        <f>I259*'Расчет субсидий'!K259</f>
        <v>2.0532765842453715</v>
      </c>
      <c r="K259" s="62">
        <f t="shared" si="20"/>
        <v>84.604227109169202</v>
      </c>
      <c r="L259" s="61" t="s">
        <v>400</v>
      </c>
      <c r="M259" s="61" t="s">
        <v>400</v>
      </c>
      <c r="N259" s="63" t="s">
        <v>400</v>
      </c>
      <c r="O259" s="61" t="s">
        <v>400</v>
      </c>
      <c r="P259" s="61" t="s">
        <v>400</v>
      </c>
      <c r="Q259" s="63" t="s">
        <v>400</v>
      </c>
      <c r="R259" s="61" t="s">
        <v>400</v>
      </c>
      <c r="S259" s="61" t="s">
        <v>400</v>
      </c>
      <c r="T259" s="63" t="s">
        <v>400</v>
      </c>
      <c r="U259" s="61" t="s">
        <v>400</v>
      </c>
      <c r="V259" s="61" t="s">
        <v>400</v>
      </c>
      <c r="W259" s="63" t="s">
        <v>400</v>
      </c>
      <c r="X259" s="64">
        <f t="shared" si="21"/>
        <v>-4.5493711359779541</v>
      </c>
    </row>
    <row r="260" spans="1:24" ht="15" customHeight="1">
      <c r="A260" s="72" t="s">
        <v>242</v>
      </c>
      <c r="B260" s="60">
        <f>'Расчет субсидий'!AF260</f>
        <v>89.436363636363694</v>
      </c>
      <c r="C260" s="61">
        <f>'Расчет субсидий'!D260-1</f>
        <v>-4.252064553838153E-2</v>
      </c>
      <c r="D260" s="61">
        <f>C260*'Расчет субсидий'!E260</f>
        <v>-0.63780968307572294</v>
      </c>
      <c r="E260" s="62">
        <f t="shared" si="18"/>
        <v>-40.300044246331268</v>
      </c>
      <c r="F260" s="61">
        <f>'Расчет субсидий'!F260-1</f>
        <v>0</v>
      </c>
      <c r="G260" s="61">
        <f>F260*'Расчет субсидий'!G260</f>
        <v>0</v>
      </c>
      <c r="H260" s="62">
        <f t="shared" si="19"/>
        <v>0</v>
      </c>
      <c r="I260" s="61">
        <f>'Расчет субсидий'!J260-1</f>
        <v>0.20532765842453715</v>
      </c>
      <c r="J260" s="61">
        <f>I260*'Расчет субсидий'!K260</f>
        <v>2.0532765842453715</v>
      </c>
      <c r="K260" s="62">
        <f t="shared" si="20"/>
        <v>129.73640788269495</v>
      </c>
      <c r="L260" s="61" t="s">
        <v>400</v>
      </c>
      <c r="M260" s="61" t="s">
        <v>400</v>
      </c>
      <c r="N260" s="63" t="s">
        <v>400</v>
      </c>
      <c r="O260" s="61" t="s">
        <v>400</v>
      </c>
      <c r="P260" s="61" t="s">
        <v>400</v>
      </c>
      <c r="Q260" s="63" t="s">
        <v>400</v>
      </c>
      <c r="R260" s="61" t="s">
        <v>400</v>
      </c>
      <c r="S260" s="61" t="s">
        <v>400</v>
      </c>
      <c r="T260" s="63" t="s">
        <v>400</v>
      </c>
      <c r="U260" s="61" t="s">
        <v>400</v>
      </c>
      <c r="V260" s="61" t="s">
        <v>400</v>
      </c>
      <c r="W260" s="63" t="s">
        <v>400</v>
      </c>
      <c r="X260" s="64">
        <f t="shared" si="21"/>
        <v>1.4154669011696486</v>
      </c>
    </row>
    <row r="261" spans="1:24" ht="15" customHeight="1">
      <c r="A261" s="72" t="s">
        <v>243</v>
      </c>
      <c r="B261" s="60">
        <f>'Расчет субсидий'!AF261</f>
        <v>176.75454545454568</v>
      </c>
      <c r="C261" s="61">
        <f>'Расчет субсидий'!D261-1</f>
        <v>6.4342491358341247E-2</v>
      </c>
      <c r="D261" s="61">
        <f>C261*'Расчет субсидий'!E261</f>
        <v>0.96513737037511871</v>
      </c>
      <c r="E261" s="62">
        <f t="shared" si="18"/>
        <v>56.517237120744248</v>
      </c>
      <c r="F261" s="61">
        <f>'Расчет субсидий'!F261-1</f>
        <v>0</v>
      </c>
      <c r="G261" s="61">
        <f>F261*'Расчет субсидий'!G261</f>
        <v>0</v>
      </c>
      <c r="H261" s="62">
        <f t="shared" si="19"/>
        <v>0</v>
      </c>
      <c r="I261" s="61">
        <f>'Расчет субсидий'!J261-1</f>
        <v>0.20532765842453715</v>
      </c>
      <c r="J261" s="61">
        <f>I261*'Расчет субсидий'!K261</f>
        <v>2.0532765842453715</v>
      </c>
      <c r="K261" s="62">
        <f t="shared" si="20"/>
        <v>120.23730833380145</v>
      </c>
      <c r="L261" s="61" t="s">
        <v>400</v>
      </c>
      <c r="M261" s="61" t="s">
        <v>400</v>
      </c>
      <c r="N261" s="63" t="s">
        <v>400</v>
      </c>
      <c r="O261" s="61" t="s">
        <v>400</v>
      </c>
      <c r="P261" s="61" t="s">
        <v>400</v>
      </c>
      <c r="Q261" s="63" t="s">
        <v>400</v>
      </c>
      <c r="R261" s="61" t="s">
        <v>400</v>
      </c>
      <c r="S261" s="61" t="s">
        <v>400</v>
      </c>
      <c r="T261" s="63" t="s">
        <v>400</v>
      </c>
      <c r="U261" s="61" t="s">
        <v>400</v>
      </c>
      <c r="V261" s="61" t="s">
        <v>400</v>
      </c>
      <c r="W261" s="63" t="s">
        <v>400</v>
      </c>
      <c r="X261" s="64">
        <f t="shared" si="21"/>
        <v>3.01841395462049</v>
      </c>
    </row>
    <row r="262" spans="1:24" ht="15" customHeight="1">
      <c r="A262" s="72" t="s">
        <v>244</v>
      </c>
      <c r="B262" s="60">
        <f>'Расчет субсидий'!AF262</f>
        <v>73.263636363636351</v>
      </c>
      <c r="C262" s="61">
        <f>'Расчет субсидий'!D262-1</f>
        <v>-1.6856530898876176E-2</v>
      </c>
      <c r="D262" s="61">
        <f>C262*'Расчет субсидий'!E262</f>
        <v>-0.25284796348314265</v>
      </c>
      <c r="E262" s="62">
        <f t="shared" si="18"/>
        <v>-10.288972880286925</v>
      </c>
      <c r="F262" s="61">
        <f>'Расчет субсидий'!F262-1</f>
        <v>0</v>
      </c>
      <c r="G262" s="61">
        <f>F262*'Расчет субсидий'!G262</f>
        <v>0</v>
      </c>
      <c r="H262" s="62">
        <f t="shared" si="19"/>
        <v>0</v>
      </c>
      <c r="I262" s="61">
        <f>'Расчет субсидий'!J262-1</f>
        <v>0.20532765842453715</v>
      </c>
      <c r="J262" s="61">
        <f>I262*'Расчет субсидий'!K262</f>
        <v>2.0532765842453715</v>
      </c>
      <c r="K262" s="62">
        <f t="shared" si="20"/>
        <v>83.552609243923271</v>
      </c>
      <c r="L262" s="61" t="s">
        <v>400</v>
      </c>
      <c r="M262" s="61" t="s">
        <v>400</v>
      </c>
      <c r="N262" s="63" t="s">
        <v>400</v>
      </c>
      <c r="O262" s="61" t="s">
        <v>400</v>
      </c>
      <c r="P262" s="61" t="s">
        <v>400</v>
      </c>
      <c r="Q262" s="63" t="s">
        <v>400</v>
      </c>
      <c r="R262" s="61" t="s">
        <v>400</v>
      </c>
      <c r="S262" s="61" t="s">
        <v>400</v>
      </c>
      <c r="T262" s="63" t="s">
        <v>400</v>
      </c>
      <c r="U262" s="61" t="s">
        <v>400</v>
      </c>
      <c r="V262" s="61" t="s">
        <v>400</v>
      </c>
      <c r="W262" s="63" t="s">
        <v>400</v>
      </c>
      <c r="X262" s="64">
        <f t="shared" si="21"/>
        <v>1.8004286207622289</v>
      </c>
    </row>
    <row r="263" spans="1:24" ht="15" customHeight="1">
      <c r="A263" s="72" t="s">
        <v>245</v>
      </c>
      <c r="B263" s="60">
        <f>'Расчет субсидий'!AF263</f>
        <v>231.01818181818157</v>
      </c>
      <c r="C263" s="61">
        <f>'Расчет субсидий'!D263-1</f>
        <v>0.15681283153159176</v>
      </c>
      <c r="D263" s="61">
        <f>C263*'Расчет субсидий'!E263</f>
        <v>2.3521924729738766</v>
      </c>
      <c r="E263" s="62">
        <f t="shared" si="18"/>
        <v>123.34650892675505</v>
      </c>
      <c r="F263" s="61">
        <f>'Расчет субсидий'!F263-1</f>
        <v>0</v>
      </c>
      <c r="G263" s="61">
        <f>F263*'Расчет субсидий'!G263</f>
        <v>0</v>
      </c>
      <c r="H263" s="62">
        <f t="shared" si="19"/>
        <v>0</v>
      </c>
      <c r="I263" s="61">
        <f>'Расчет субсидий'!J263-1</f>
        <v>0.20532765842453715</v>
      </c>
      <c r="J263" s="61">
        <f>I263*'Расчет субсидий'!K263</f>
        <v>2.0532765842453715</v>
      </c>
      <c r="K263" s="62">
        <f t="shared" si="20"/>
        <v>107.67167289142651</v>
      </c>
      <c r="L263" s="61" t="s">
        <v>400</v>
      </c>
      <c r="M263" s="61" t="s">
        <v>400</v>
      </c>
      <c r="N263" s="63" t="s">
        <v>400</v>
      </c>
      <c r="O263" s="61" t="s">
        <v>400</v>
      </c>
      <c r="P263" s="61" t="s">
        <v>400</v>
      </c>
      <c r="Q263" s="63" t="s">
        <v>400</v>
      </c>
      <c r="R263" s="61" t="s">
        <v>400</v>
      </c>
      <c r="S263" s="61" t="s">
        <v>400</v>
      </c>
      <c r="T263" s="63" t="s">
        <v>400</v>
      </c>
      <c r="U263" s="61" t="s">
        <v>400</v>
      </c>
      <c r="V263" s="61" t="s">
        <v>400</v>
      </c>
      <c r="W263" s="63" t="s">
        <v>400</v>
      </c>
      <c r="X263" s="64">
        <f t="shared" si="21"/>
        <v>4.4054690572192481</v>
      </c>
    </row>
    <row r="264" spans="1:24" ht="15" customHeight="1">
      <c r="A264" s="68" t="s">
        <v>246</v>
      </c>
      <c r="B264" s="69"/>
      <c r="C264" s="70"/>
      <c r="D264" s="70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</row>
    <row r="265" spans="1:24" ht="15" customHeight="1">
      <c r="A265" s="72" t="s">
        <v>247</v>
      </c>
      <c r="B265" s="60">
        <f>'Расчет субсидий'!AF265</f>
        <v>-144.17272727272757</v>
      </c>
      <c r="C265" s="61">
        <f>'Расчет субсидий'!D265-1</f>
        <v>-0.34686905102527421</v>
      </c>
      <c r="D265" s="61">
        <f>C265*'Расчет субсидий'!E265</f>
        <v>-5.2030357653791128</v>
      </c>
      <c r="E265" s="62">
        <f t="shared" si="18"/>
        <v>-250.74019987222033</v>
      </c>
      <c r="F265" s="61">
        <f>'Расчет субсидий'!F265-1</f>
        <v>0</v>
      </c>
      <c r="G265" s="61">
        <f>F265*'Расчет субсидий'!G265</f>
        <v>0</v>
      </c>
      <c r="H265" s="62">
        <f t="shared" si="19"/>
        <v>0</v>
      </c>
      <c r="I265" s="61">
        <f>'Расчет субсидий'!J265-1</f>
        <v>0.22113501211364794</v>
      </c>
      <c r="J265" s="61">
        <f>I265*'Расчет субсидий'!K265</f>
        <v>2.2113501211364794</v>
      </c>
      <c r="K265" s="62">
        <f t="shared" si="20"/>
        <v>106.56747259949277</v>
      </c>
      <c r="L265" s="61" t="s">
        <v>400</v>
      </c>
      <c r="M265" s="61" t="s">
        <v>400</v>
      </c>
      <c r="N265" s="63" t="s">
        <v>400</v>
      </c>
      <c r="O265" s="61" t="s">
        <v>400</v>
      </c>
      <c r="P265" s="61" t="s">
        <v>400</v>
      </c>
      <c r="Q265" s="63" t="s">
        <v>400</v>
      </c>
      <c r="R265" s="61" t="s">
        <v>400</v>
      </c>
      <c r="S265" s="61" t="s">
        <v>400</v>
      </c>
      <c r="T265" s="63" t="s">
        <v>400</v>
      </c>
      <c r="U265" s="61" t="s">
        <v>400</v>
      </c>
      <c r="V265" s="61" t="s">
        <v>400</v>
      </c>
      <c r="W265" s="63" t="s">
        <v>400</v>
      </c>
      <c r="X265" s="64">
        <f t="shared" si="21"/>
        <v>-2.9916856442426334</v>
      </c>
    </row>
    <row r="266" spans="1:24" ht="15" customHeight="1">
      <c r="A266" s="72" t="s">
        <v>248</v>
      </c>
      <c r="B266" s="60">
        <f>'Расчет субсидий'!AF266</f>
        <v>-13.854545454545359</v>
      </c>
      <c r="C266" s="61">
        <f>'Расчет субсидий'!D266-1</f>
        <v>-0.18850070413519415</v>
      </c>
      <c r="D266" s="61">
        <f>C266*'Расчет субсидий'!E266</f>
        <v>-2.8275105620279124</v>
      </c>
      <c r="E266" s="62">
        <f t="shared" si="18"/>
        <v>-63.57739154455912</v>
      </c>
      <c r="F266" s="61">
        <f>'Расчет субсидий'!F266-1</f>
        <v>0</v>
      </c>
      <c r="G266" s="61">
        <f>F266*'Расчет субсидий'!G266</f>
        <v>0</v>
      </c>
      <c r="H266" s="62">
        <f t="shared" si="19"/>
        <v>0</v>
      </c>
      <c r="I266" s="61">
        <f>'Расчет субсидий'!J266-1</f>
        <v>0.22113501211364794</v>
      </c>
      <c r="J266" s="61">
        <f>I266*'Расчет субсидий'!K266</f>
        <v>2.2113501211364794</v>
      </c>
      <c r="K266" s="62">
        <f t="shared" si="20"/>
        <v>49.722846090013761</v>
      </c>
      <c r="L266" s="61" t="s">
        <v>400</v>
      </c>
      <c r="M266" s="61" t="s">
        <v>400</v>
      </c>
      <c r="N266" s="63" t="s">
        <v>400</v>
      </c>
      <c r="O266" s="61" t="s">
        <v>400</v>
      </c>
      <c r="P266" s="61" t="s">
        <v>400</v>
      </c>
      <c r="Q266" s="63" t="s">
        <v>400</v>
      </c>
      <c r="R266" s="61" t="s">
        <v>400</v>
      </c>
      <c r="S266" s="61" t="s">
        <v>400</v>
      </c>
      <c r="T266" s="63" t="s">
        <v>400</v>
      </c>
      <c r="U266" s="61" t="s">
        <v>400</v>
      </c>
      <c r="V266" s="61" t="s">
        <v>400</v>
      </c>
      <c r="W266" s="63" t="s">
        <v>400</v>
      </c>
      <c r="X266" s="64">
        <f t="shared" si="21"/>
        <v>-0.61616044089143296</v>
      </c>
    </row>
    <row r="267" spans="1:24" ht="15" customHeight="1">
      <c r="A267" s="72" t="s">
        <v>249</v>
      </c>
      <c r="B267" s="60">
        <f>'Расчет субсидий'!AF267</f>
        <v>-261.29090909090883</v>
      </c>
      <c r="C267" s="61">
        <f>'Расчет субсидий'!D267-1</f>
        <v>-0.40257802987901992</v>
      </c>
      <c r="D267" s="61">
        <f>C267*'Расчет субсидий'!E267</f>
        <v>-6.0386704481852984</v>
      </c>
      <c r="E267" s="62">
        <f t="shared" si="18"/>
        <v>-412.25963762573156</v>
      </c>
      <c r="F267" s="61">
        <f>'Расчет субсидий'!F267-1</f>
        <v>0</v>
      </c>
      <c r="G267" s="61">
        <f>F267*'Расчет субсидий'!G267</f>
        <v>0</v>
      </c>
      <c r="H267" s="62">
        <f t="shared" si="19"/>
        <v>0</v>
      </c>
      <c r="I267" s="61">
        <f>'Расчет субсидий'!J267-1</f>
        <v>0.22113501211364794</v>
      </c>
      <c r="J267" s="61">
        <f>I267*'Расчет субсидий'!K267</f>
        <v>2.2113501211364794</v>
      </c>
      <c r="K267" s="62">
        <f t="shared" si="20"/>
        <v>150.9687285348227</v>
      </c>
      <c r="L267" s="61" t="s">
        <v>400</v>
      </c>
      <c r="M267" s="61" t="s">
        <v>400</v>
      </c>
      <c r="N267" s="63" t="s">
        <v>400</v>
      </c>
      <c r="O267" s="61" t="s">
        <v>400</v>
      </c>
      <c r="P267" s="61" t="s">
        <v>400</v>
      </c>
      <c r="Q267" s="63" t="s">
        <v>400</v>
      </c>
      <c r="R267" s="61" t="s">
        <v>400</v>
      </c>
      <c r="S267" s="61" t="s">
        <v>400</v>
      </c>
      <c r="T267" s="63" t="s">
        <v>400</v>
      </c>
      <c r="U267" s="61" t="s">
        <v>400</v>
      </c>
      <c r="V267" s="61" t="s">
        <v>400</v>
      </c>
      <c r="W267" s="63" t="s">
        <v>400</v>
      </c>
      <c r="X267" s="64">
        <f t="shared" si="21"/>
        <v>-3.827320327048819</v>
      </c>
    </row>
    <row r="268" spans="1:24" ht="15" customHeight="1">
      <c r="A268" s="72" t="s">
        <v>250</v>
      </c>
      <c r="B268" s="60">
        <f>'Расчет субсидий'!AF268</f>
        <v>243.41818181818167</v>
      </c>
      <c r="C268" s="61">
        <f>'Расчет субсидий'!D268-1</f>
        <v>0.18489095429881264</v>
      </c>
      <c r="D268" s="61">
        <f>C268*'Расчет субсидий'!E268</f>
        <v>2.7733643144821896</v>
      </c>
      <c r="E268" s="62">
        <f t="shared" si="18"/>
        <v>135.43148913943656</v>
      </c>
      <c r="F268" s="61">
        <f>'Расчет субсидий'!F268-1</f>
        <v>0</v>
      </c>
      <c r="G268" s="61">
        <f>F268*'Расчет субсидий'!G268</f>
        <v>0</v>
      </c>
      <c r="H268" s="62">
        <f t="shared" si="19"/>
        <v>0</v>
      </c>
      <c r="I268" s="61">
        <f>'Расчет субсидий'!J268-1</f>
        <v>0.22113501211364794</v>
      </c>
      <c r="J268" s="61">
        <f>I268*'Расчет субсидий'!K268</f>
        <v>2.2113501211364794</v>
      </c>
      <c r="K268" s="62">
        <f t="shared" si="20"/>
        <v>107.98669267874511</v>
      </c>
      <c r="L268" s="61" t="s">
        <v>400</v>
      </c>
      <c r="M268" s="61" t="s">
        <v>400</v>
      </c>
      <c r="N268" s="63" t="s">
        <v>400</v>
      </c>
      <c r="O268" s="61" t="s">
        <v>400</v>
      </c>
      <c r="P268" s="61" t="s">
        <v>400</v>
      </c>
      <c r="Q268" s="63" t="s">
        <v>400</v>
      </c>
      <c r="R268" s="61" t="s">
        <v>400</v>
      </c>
      <c r="S268" s="61" t="s">
        <v>400</v>
      </c>
      <c r="T268" s="63" t="s">
        <v>400</v>
      </c>
      <c r="U268" s="61" t="s">
        <v>400</v>
      </c>
      <c r="V268" s="61" t="s">
        <v>400</v>
      </c>
      <c r="W268" s="63" t="s">
        <v>400</v>
      </c>
      <c r="X268" s="64">
        <f t="shared" si="21"/>
        <v>4.9847144356186686</v>
      </c>
    </row>
    <row r="269" spans="1:24" ht="15" customHeight="1">
      <c r="A269" s="72" t="s">
        <v>251</v>
      </c>
      <c r="B269" s="60">
        <f>'Расчет субсидий'!AF269</f>
        <v>-50.300000000000182</v>
      </c>
      <c r="C269" s="61">
        <f>'Расчет субсидий'!D269-1</f>
        <v>-0.2006911932129174</v>
      </c>
      <c r="D269" s="61">
        <f>C269*'Расчет субсидий'!E269</f>
        <v>-3.0103678981937607</v>
      </c>
      <c r="E269" s="62">
        <f t="shared" si="18"/>
        <v>-189.50955739285305</v>
      </c>
      <c r="F269" s="61">
        <f>'Расчет субсидий'!F269-1</f>
        <v>0</v>
      </c>
      <c r="G269" s="61">
        <f>F269*'Расчет субсидий'!G269</f>
        <v>0</v>
      </c>
      <c r="H269" s="62">
        <f t="shared" si="19"/>
        <v>0</v>
      </c>
      <c r="I269" s="61">
        <f>'Расчет субсидий'!J269-1</f>
        <v>0.22113501211364794</v>
      </c>
      <c r="J269" s="61">
        <f>I269*'Расчет субсидий'!K269</f>
        <v>2.2113501211364794</v>
      </c>
      <c r="K269" s="62">
        <f t="shared" si="20"/>
        <v>139.20955739285287</v>
      </c>
      <c r="L269" s="61" t="s">
        <v>400</v>
      </c>
      <c r="M269" s="61" t="s">
        <v>400</v>
      </c>
      <c r="N269" s="63" t="s">
        <v>400</v>
      </c>
      <c r="O269" s="61" t="s">
        <v>400</v>
      </c>
      <c r="P269" s="61" t="s">
        <v>400</v>
      </c>
      <c r="Q269" s="63" t="s">
        <v>400</v>
      </c>
      <c r="R269" s="61" t="s">
        <v>400</v>
      </c>
      <c r="S269" s="61" t="s">
        <v>400</v>
      </c>
      <c r="T269" s="63" t="s">
        <v>400</v>
      </c>
      <c r="U269" s="61" t="s">
        <v>400</v>
      </c>
      <c r="V269" s="61" t="s">
        <v>400</v>
      </c>
      <c r="W269" s="63" t="s">
        <v>400</v>
      </c>
      <c r="X269" s="64">
        <f t="shared" si="21"/>
        <v>-0.79901777705728128</v>
      </c>
    </row>
    <row r="270" spans="1:24" ht="15" customHeight="1">
      <c r="A270" s="72" t="s">
        <v>252</v>
      </c>
      <c r="B270" s="60">
        <f>'Расчет субсидий'!AF270</f>
        <v>107.58181818181833</v>
      </c>
      <c r="C270" s="61">
        <f>'Расчет субсидий'!D270-1</f>
        <v>-8.7390660711664792E-3</v>
      </c>
      <c r="D270" s="61">
        <f>C270*'Расчет субсидий'!E270</f>
        <v>-0.13108599106749719</v>
      </c>
      <c r="E270" s="62">
        <f t="shared" si="18"/>
        <v>-6.7791724393860031</v>
      </c>
      <c r="F270" s="61">
        <f>'Расчет субсидий'!F270-1</f>
        <v>0</v>
      </c>
      <c r="G270" s="61">
        <f>F270*'Расчет субсидий'!G270</f>
        <v>0</v>
      </c>
      <c r="H270" s="62">
        <f t="shared" si="19"/>
        <v>0</v>
      </c>
      <c r="I270" s="61">
        <f>'Расчет субсидий'!J270-1</f>
        <v>0.22113501211364794</v>
      </c>
      <c r="J270" s="61">
        <f>I270*'Расчет субсидий'!K270</f>
        <v>2.2113501211364794</v>
      </c>
      <c r="K270" s="62">
        <f t="shared" si="20"/>
        <v>114.36099062120432</v>
      </c>
      <c r="L270" s="61" t="s">
        <v>400</v>
      </c>
      <c r="M270" s="61" t="s">
        <v>400</v>
      </c>
      <c r="N270" s="63" t="s">
        <v>400</v>
      </c>
      <c r="O270" s="61" t="s">
        <v>400</v>
      </c>
      <c r="P270" s="61" t="s">
        <v>400</v>
      </c>
      <c r="Q270" s="63" t="s">
        <v>400</v>
      </c>
      <c r="R270" s="61" t="s">
        <v>400</v>
      </c>
      <c r="S270" s="61" t="s">
        <v>400</v>
      </c>
      <c r="T270" s="63" t="s">
        <v>400</v>
      </c>
      <c r="U270" s="61" t="s">
        <v>400</v>
      </c>
      <c r="V270" s="61" t="s">
        <v>400</v>
      </c>
      <c r="W270" s="63" t="s">
        <v>400</v>
      </c>
      <c r="X270" s="64">
        <f t="shared" si="21"/>
        <v>2.0802641300689824</v>
      </c>
    </row>
    <row r="271" spans="1:24" ht="15" customHeight="1">
      <c r="A271" s="72" t="s">
        <v>253</v>
      </c>
      <c r="B271" s="60">
        <f>'Расчет субсидий'!AF271</f>
        <v>-41.645454545454584</v>
      </c>
      <c r="C271" s="61">
        <f>'Расчет субсидий'!D271-1</f>
        <v>-0.3447289141802522</v>
      </c>
      <c r="D271" s="61">
        <f>C271*'Расчет субсидий'!E271</f>
        <v>-5.1709337127037829</v>
      </c>
      <c r="E271" s="62">
        <f t="shared" si="18"/>
        <v>-72.762224220848452</v>
      </c>
      <c r="F271" s="61">
        <f>'Расчет субсидий'!F271-1</f>
        <v>0</v>
      </c>
      <c r="G271" s="61">
        <f>F271*'Расчет субсидий'!G271</f>
        <v>0</v>
      </c>
      <c r="H271" s="62">
        <f t="shared" si="19"/>
        <v>0</v>
      </c>
      <c r="I271" s="61">
        <f>'Расчет субсидий'!J271-1</f>
        <v>0.22113501211364794</v>
      </c>
      <c r="J271" s="61">
        <f>I271*'Расчет субсидий'!K271</f>
        <v>2.2113501211364794</v>
      </c>
      <c r="K271" s="62">
        <f t="shared" si="20"/>
        <v>31.116769675393872</v>
      </c>
      <c r="L271" s="61" t="s">
        <v>400</v>
      </c>
      <c r="M271" s="61" t="s">
        <v>400</v>
      </c>
      <c r="N271" s="63" t="s">
        <v>400</v>
      </c>
      <c r="O271" s="61" t="s">
        <v>400</v>
      </c>
      <c r="P271" s="61" t="s">
        <v>400</v>
      </c>
      <c r="Q271" s="63" t="s">
        <v>400</v>
      </c>
      <c r="R271" s="61" t="s">
        <v>400</v>
      </c>
      <c r="S271" s="61" t="s">
        <v>400</v>
      </c>
      <c r="T271" s="63" t="s">
        <v>400</v>
      </c>
      <c r="U271" s="61" t="s">
        <v>400</v>
      </c>
      <c r="V271" s="61" t="s">
        <v>400</v>
      </c>
      <c r="W271" s="63" t="s">
        <v>400</v>
      </c>
      <c r="X271" s="64">
        <f t="shared" si="21"/>
        <v>-2.9595835915673034</v>
      </c>
    </row>
    <row r="272" spans="1:24" ht="15" customHeight="1">
      <c r="A272" s="68" t="s">
        <v>254</v>
      </c>
      <c r="B272" s="69"/>
      <c r="C272" s="70"/>
      <c r="D272" s="70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</row>
    <row r="273" spans="1:24" ht="15" customHeight="1">
      <c r="A273" s="72" t="s">
        <v>255</v>
      </c>
      <c r="B273" s="60">
        <f>'Расчет субсидий'!AF273</f>
        <v>-59.76363636363638</v>
      </c>
      <c r="C273" s="61">
        <f>'Расчет субсидий'!D273-1</f>
        <v>-0.60869247509999214</v>
      </c>
      <c r="D273" s="61">
        <f>C273*'Расчет субсидий'!E273</f>
        <v>-9.1303871264998815</v>
      </c>
      <c r="E273" s="62">
        <f t="shared" si="18"/>
        <v>-77.070798267627652</v>
      </c>
      <c r="F273" s="61">
        <f>'Расчет субсидий'!F273-1</f>
        <v>0</v>
      </c>
      <c r="G273" s="61">
        <f>F273*'Расчет субсидий'!G273</f>
        <v>0</v>
      </c>
      <c r="H273" s="62">
        <f t="shared" si="19"/>
        <v>0</v>
      </c>
      <c r="I273" s="61">
        <f>'Расчет субсидий'!J273-1</f>
        <v>0.20503367267032102</v>
      </c>
      <c r="J273" s="61">
        <f>I273*'Расчет субсидий'!K273</f>
        <v>2.0503367267032102</v>
      </c>
      <c r="K273" s="62">
        <f t="shared" si="20"/>
        <v>17.307161903991275</v>
      </c>
      <c r="L273" s="61" t="s">
        <v>400</v>
      </c>
      <c r="M273" s="61" t="s">
        <v>400</v>
      </c>
      <c r="N273" s="63" t="s">
        <v>400</v>
      </c>
      <c r="O273" s="61" t="s">
        <v>400</v>
      </c>
      <c r="P273" s="61" t="s">
        <v>400</v>
      </c>
      <c r="Q273" s="63" t="s">
        <v>400</v>
      </c>
      <c r="R273" s="61" t="s">
        <v>400</v>
      </c>
      <c r="S273" s="61" t="s">
        <v>400</v>
      </c>
      <c r="T273" s="63" t="s">
        <v>400</v>
      </c>
      <c r="U273" s="61" t="s">
        <v>400</v>
      </c>
      <c r="V273" s="61" t="s">
        <v>400</v>
      </c>
      <c r="W273" s="63" t="s">
        <v>400</v>
      </c>
      <c r="X273" s="64">
        <f t="shared" si="21"/>
        <v>-7.0800503997966713</v>
      </c>
    </row>
    <row r="274" spans="1:24" ht="15" customHeight="1">
      <c r="A274" s="72" t="s">
        <v>256</v>
      </c>
      <c r="B274" s="60">
        <f>'Расчет субсидий'!AF274</f>
        <v>11.736363636363649</v>
      </c>
      <c r="C274" s="61">
        <f>'Расчет субсидий'!D274-1</f>
        <v>-8.9129414327503653E-2</v>
      </c>
      <c r="D274" s="61">
        <f>C274*'Расчет субсидий'!E274</f>
        <v>-1.3369412149125548</v>
      </c>
      <c r="E274" s="62">
        <f t="shared" si="18"/>
        <v>-21.994571032933539</v>
      </c>
      <c r="F274" s="61">
        <f>'Расчет субсидий'!F274-1</f>
        <v>0</v>
      </c>
      <c r="G274" s="61">
        <f>F274*'Расчет субсидий'!G274</f>
        <v>0</v>
      </c>
      <c r="H274" s="62">
        <f t="shared" si="19"/>
        <v>0</v>
      </c>
      <c r="I274" s="61">
        <f>'Расчет субсидий'!J274-1</f>
        <v>0.20503367267032102</v>
      </c>
      <c r="J274" s="61">
        <f>I274*'Расчет субсидий'!K274</f>
        <v>2.0503367267032102</v>
      </c>
      <c r="K274" s="62">
        <f t="shared" si="20"/>
        <v>33.730934669297184</v>
      </c>
      <c r="L274" s="61" t="s">
        <v>400</v>
      </c>
      <c r="M274" s="61" t="s">
        <v>400</v>
      </c>
      <c r="N274" s="63" t="s">
        <v>400</v>
      </c>
      <c r="O274" s="61" t="s">
        <v>400</v>
      </c>
      <c r="P274" s="61" t="s">
        <v>400</v>
      </c>
      <c r="Q274" s="63" t="s">
        <v>400</v>
      </c>
      <c r="R274" s="61" t="s">
        <v>400</v>
      </c>
      <c r="S274" s="61" t="s">
        <v>400</v>
      </c>
      <c r="T274" s="63" t="s">
        <v>400</v>
      </c>
      <c r="U274" s="61" t="s">
        <v>400</v>
      </c>
      <c r="V274" s="61" t="s">
        <v>400</v>
      </c>
      <c r="W274" s="63" t="s">
        <v>400</v>
      </c>
      <c r="X274" s="64">
        <f t="shared" si="21"/>
        <v>0.71339551179065541</v>
      </c>
    </row>
    <row r="275" spans="1:24" ht="15" customHeight="1">
      <c r="A275" s="72" t="s">
        <v>257</v>
      </c>
      <c r="B275" s="60">
        <f>'Расчет субсидий'!AF275</f>
        <v>-44.118181818181881</v>
      </c>
      <c r="C275" s="61">
        <f>'Расчет субсидий'!D275-1</f>
        <v>-0.32700664015714087</v>
      </c>
      <c r="D275" s="61">
        <f>C275*'Расчет субсидий'!E275</f>
        <v>-4.9050996023571134</v>
      </c>
      <c r="E275" s="62">
        <f t="shared" si="18"/>
        <v>-75.804571349385341</v>
      </c>
      <c r="F275" s="61">
        <f>'Расчет субсидий'!F275-1</f>
        <v>0</v>
      </c>
      <c r="G275" s="61">
        <f>F275*'Расчет субсидий'!G275</f>
        <v>0</v>
      </c>
      <c r="H275" s="62">
        <f t="shared" si="19"/>
        <v>0</v>
      </c>
      <c r="I275" s="61">
        <f>'Расчет субсидий'!J275-1</f>
        <v>0.20503367267032102</v>
      </c>
      <c r="J275" s="61">
        <f>I275*'Расчет субсидий'!K275</f>
        <v>2.0503367267032102</v>
      </c>
      <c r="K275" s="62">
        <f t="shared" si="20"/>
        <v>31.68638953120346</v>
      </c>
      <c r="L275" s="61" t="s">
        <v>400</v>
      </c>
      <c r="M275" s="61" t="s">
        <v>400</v>
      </c>
      <c r="N275" s="63" t="s">
        <v>400</v>
      </c>
      <c r="O275" s="61" t="s">
        <v>400</v>
      </c>
      <c r="P275" s="61" t="s">
        <v>400</v>
      </c>
      <c r="Q275" s="63" t="s">
        <v>400</v>
      </c>
      <c r="R275" s="61" t="s">
        <v>400</v>
      </c>
      <c r="S275" s="61" t="s">
        <v>400</v>
      </c>
      <c r="T275" s="63" t="s">
        <v>400</v>
      </c>
      <c r="U275" s="61" t="s">
        <v>400</v>
      </c>
      <c r="V275" s="61" t="s">
        <v>400</v>
      </c>
      <c r="W275" s="63" t="s">
        <v>400</v>
      </c>
      <c r="X275" s="64">
        <f t="shared" si="21"/>
        <v>-2.8547628756539032</v>
      </c>
    </row>
    <row r="276" spans="1:24" ht="15" customHeight="1">
      <c r="A276" s="72" t="s">
        <v>258</v>
      </c>
      <c r="B276" s="60">
        <f>'Расчет субсидий'!AF276</f>
        <v>-102.12727272727273</v>
      </c>
      <c r="C276" s="61">
        <f>'Расчет субсидий'!D276-1</f>
        <v>-0.38733117498420733</v>
      </c>
      <c r="D276" s="61">
        <f>C276*'Расчет субсидий'!E276</f>
        <v>-5.80996762476311</v>
      </c>
      <c r="E276" s="62">
        <f t="shared" si="18"/>
        <v>-157.82297896769586</v>
      </c>
      <c r="F276" s="61">
        <f>'Расчет субсидий'!F276-1</f>
        <v>0</v>
      </c>
      <c r="G276" s="61">
        <f>F276*'Расчет субсидий'!G276</f>
        <v>0</v>
      </c>
      <c r="H276" s="62">
        <f t="shared" si="19"/>
        <v>0</v>
      </c>
      <c r="I276" s="61">
        <f>'Расчет субсидий'!J276-1</f>
        <v>0.20503367267032102</v>
      </c>
      <c r="J276" s="61">
        <f>I276*'Расчет субсидий'!K276</f>
        <v>2.0503367267032102</v>
      </c>
      <c r="K276" s="62">
        <f t="shared" si="20"/>
        <v>55.695706240423128</v>
      </c>
      <c r="L276" s="61" t="s">
        <v>400</v>
      </c>
      <c r="M276" s="61" t="s">
        <v>400</v>
      </c>
      <c r="N276" s="63" t="s">
        <v>400</v>
      </c>
      <c r="O276" s="61" t="s">
        <v>400</v>
      </c>
      <c r="P276" s="61" t="s">
        <v>400</v>
      </c>
      <c r="Q276" s="63" t="s">
        <v>400</v>
      </c>
      <c r="R276" s="61" t="s">
        <v>400</v>
      </c>
      <c r="S276" s="61" t="s">
        <v>400</v>
      </c>
      <c r="T276" s="63" t="s">
        <v>400</v>
      </c>
      <c r="U276" s="61" t="s">
        <v>400</v>
      </c>
      <c r="V276" s="61" t="s">
        <v>400</v>
      </c>
      <c r="W276" s="63" t="s">
        <v>400</v>
      </c>
      <c r="X276" s="64">
        <f t="shared" si="21"/>
        <v>-3.7596308980598998</v>
      </c>
    </row>
    <row r="277" spans="1:24" ht="15" customHeight="1">
      <c r="A277" s="72" t="s">
        <v>259</v>
      </c>
      <c r="B277" s="60">
        <f>'Расчет субсидий'!AF277</f>
        <v>12.672727272727286</v>
      </c>
      <c r="C277" s="61">
        <f>'Расчет субсидий'!D277-1</f>
        <v>-7.7857913387878619E-2</v>
      </c>
      <c r="D277" s="61">
        <f>C277*'Расчет субсидий'!E277</f>
        <v>-1.1678687008181794</v>
      </c>
      <c r="E277" s="62">
        <f t="shared" si="18"/>
        <v>-16.771238279120723</v>
      </c>
      <c r="F277" s="61">
        <f>'Расчет субсидий'!F277-1</f>
        <v>0</v>
      </c>
      <c r="G277" s="61">
        <f>F277*'Расчет субсидий'!G277</f>
        <v>0</v>
      </c>
      <c r="H277" s="62">
        <f t="shared" si="19"/>
        <v>0</v>
      </c>
      <c r="I277" s="61">
        <f>'Расчет субсидий'!J277-1</f>
        <v>0.20503367267032102</v>
      </c>
      <c r="J277" s="61">
        <f>I277*'Расчет субсидий'!K277</f>
        <v>2.0503367267032102</v>
      </c>
      <c r="K277" s="62">
        <f t="shared" si="20"/>
        <v>29.443965551848009</v>
      </c>
      <c r="L277" s="61" t="s">
        <v>400</v>
      </c>
      <c r="M277" s="61" t="s">
        <v>400</v>
      </c>
      <c r="N277" s="63" t="s">
        <v>400</v>
      </c>
      <c r="O277" s="61" t="s">
        <v>400</v>
      </c>
      <c r="P277" s="61" t="s">
        <v>400</v>
      </c>
      <c r="Q277" s="63" t="s">
        <v>400</v>
      </c>
      <c r="R277" s="61" t="s">
        <v>400</v>
      </c>
      <c r="S277" s="61" t="s">
        <v>400</v>
      </c>
      <c r="T277" s="63" t="s">
        <v>400</v>
      </c>
      <c r="U277" s="61" t="s">
        <v>400</v>
      </c>
      <c r="V277" s="61" t="s">
        <v>400</v>
      </c>
      <c r="W277" s="63" t="s">
        <v>400</v>
      </c>
      <c r="X277" s="64">
        <f t="shared" si="21"/>
        <v>0.88246802588503082</v>
      </c>
    </row>
    <row r="278" spans="1:24" ht="15" customHeight="1">
      <c r="A278" s="72" t="s">
        <v>260</v>
      </c>
      <c r="B278" s="60">
        <f>'Расчет субсидий'!AF278</f>
        <v>98.436363636363694</v>
      </c>
      <c r="C278" s="61">
        <f>'Расчет субсидий'!D278-1</f>
        <v>0.15380511668782337</v>
      </c>
      <c r="D278" s="61">
        <f>C278*'Расчет субсидий'!E278</f>
        <v>2.3070767503173508</v>
      </c>
      <c r="E278" s="62">
        <f t="shared" si="18"/>
        <v>52.11813088863024</v>
      </c>
      <c r="F278" s="61">
        <f>'Расчет субсидий'!F278-1</f>
        <v>0</v>
      </c>
      <c r="G278" s="61">
        <f>F278*'Расчет субсидий'!G278</f>
        <v>0</v>
      </c>
      <c r="H278" s="62">
        <f t="shared" si="19"/>
        <v>0</v>
      </c>
      <c r="I278" s="61">
        <f>'Расчет субсидий'!J278-1</f>
        <v>0.20503367267032102</v>
      </c>
      <c r="J278" s="61">
        <f>I278*'Расчет субсидий'!K278</f>
        <v>2.0503367267032102</v>
      </c>
      <c r="K278" s="62">
        <f t="shared" si="20"/>
        <v>46.318232747733454</v>
      </c>
      <c r="L278" s="61" t="s">
        <v>400</v>
      </c>
      <c r="M278" s="61" t="s">
        <v>400</v>
      </c>
      <c r="N278" s="63" t="s">
        <v>400</v>
      </c>
      <c r="O278" s="61" t="s">
        <v>400</v>
      </c>
      <c r="P278" s="61" t="s">
        <v>400</v>
      </c>
      <c r="Q278" s="63" t="s">
        <v>400</v>
      </c>
      <c r="R278" s="61" t="s">
        <v>400</v>
      </c>
      <c r="S278" s="61" t="s">
        <v>400</v>
      </c>
      <c r="T278" s="63" t="s">
        <v>400</v>
      </c>
      <c r="U278" s="61" t="s">
        <v>400</v>
      </c>
      <c r="V278" s="61" t="s">
        <v>400</v>
      </c>
      <c r="W278" s="63" t="s">
        <v>400</v>
      </c>
      <c r="X278" s="64">
        <f t="shared" si="21"/>
        <v>4.357413477020561</v>
      </c>
    </row>
    <row r="279" spans="1:24" ht="15" customHeight="1">
      <c r="A279" s="72" t="s">
        <v>261</v>
      </c>
      <c r="B279" s="60">
        <f>'Расчет субсидий'!AF279</f>
        <v>107.74545454545466</v>
      </c>
      <c r="C279" s="61">
        <f>'Расчет субсидий'!D279-1</f>
        <v>0.16288387861545717</v>
      </c>
      <c r="D279" s="61">
        <f>C279*'Расчет субсидий'!E279</f>
        <v>2.4432581792318575</v>
      </c>
      <c r="E279" s="62">
        <f t="shared" si="18"/>
        <v>58.583376695914481</v>
      </c>
      <c r="F279" s="61">
        <f>'Расчет субсидий'!F279-1</f>
        <v>0</v>
      </c>
      <c r="G279" s="61">
        <f>F279*'Расчет субсидий'!G279</f>
        <v>0</v>
      </c>
      <c r="H279" s="62">
        <f t="shared" si="19"/>
        <v>0</v>
      </c>
      <c r="I279" s="61">
        <f>'Расчет субсидий'!J279-1</f>
        <v>0.20503367267032102</v>
      </c>
      <c r="J279" s="61">
        <f>I279*'Расчет субсидий'!K279</f>
        <v>2.0503367267032102</v>
      </c>
      <c r="K279" s="62">
        <f t="shared" si="20"/>
        <v>49.162077849540196</v>
      </c>
      <c r="L279" s="61" t="s">
        <v>400</v>
      </c>
      <c r="M279" s="61" t="s">
        <v>400</v>
      </c>
      <c r="N279" s="63" t="s">
        <v>400</v>
      </c>
      <c r="O279" s="61" t="s">
        <v>400</v>
      </c>
      <c r="P279" s="61" t="s">
        <v>400</v>
      </c>
      <c r="Q279" s="63" t="s">
        <v>400</v>
      </c>
      <c r="R279" s="61" t="s">
        <v>400</v>
      </c>
      <c r="S279" s="61" t="s">
        <v>400</v>
      </c>
      <c r="T279" s="63" t="s">
        <v>400</v>
      </c>
      <c r="U279" s="61" t="s">
        <v>400</v>
      </c>
      <c r="V279" s="61" t="s">
        <v>400</v>
      </c>
      <c r="W279" s="63" t="s">
        <v>400</v>
      </c>
      <c r="X279" s="64">
        <f t="shared" si="21"/>
        <v>4.4935949059350673</v>
      </c>
    </row>
    <row r="280" spans="1:24" ht="15" customHeight="1">
      <c r="A280" s="72" t="s">
        <v>262</v>
      </c>
      <c r="B280" s="60">
        <f>'Расчет субсидий'!AF280</f>
        <v>-6.5272727272727025</v>
      </c>
      <c r="C280" s="61">
        <f>'Расчет субсидий'!D280-1</f>
        <v>-0.15706791750659033</v>
      </c>
      <c r="D280" s="61">
        <f>C280*'Расчет субсидий'!E280</f>
        <v>-2.3560187625988549</v>
      </c>
      <c r="E280" s="62">
        <f t="shared" si="18"/>
        <v>-50.308409419597801</v>
      </c>
      <c r="F280" s="61">
        <f>'Расчет субсидий'!F280-1</f>
        <v>0</v>
      </c>
      <c r="G280" s="61">
        <f>F280*'Расчет субсидий'!G280</f>
        <v>0</v>
      </c>
      <c r="H280" s="62">
        <f t="shared" si="19"/>
        <v>0</v>
      </c>
      <c r="I280" s="61">
        <f>'Расчет субсидий'!J280-1</f>
        <v>0.20503367267032102</v>
      </c>
      <c r="J280" s="61">
        <f>I280*'Расчет субсидий'!K280</f>
        <v>2.0503367267032102</v>
      </c>
      <c r="K280" s="62">
        <f t="shared" si="20"/>
        <v>43.781136692325099</v>
      </c>
      <c r="L280" s="61" t="s">
        <v>400</v>
      </c>
      <c r="M280" s="61" t="s">
        <v>400</v>
      </c>
      <c r="N280" s="63" t="s">
        <v>400</v>
      </c>
      <c r="O280" s="61" t="s">
        <v>400</v>
      </c>
      <c r="P280" s="61" t="s">
        <v>400</v>
      </c>
      <c r="Q280" s="63" t="s">
        <v>400</v>
      </c>
      <c r="R280" s="61" t="s">
        <v>400</v>
      </c>
      <c r="S280" s="61" t="s">
        <v>400</v>
      </c>
      <c r="T280" s="63" t="s">
        <v>400</v>
      </c>
      <c r="U280" s="61" t="s">
        <v>400</v>
      </c>
      <c r="V280" s="61" t="s">
        <v>400</v>
      </c>
      <c r="W280" s="63" t="s">
        <v>400</v>
      </c>
      <c r="X280" s="64">
        <f t="shared" si="21"/>
        <v>-0.30568203589564469</v>
      </c>
    </row>
    <row r="281" spans="1:24" ht="15" customHeight="1">
      <c r="A281" s="72" t="s">
        <v>263</v>
      </c>
      <c r="B281" s="60">
        <f>'Расчет субсидий'!AF281</f>
        <v>89.627272727272725</v>
      </c>
      <c r="C281" s="61">
        <f>'Расчет субсидий'!D281-1</f>
        <v>0.16770368055555562</v>
      </c>
      <c r="D281" s="61">
        <f>C281*'Расчет субсидий'!E281</f>
        <v>2.5155552083333346</v>
      </c>
      <c r="E281" s="62">
        <f t="shared" si="18"/>
        <v>49.379695342263624</v>
      </c>
      <c r="F281" s="61">
        <f>'Расчет субсидий'!F281-1</f>
        <v>0</v>
      </c>
      <c r="G281" s="61">
        <f>F281*'Расчет субсидий'!G281</f>
        <v>0</v>
      </c>
      <c r="H281" s="62">
        <f t="shared" si="19"/>
        <v>0</v>
      </c>
      <c r="I281" s="61">
        <f>'Расчет субсидий'!J281-1</f>
        <v>0.20503367267032102</v>
      </c>
      <c r="J281" s="61">
        <f>I281*'Расчет субсидий'!K281</f>
        <v>2.0503367267032102</v>
      </c>
      <c r="K281" s="62">
        <f t="shared" si="20"/>
        <v>40.247577385009095</v>
      </c>
      <c r="L281" s="61" t="s">
        <v>400</v>
      </c>
      <c r="M281" s="61" t="s">
        <v>400</v>
      </c>
      <c r="N281" s="63" t="s">
        <v>400</v>
      </c>
      <c r="O281" s="61" t="s">
        <v>400</v>
      </c>
      <c r="P281" s="61" t="s">
        <v>400</v>
      </c>
      <c r="Q281" s="63" t="s">
        <v>400</v>
      </c>
      <c r="R281" s="61" t="s">
        <v>400</v>
      </c>
      <c r="S281" s="61" t="s">
        <v>400</v>
      </c>
      <c r="T281" s="63" t="s">
        <v>400</v>
      </c>
      <c r="U281" s="61" t="s">
        <v>400</v>
      </c>
      <c r="V281" s="61" t="s">
        <v>400</v>
      </c>
      <c r="W281" s="63" t="s">
        <v>400</v>
      </c>
      <c r="X281" s="64">
        <f t="shared" si="21"/>
        <v>4.5658919350365448</v>
      </c>
    </row>
    <row r="282" spans="1:24" ht="15" customHeight="1">
      <c r="A282" s="72" t="s">
        <v>264</v>
      </c>
      <c r="B282" s="60">
        <f>'Расчет субсидий'!AF282</f>
        <v>44.009090909090901</v>
      </c>
      <c r="C282" s="61">
        <f>'Расчет субсидий'!D282-1</f>
        <v>3.3402186257807109E-3</v>
      </c>
      <c r="D282" s="61">
        <f>C282*'Расчет субсидий'!E282</f>
        <v>5.0103279386710664E-2</v>
      </c>
      <c r="E282" s="62">
        <f t="shared" si="18"/>
        <v>1.0497799370514049</v>
      </c>
      <c r="F282" s="61">
        <f>'Расчет субсидий'!F282-1</f>
        <v>0</v>
      </c>
      <c r="G282" s="61">
        <f>F282*'Расчет субсидий'!G282</f>
        <v>0</v>
      </c>
      <c r="H282" s="62">
        <f t="shared" si="19"/>
        <v>0</v>
      </c>
      <c r="I282" s="61">
        <f>'Расчет субсидий'!J282-1</f>
        <v>0.20503367267032102</v>
      </c>
      <c r="J282" s="61">
        <f>I282*'Расчет субсидий'!K282</f>
        <v>2.0503367267032102</v>
      </c>
      <c r="K282" s="62">
        <f t="shared" si="20"/>
        <v>42.959310972039489</v>
      </c>
      <c r="L282" s="61" t="s">
        <v>400</v>
      </c>
      <c r="M282" s="61" t="s">
        <v>400</v>
      </c>
      <c r="N282" s="63" t="s">
        <v>400</v>
      </c>
      <c r="O282" s="61" t="s">
        <v>400</v>
      </c>
      <c r="P282" s="61" t="s">
        <v>400</v>
      </c>
      <c r="Q282" s="63" t="s">
        <v>400</v>
      </c>
      <c r="R282" s="61" t="s">
        <v>400</v>
      </c>
      <c r="S282" s="61" t="s">
        <v>400</v>
      </c>
      <c r="T282" s="63" t="s">
        <v>400</v>
      </c>
      <c r="U282" s="61" t="s">
        <v>400</v>
      </c>
      <c r="V282" s="61" t="s">
        <v>400</v>
      </c>
      <c r="W282" s="63" t="s">
        <v>400</v>
      </c>
      <c r="X282" s="64">
        <f t="shared" si="21"/>
        <v>2.1004400060899209</v>
      </c>
    </row>
    <row r="283" spans="1:24" ht="15" customHeight="1">
      <c r="A283" s="72" t="s">
        <v>265</v>
      </c>
      <c r="B283" s="60">
        <f>'Расчет субсидий'!AF283</f>
        <v>76.281818181818153</v>
      </c>
      <c r="C283" s="61">
        <f>'Расчет субсидий'!D283-1</f>
        <v>9.0465126116246575E-2</v>
      </c>
      <c r="D283" s="61">
        <f>C283*'Расчет субсидий'!E283</f>
        <v>1.3569768917436986</v>
      </c>
      <c r="E283" s="62">
        <f t="shared" si="18"/>
        <v>30.379552962930298</v>
      </c>
      <c r="F283" s="61">
        <f>'Расчет субсидий'!F283-1</f>
        <v>0</v>
      </c>
      <c r="G283" s="61">
        <f>F283*'Расчет субсидий'!G283</f>
        <v>0</v>
      </c>
      <c r="H283" s="62">
        <f t="shared" si="19"/>
        <v>0</v>
      </c>
      <c r="I283" s="61">
        <f>'Расчет субсидий'!J283-1</f>
        <v>0.20503367267032102</v>
      </c>
      <c r="J283" s="61">
        <f>I283*'Расчет субсидий'!K283</f>
        <v>2.0503367267032102</v>
      </c>
      <c r="K283" s="62">
        <f t="shared" si="20"/>
        <v>45.902265218887855</v>
      </c>
      <c r="L283" s="61" t="s">
        <v>400</v>
      </c>
      <c r="M283" s="61" t="s">
        <v>400</v>
      </c>
      <c r="N283" s="63" t="s">
        <v>400</v>
      </c>
      <c r="O283" s="61" t="s">
        <v>400</v>
      </c>
      <c r="P283" s="61" t="s">
        <v>400</v>
      </c>
      <c r="Q283" s="63" t="s">
        <v>400</v>
      </c>
      <c r="R283" s="61" t="s">
        <v>400</v>
      </c>
      <c r="S283" s="61" t="s">
        <v>400</v>
      </c>
      <c r="T283" s="63" t="s">
        <v>400</v>
      </c>
      <c r="U283" s="61" t="s">
        <v>400</v>
      </c>
      <c r="V283" s="61" t="s">
        <v>400</v>
      </c>
      <c r="W283" s="63" t="s">
        <v>400</v>
      </c>
      <c r="X283" s="64">
        <f t="shared" si="21"/>
        <v>3.4073136184469091</v>
      </c>
    </row>
    <row r="284" spans="1:24" ht="15" customHeight="1">
      <c r="A284" s="72" t="s">
        <v>266</v>
      </c>
      <c r="B284" s="60">
        <f>'Расчет субсидий'!AF284</f>
        <v>-18.245454545454663</v>
      </c>
      <c r="C284" s="61">
        <f>'Расчет субсидий'!D284-1</f>
        <v>-0.18766572068256082</v>
      </c>
      <c r="D284" s="61">
        <f>C284*'Расчет субсидий'!E284</f>
        <v>-2.8149858102384124</v>
      </c>
      <c r="E284" s="62">
        <f t="shared" si="18"/>
        <v>-67.168975616041948</v>
      </c>
      <c r="F284" s="61">
        <f>'Расчет субсидий'!F284-1</f>
        <v>0</v>
      </c>
      <c r="G284" s="61">
        <f>F284*'Расчет субсидий'!G284</f>
        <v>0</v>
      </c>
      <c r="H284" s="62">
        <f t="shared" si="19"/>
        <v>0</v>
      </c>
      <c r="I284" s="61">
        <f>'Расчет субсидий'!J284-1</f>
        <v>0.20503367267032102</v>
      </c>
      <c r="J284" s="61">
        <f>I284*'Расчет субсидий'!K284</f>
        <v>2.0503367267032102</v>
      </c>
      <c r="K284" s="62">
        <f t="shared" si="20"/>
        <v>48.923521070587284</v>
      </c>
      <c r="L284" s="61" t="s">
        <v>400</v>
      </c>
      <c r="M284" s="61" t="s">
        <v>400</v>
      </c>
      <c r="N284" s="63" t="s">
        <v>400</v>
      </c>
      <c r="O284" s="61" t="s">
        <v>400</v>
      </c>
      <c r="P284" s="61" t="s">
        <v>400</v>
      </c>
      <c r="Q284" s="63" t="s">
        <v>400</v>
      </c>
      <c r="R284" s="61" t="s">
        <v>400</v>
      </c>
      <c r="S284" s="61" t="s">
        <v>400</v>
      </c>
      <c r="T284" s="63" t="s">
        <v>400</v>
      </c>
      <c r="U284" s="61" t="s">
        <v>400</v>
      </c>
      <c r="V284" s="61" t="s">
        <v>400</v>
      </c>
      <c r="W284" s="63" t="s">
        <v>400</v>
      </c>
      <c r="X284" s="64">
        <f t="shared" si="21"/>
        <v>-0.76464908353520222</v>
      </c>
    </row>
    <row r="285" spans="1:24" ht="15" customHeight="1">
      <c r="A285" s="72" t="s">
        <v>267</v>
      </c>
      <c r="B285" s="60">
        <f>'Расчет субсидий'!AF285</f>
        <v>-1.327272727272728</v>
      </c>
      <c r="C285" s="61">
        <f>'Расчет субсидий'!D285-1</f>
        <v>-0.16736776665793529</v>
      </c>
      <c r="D285" s="61">
        <f>C285*'Расчет субсидий'!E285</f>
        <v>-2.5105164998690292</v>
      </c>
      <c r="E285" s="62">
        <f t="shared" si="18"/>
        <v>-7.2409529404580368</v>
      </c>
      <c r="F285" s="61">
        <f>'Расчет субсидий'!F285-1</f>
        <v>0</v>
      </c>
      <c r="G285" s="61">
        <f>F285*'Расчет субсидий'!G285</f>
        <v>0</v>
      </c>
      <c r="H285" s="62">
        <f t="shared" si="19"/>
        <v>0</v>
      </c>
      <c r="I285" s="61">
        <f>'Расчет субсидий'!J285-1</f>
        <v>0.20503367267032102</v>
      </c>
      <c r="J285" s="61">
        <f>I285*'Расчет субсидий'!K285</f>
        <v>2.0503367267032102</v>
      </c>
      <c r="K285" s="62">
        <f t="shared" si="20"/>
        <v>5.9136802131853088</v>
      </c>
      <c r="L285" s="61" t="s">
        <v>400</v>
      </c>
      <c r="M285" s="61" t="s">
        <v>400</v>
      </c>
      <c r="N285" s="63" t="s">
        <v>400</v>
      </c>
      <c r="O285" s="61" t="s">
        <v>400</v>
      </c>
      <c r="P285" s="61" t="s">
        <v>400</v>
      </c>
      <c r="Q285" s="63" t="s">
        <v>400</v>
      </c>
      <c r="R285" s="61" t="s">
        <v>400</v>
      </c>
      <c r="S285" s="61" t="s">
        <v>400</v>
      </c>
      <c r="T285" s="63" t="s">
        <v>400</v>
      </c>
      <c r="U285" s="61" t="s">
        <v>400</v>
      </c>
      <c r="V285" s="61" t="s">
        <v>400</v>
      </c>
      <c r="W285" s="63" t="s">
        <v>400</v>
      </c>
      <c r="X285" s="64">
        <f t="shared" si="21"/>
        <v>-0.46017977316581904</v>
      </c>
    </row>
    <row r="286" spans="1:24" ht="15" customHeight="1">
      <c r="A286" s="72" t="s">
        <v>268</v>
      </c>
      <c r="B286" s="60">
        <f>'Расчет субсидий'!AF286</f>
        <v>-63.936363636363694</v>
      </c>
      <c r="C286" s="61">
        <f>'Расчет субсидий'!D286-1</f>
        <v>-0.3109092139852786</v>
      </c>
      <c r="D286" s="61">
        <f>C286*'Расчет субсидий'!E286</f>
        <v>-4.6636382097791786</v>
      </c>
      <c r="E286" s="62">
        <f t="shared" si="18"/>
        <v>-114.09937597322897</v>
      </c>
      <c r="F286" s="61">
        <f>'Расчет субсидий'!F286-1</f>
        <v>0</v>
      </c>
      <c r="G286" s="61">
        <f>F286*'Расчет субсидий'!G286</f>
        <v>0</v>
      </c>
      <c r="H286" s="62">
        <f t="shared" si="19"/>
        <v>0</v>
      </c>
      <c r="I286" s="61">
        <f>'Расчет субсидий'!J286-1</f>
        <v>0.20503367267032102</v>
      </c>
      <c r="J286" s="61">
        <f>I286*'Расчет субсидий'!K286</f>
        <v>2.0503367267032102</v>
      </c>
      <c r="K286" s="62">
        <f t="shared" si="20"/>
        <v>50.163012336865265</v>
      </c>
      <c r="L286" s="61" t="s">
        <v>400</v>
      </c>
      <c r="M286" s="61" t="s">
        <v>400</v>
      </c>
      <c r="N286" s="63" t="s">
        <v>400</v>
      </c>
      <c r="O286" s="61" t="s">
        <v>400</v>
      </c>
      <c r="P286" s="61" t="s">
        <v>400</v>
      </c>
      <c r="Q286" s="63" t="s">
        <v>400</v>
      </c>
      <c r="R286" s="61" t="s">
        <v>400</v>
      </c>
      <c r="S286" s="61" t="s">
        <v>400</v>
      </c>
      <c r="T286" s="63" t="s">
        <v>400</v>
      </c>
      <c r="U286" s="61" t="s">
        <v>400</v>
      </c>
      <c r="V286" s="61" t="s">
        <v>400</v>
      </c>
      <c r="W286" s="63" t="s">
        <v>400</v>
      </c>
      <c r="X286" s="64">
        <f t="shared" si="21"/>
        <v>-2.6133014830759684</v>
      </c>
    </row>
    <row r="287" spans="1:24" ht="15" customHeight="1">
      <c r="A287" s="72" t="s">
        <v>269</v>
      </c>
      <c r="B287" s="60">
        <f>'Расчет субсидий'!AF287</f>
        <v>-19.254545454545337</v>
      </c>
      <c r="C287" s="61">
        <f>'Расчет субсидий'!D287-1</f>
        <v>-0.19127907857966109</v>
      </c>
      <c r="D287" s="61">
        <f>C287*'Расчет субсидий'!E287</f>
        <v>-2.8691861786949162</v>
      </c>
      <c r="E287" s="62">
        <f t="shared" si="18"/>
        <v>-67.466462315949713</v>
      </c>
      <c r="F287" s="61">
        <f>'Расчет субсидий'!F287-1</f>
        <v>0</v>
      </c>
      <c r="G287" s="61">
        <f>F287*'Расчет субсидий'!G287</f>
        <v>0</v>
      </c>
      <c r="H287" s="62">
        <f t="shared" si="19"/>
        <v>0</v>
      </c>
      <c r="I287" s="61">
        <f>'Расчет субсидий'!J287-1</f>
        <v>0.20503367267032102</v>
      </c>
      <c r="J287" s="61">
        <f>I287*'Расчет субсидий'!K287</f>
        <v>2.0503367267032102</v>
      </c>
      <c r="K287" s="62">
        <f t="shared" si="20"/>
        <v>48.211916861404369</v>
      </c>
      <c r="L287" s="61" t="s">
        <v>400</v>
      </c>
      <c r="M287" s="61" t="s">
        <v>400</v>
      </c>
      <c r="N287" s="63" t="s">
        <v>400</v>
      </c>
      <c r="O287" s="61" t="s">
        <v>400</v>
      </c>
      <c r="P287" s="61" t="s">
        <v>400</v>
      </c>
      <c r="Q287" s="63" t="s">
        <v>400</v>
      </c>
      <c r="R287" s="61" t="s">
        <v>400</v>
      </c>
      <c r="S287" s="61" t="s">
        <v>400</v>
      </c>
      <c r="T287" s="63" t="s">
        <v>400</v>
      </c>
      <c r="U287" s="61" t="s">
        <v>400</v>
      </c>
      <c r="V287" s="61" t="s">
        <v>400</v>
      </c>
      <c r="W287" s="63" t="s">
        <v>400</v>
      </c>
      <c r="X287" s="64">
        <f t="shared" si="21"/>
        <v>-0.818849451991706</v>
      </c>
    </row>
    <row r="288" spans="1:24" ht="15" customHeight="1">
      <c r="A288" s="72" t="s">
        <v>270</v>
      </c>
      <c r="B288" s="60">
        <f>'Расчет субсидий'!AF288</f>
        <v>-0.87272727272727479</v>
      </c>
      <c r="C288" s="61">
        <f>'Расчет субсидий'!D288-1</f>
        <v>-0.23737727900044148</v>
      </c>
      <c r="D288" s="61">
        <f>C288*'Расчет субсидий'!E288</f>
        <v>-3.5606591850066223</v>
      </c>
      <c r="E288" s="62">
        <f t="shared" si="18"/>
        <v>-2.0574972997043797</v>
      </c>
      <c r="F288" s="61">
        <f>'Расчет субсидий'!F288-1</f>
        <v>0</v>
      </c>
      <c r="G288" s="61">
        <f>F288*'Расчет субсидий'!G288</f>
        <v>0</v>
      </c>
      <c r="H288" s="62">
        <f t="shared" si="19"/>
        <v>0</v>
      </c>
      <c r="I288" s="61">
        <f>'Расчет субсидий'!J288-1</f>
        <v>0.20503367267032102</v>
      </c>
      <c r="J288" s="61">
        <f>I288*'Расчет субсидий'!K288</f>
        <v>2.0503367267032102</v>
      </c>
      <c r="K288" s="62">
        <f t="shared" si="20"/>
        <v>1.1847700269771047</v>
      </c>
      <c r="L288" s="61" t="s">
        <v>400</v>
      </c>
      <c r="M288" s="61" t="s">
        <v>400</v>
      </c>
      <c r="N288" s="63" t="s">
        <v>400</v>
      </c>
      <c r="O288" s="61" t="s">
        <v>400</v>
      </c>
      <c r="P288" s="61" t="s">
        <v>400</v>
      </c>
      <c r="Q288" s="63" t="s">
        <v>400</v>
      </c>
      <c r="R288" s="61" t="s">
        <v>400</v>
      </c>
      <c r="S288" s="61" t="s">
        <v>400</v>
      </c>
      <c r="T288" s="63" t="s">
        <v>400</v>
      </c>
      <c r="U288" s="61" t="s">
        <v>400</v>
      </c>
      <c r="V288" s="61" t="s">
        <v>400</v>
      </c>
      <c r="W288" s="63" t="s">
        <v>400</v>
      </c>
      <c r="X288" s="64">
        <f t="shared" si="21"/>
        <v>-1.5103224583034121</v>
      </c>
    </row>
    <row r="289" spans="1:24" ht="15" customHeight="1">
      <c r="A289" s="72" t="s">
        <v>163</v>
      </c>
      <c r="B289" s="60">
        <f>'Расчет субсидий'!AF289</f>
        <v>65.918181818181893</v>
      </c>
      <c r="C289" s="61">
        <f>'Расчет субсидий'!D289-1</f>
        <v>6.9319499369866922E-2</v>
      </c>
      <c r="D289" s="61">
        <f>C289*'Расчет субсидий'!E289</f>
        <v>1.0397924905480038</v>
      </c>
      <c r="E289" s="62">
        <f t="shared" si="18"/>
        <v>22.180700425884936</v>
      </c>
      <c r="F289" s="61">
        <f>'Расчет субсидий'!F289-1</f>
        <v>0</v>
      </c>
      <c r="G289" s="61">
        <f>F289*'Расчет субсидий'!G289</f>
        <v>0</v>
      </c>
      <c r="H289" s="62">
        <f t="shared" si="19"/>
        <v>0</v>
      </c>
      <c r="I289" s="61">
        <f>'Расчет субсидий'!J289-1</f>
        <v>0.20503367267032102</v>
      </c>
      <c r="J289" s="61">
        <f>I289*'Расчет субсидий'!K289</f>
        <v>2.0503367267032102</v>
      </c>
      <c r="K289" s="62">
        <f t="shared" si="20"/>
        <v>43.737481392296957</v>
      </c>
      <c r="L289" s="61" t="s">
        <v>400</v>
      </c>
      <c r="M289" s="61" t="s">
        <v>400</v>
      </c>
      <c r="N289" s="63" t="s">
        <v>400</v>
      </c>
      <c r="O289" s="61" t="s">
        <v>400</v>
      </c>
      <c r="P289" s="61" t="s">
        <v>400</v>
      </c>
      <c r="Q289" s="63" t="s">
        <v>400</v>
      </c>
      <c r="R289" s="61" t="s">
        <v>400</v>
      </c>
      <c r="S289" s="61" t="s">
        <v>400</v>
      </c>
      <c r="T289" s="63" t="s">
        <v>400</v>
      </c>
      <c r="U289" s="61" t="s">
        <v>400</v>
      </c>
      <c r="V289" s="61" t="s">
        <v>400</v>
      </c>
      <c r="W289" s="63" t="s">
        <v>400</v>
      </c>
      <c r="X289" s="64">
        <f t="shared" si="21"/>
        <v>3.090129217251214</v>
      </c>
    </row>
    <row r="290" spans="1:24" ht="15" customHeight="1">
      <c r="A290" s="68" t="s">
        <v>271</v>
      </c>
      <c r="B290" s="69"/>
      <c r="C290" s="70"/>
      <c r="D290" s="70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</row>
    <row r="291" spans="1:24" ht="15" customHeight="1">
      <c r="A291" s="72" t="s">
        <v>67</v>
      </c>
      <c r="B291" s="60">
        <f>'Расчет субсидий'!AF291</f>
        <v>-56.345454545454572</v>
      </c>
      <c r="C291" s="61">
        <f>'Расчет субсидий'!D291-1</f>
        <v>-0.29377711472215451</v>
      </c>
      <c r="D291" s="61">
        <f>C291*'Расчет субсидий'!E291</f>
        <v>-4.4066567208323173</v>
      </c>
      <c r="E291" s="62">
        <f t="shared" si="18"/>
        <v>-77.83232665015197</v>
      </c>
      <c r="F291" s="61">
        <f>'Расчет субсидий'!F291-1</f>
        <v>0</v>
      </c>
      <c r="G291" s="61">
        <f>F291*'Расчет субсидий'!G291</f>
        <v>0</v>
      </c>
      <c r="H291" s="62">
        <f t="shared" si="19"/>
        <v>0</v>
      </c>
      <c r="I291" s="61">
        <f>'Расчет субсидий'!J291-1</f>
        <v>0.121652883120698</v>
      </c>
      <c r="J291" s="61">
        <f>I291*'Расчет субсидий'!K291</f>
        <v>1.21652883120698</v>
      </c>
      <c r="K291" s="62">
        <f t="shared" si="20"/>
        <v>21.486872104697408</v>
      </c>
      <c r="L291" s="61" t="s">
        <v>400</v>
      </c>
      <c r="M291" s="61" t="s">
        <v>400</v>
      </c>
      <c r="N291" s="63" t="s">
        <v>400</v>
      </c>
      <c r="O291" s="61" t="s">
        <v>400</v>
      </c>
      <c r="P291" s="61" t="s">
        <v>400</v>
      </c>
      <c r="Q291" s="63" t="s">
        <v>400</v>
      </c>
      <c r="R291" s="61" t="s">
        <v>400</v>
      </c>
      <c r="S291" s="61" t="s">
        <v>400</v>
      </c>
      <c r="T291" s="63" t="s">
        <v>400</v>
      </c>
      <c r="U291" s="61" t="s">
        <v>400</v>
      </c>
      <c r="V291" s="61" t="s">
        <v>400</v>
      </c>
      <c r="W291" s="63" t="s">
        <v>400</v>
      </c>
      <c r="X291" s="64">
        <f t="shared" si="21"/>
        <v>-3.1901278896253373</v>
      </c>
    </row>
    <row r="292" spans="1:24" ht="15" customHeight="1">
      <c r="A292" s="72" t="s">
        <v>272</v>
      </c>
      <c r="B292" s="60">
        <f>'Расчет субсидий'!AF292</f>
        <v>-149.48181818181814</v>
      </c>
      <c r="C292" s="61">
        <f>'Расчет субсидий'!D292-1</f>
        <v>-0.61998137792193275</v>
      </c>
      <c r="D292" s="61">
        <f>C292*'Расчет субсидий'!E292</f>
        <v>-9.2997206688289911</v>
      </c>
      <c r="E292" s="62">
        <f t="shared" si="18"/>
        <v>-171.97898826171564</v>
      </c>
      <c r="F292" s="61">
        <f>'Расчет субсидий'!F292-1</f>
        <v>0</v>
      </c>
      <c r="G292" s="61">
        <f>F292*'Расчет субсидий'!G292</f>
        <v>0</v>
      </c>
      <c r="H292" s="62">
        <f t="shared" si="19"/>
        <v>0</v>
      </c>
      <c r="I292" s="61">
        <f>'Расчет субсидий'!J292-1</f>
        <v>0.121652883120698</v>
      </c>
      <c r="J292" s="61">
        <f>I292*'Расчет субсидий'!K292</f>
        <v>1.21652883120698</v>
      </c>
      <c r="K292" s="62">
        <f t="shared" si="20"/>
        <v>22.497170079897494</v>
      </c>
      <c r="L292" s="61" t="s">
        <v>400</v>
      </c>
      <c r="M292" s="61" t="s">
        <v>400</v>
      </c>
      <c r="N292" s="63" t="s">
        <v>400</v>
      </c>
      <c r="O292" s="61" t="s">
        <v>400</v>
      </c>
      <c r="P292" s="61" t="s">
        <v>400</v>
      </c>
      <c r="Q292" s="63" t="s">
        <v>400</v>
      </c>
      <c r="R292" s="61" t="s">
        <v>400</v>
      </c>
      <c r="S292" s="61" t="s">
        <v>400</v>
      </c>
      <c r="T292" s="63" t="s">
        <v>400</v>
      </c>
      <c r="U292" s="61" t="s">
        <v>400</v>
      </c>
      <c r="V292" s="61" t="s">
        <v>400</v>
      </c>
      <c r="W292" s="63" t="s">
        <v>400</v>
      </c>
      <c r="X292" s="64">
        <f t="shared" si="21"/>
        <v>-8.0831918376220102</v>
      </c>
    </row>
    <row r="293" spans="1:24" ht="15" customHeight="1">
      <c r="A293" s="72" t="s">
        <v>273</v>
      </c>
      <c r="B293" s="60">
        <f>'Расчет субсидий'!AF293</f>
        <v>3.6545454545454561</v>
      </c>
      <c r="C293" s="61">
        <f>'Расчет субсидий'!D293-1</f>
        <v>-2.1300413715898969E-2</v>
      </c>
      <c r="D293" s="61">
        <f>C293*'Расчет субсидий'!E293</f>
        <v>-0.31950620573848454</v>
      </c>
      <c r="E293" s="62">
        <f t="shared" si="18"/>
        <v>-1.3016950952277329</v>
      </c>
      <c r="F293" s="61">
        <f>'Расчет субсидий'!F293-1</f>
        <v>0</v>
      </c>
      <c r="G293" s="61">
        <f>F293*'Расчет субсидий'!G293</f>
        <v>0</v>
      </c>
      <c r="H293" s="62">
        <f t="shared" si="19"/>
        <v>0</v>
      </c>
      <c r="I293" s="61">
        <f>'Расчет субсидий'!J293-1</f>
        <v>0.121652883120698</v>
      </c>
      <c r="J293" s="61">
        <f>I293*'Расчет субсидий'!K293</f>
        <v>1.21652883120698</v>
      </c>
      <c r="K293" s="62">
        <f t="shared" si="20"/>
        <v>4.956240549773189</v>
      </c>
      <c r="L293" s="61" t="s">
        <v>400</v>
      </c>
      <c r="M293" s="61" t="s">
        <v>400</v>
      </c>
      <c r="N293" s="63" t="s">
        <v>400</v>
      </c>
      <c r="O293" s="61" t="s">
        <v>400</v>
      </c>
      <c r="P293" s="61" t="s">
        <v>400</v>
      </c>
      <c r="Q293" s="63" t="s">
        <v>400</v>
      </c>
      <c r="R293" s="61" t="s">
        <v>400</v>
      </c>
      <c r="S293" s="61" t="s">
        <v>400</v>
      </c>
      <c r="T293" s="63" t="s">
        <v>400</v>
      </c>
      <c r="U293" s="61" t="s">
        <v>400</v>
      </c>
      <c r="V293" s="61" t="s">
        <v>400</v>
      </c>
      <c r="W293" s="63" t="s">
        <v>400</v>
      </c>
      <c r="X293" s="64">
        <f t="shared" si="21"/>
        <v>0.89702262546849543</v>
      </c>
    </row>
    <row r="294" spans="1:24" ht="15" customHeight="1">
      <c r="A294" s="72" t="s">
        <v>49</v>
      </c>
      <c r="B294" s="60">
        <f>'Расчет субсидий'!AF294</f>
        <v>0.81818181818182012</v>
      </c>
      <c r="C294" s="61">
        <f>'Расчет субсидий'!D294-1</f>
        <v>-4.5426961589559944E-2</v>
      </c>
      <c r="D294" s="61">
        <f>C294*'Расчет субсидий'!E294</f>
        <v>-0.68140442384339917</v>
      </c>
      <c r="E294" s="62">
        <f t="shared" si="18"/>
        <v>-1.0418375666399677</v>
      </c>
      <c r="F294" s="61">
        <f>'Расчет субсидий'!F294-1</f>
        <v>0</v>
      </c>
      <c r="G294" s="61">
        <f>F294*'Расчет субсидий'!G294</f>
        <v>0</v>
      </c>
      <c r="H294" s="62">
        <f t="shared" si="19"/>
        <v>0</v>
      </c>
      <c r="I294" s="61">
        <f>'Расчет субсидий'!J294-1</f>
        <v>0.121652883120698</v>
      </c>
      <c r="J294" s="61">
        <f>I294*'Расчет субсидий'!K294</f>
        <v>1.21652883120698</v>
      </c>
      <c r="K294" s="62">
        <f t="shared" si="20"/>
        <v>1.8600193848217879</v>
      </c>
      <c r="L294" s="61" t="s">
        <v>400</v>
      </c>
      <c r="M294" s="61" t="s">
        <v>400</v>
      </c>
      <c r="N294" s="63" t="s">
        <v>400</v>
      </c>
      <c r="O294" s="61" t="s">
        <v>400</v>
      </c>
      <c r="P294" s="61" t="s">
        <v>400</v>
      </c>
      <c r="Q294" s="63" t="s">
        <v>400</v>
      </c>
      <c r="R294" s="61" t="s">
        <v>400</v>
      </c>
      <c r="S294" s="61" t="s">
        <v>400</v>
      </c>
      <c r="T294" s="63" t="s">
        <v>400</v>
      </c>
      <c r="U294" s="61" t="s">
        <v>400</v>
      </c>
      <c r="V294" s="61" t="s">
        <v>400</v>
      </c>
      <c r="W294" s="63" t="s">
        <v>400</v>
      </c>
      <c r="X294" s="64">
        <f t="shared" si="21"/>
        <v>0.5351244073635808</v>
      </c>
    </row>
    <row r="295" spans="1:24" ht="15" customHeight="1">
      <c r="A295" s="72" t="s">
        <v>274</v>
      </c>
      <c r="B295" s="60">
        <f>'Расчет субсидий'!AF295</f>
        <v>-39.827272727272771</v>
      </c>
      <c r="C295" s="61">
        <f>'Расчет субсидий'!D295-1</f>
        <v>-0.26003129087477517</v>
      </c>
      <c r="D295" s="61">
        <f>C295*'Расчет субсидий'!E295</f>
        <v>-3.9004693631216276</v>
      </c>
      <c r="E295" s="62">
        <f t="shared" si="18"/>
        <v>-57.879470592665555</v>
      </c>
      <c r="F295" s="61">
        <f>'Расчет субсидий'!F295-1</f>
        <v>0</v>
      </c>
      <c r="G295" s="61">
        <f>F295*'Расчет субсидий'!G295</f>
        <v>0</v>
      </c>
      <c r="H295" s="62">
        <f t="shared" si="19"/>
        <v>0</v>
      </c>
      <c r="I295" s="61">
        <f>'Расчет субсидий'!J295-1</f>
        <v>0.121652883120698</v>
      </c>
      <c r="J295" s="61">
        <f>I295*'Расчет субсидий'!K295</f>
        <v>1.21652883120698</v>
      </c>
      <c r="K295" s="62">
        <f t="shared" si="20"/>
        <v>18.052197865392781</v>
      </c>
      <c r="L295" s="61" t="s">
        <v>400</v>
      </c>
      <c r="M295" s="61" t="s">
        <v>400</v>
      </c>
      <c r="N295" s="63" t="s">
        <v>400</v>
      </c>
      <c r="O295" s="61" t="s">
        <v>400</v>
      </c>
      <c r="P295" s="61" t="s">
        <v>400</v>
      </c>
      <c r="Q295" s="63" t="s">
        <v>400</v>
      </c>
      <c r="R295" s="61" t="s">
        <v>400</v>
      </c>
      <c r="S295" s="61" t="s">
        <v>400</v>
      </c>
      <c r="T295" s="63" t="s">
        <v>400</v>
      </c>
      <c r="U295" s="61" t="s">
        <v>400</v>
      </c>
      <c r="V295" s="61" t="s">
        <v>400</v>
      </c>
      <c r="W295" s="63" t="s">
        <v>400</v>
      </c>
      <c r="X295" s="64">
        <f t="shared" si="21"/>
        <v>-2.6839405319146477</v>
      </c>
    </row>
    <row r="296" spans="1:24" ht="15" customHeight="1">
      <c r="A296" s="72" t="s">
        <v>275</v>
      </c>
      <c r="B296" s="60">
        <f>'Расчет субсидий'!AF296</f>
        <v>-118.4454545454546</v>
      </c>
      <c r="C296" s="61">
        <f>'Расчет субсидий'!D296-1</f>
        <v>-0.41227993580652378</v>
      </c>
      <c r="D296" s="61">
        <f>C296*'Расчет субсидий'!E296</f>
        <v>-6.1841990370978568</v>
      </c>
      <c r="E296" s="62">
        <f t="shared" si="18"/>
        <v>-147.45146831204693</v>
      </c>
      <c r="F296" s="61">
        <f>'Расчет субсидий'!F296-1</f>
        <v>0</v>
      </c>
      <c r="G296" s="61">
        <f>F296*'Расчет субсидий'!G296</f>
        <v>0</v>
      </c>
      <c r="H296" s="62">
        <f t="shared" si="19"/>
        <v>0</v>
      </c>
      <c r="I296" s="61">
        <f>'Расчет субсидий'!J296-1</f>
        <v>0.121652883120698</v>
      </c>
      <c r="J296" s="61">
        <f>I296*'Расчет субсидий'!K296</f>
        <v>1.21652883120698</v>
      </c>
      <c r="K296" s="62">
        <f t="shared" si="20"/>
        <v>29.006013766592336</v>
      </c>
      <c r="L296" s="61" t="s">
        <v>400</v>
      </c>
      <c r="M296" s="61" t="s">
        <v>400</v>
      </c>
      <c r="N296" s="63" t="s">
        <v>400</v>
      </c>
      <c r="O296" s="61" t="s">
        <v>400</v>
      </c>
      <c r="P296" s="61" t="s">
        <v>400</v>
      </c>
      <c r="Q296" s="63" t="s">
        <v>400</v>
      </c>
      <c r="R296" s="61" t="s">
        <v>400</v>
      </c>
      <c r="S296" s="61" t="s">
        <v>400</v>
      </c>
      <c r="T296" s="63" t="s">
        <v>400</v>
      </c>
      <c r="U296" s="61" t="s">
        <v>400</v>
      </c>
      <c r="V296" s="61" t="s">
        <v>400</v>
      </c>
      <c r="W296" s="63" t="s">
        <v>400</v>
      </c>
      <c r="X296" s="64">
        <f t="shared" si="21"/>
        <v>-4.9676702058908768</v>
      </c>
    </row>
    <row r="297" spans="1:24" ht="15" customHeight="1">
      <c r="A297" s="72" t="s">
        <v>276</v>
      </c>
      <c r="B297" s="60">
        <f>'Расчет субсидий'!AF297</f>
        <v>-10.754545454545465</v>
      </c>
      <c r="C297" s="61">
        <f>'Расчет субсидий'!D297-1</f>
        <v>-0.35225112476135123</v>
      </c>
      <c r="D297" s="61">
        <f>C297*'Расчет субсидий'!E297</f>
        <v>-5.2837668714202684</v>
      </c>
      <c r="E297" s="62">
        <f t="shared" si="18"/>
        <v>-13.971277419241202</v>
      </c>
      <c r="F297" s="61">
        <f>'Расчет субсидий'!F297-1</f>
        <v>0</v>
      </c>
      <c r="G297" s="61">
        <f>F297*'Расчет субсидий'!G297</f>
        <v>0</v>
      </c>
      <c r="H297" s="62">
        <f t="shared" si="19"/>
        <v>0</v>
      </c>
      <c r="I297" s="61">
        <f>'Расчет субсидий'!J297-1</f>
        <v>0.121652883120698</v>
      </c>
      <c r="J297" s="61">
        <f>I297*'Расчет субсидий'!K297</f>
        <v>1.21652883120698</v>
      </c>
      <c r="K297" s="62">
        <f t="shared" si="20"/>
        <v>3.2167319646957377</v>
      </c>
      <c r="L297" s="61" t="s">
        <v>400</v>
      </c>
      <c r="M297" s="61" t="s">
        <v>400</v>
      </c>
      <c r="N297" s="63" t="s">
        <v>400</v>
      </c>
      <c r="O297" s="61" t="s">
        <v>400</v>
      </c>
      <c r="P297" s="61" t="s">
        <v>400</v>
      </c>
      <c r="Q297" s="63" t="s">
        <v>400</v>
      </c>
      <c r="R297" s="61" t="s">
        <v>400</v>
      </c>
      <c r="S297" s="61" t="s">
        <v>400</v>
      </c>
      <c r="T297" s="63" t="s">
        <v>400</v>
      </c>
      <c r="U297" s="61" t="s">
        <v>400</v>
      </c>
      <c r="V297" s="61" t="s">
        <v>400</v>
      </c>
      <c r="W297" s="63" t="s">
        <v>400</v>
      </c>
      <c r="X297" s="64">
        <f t="shared" si="21"/>
        <v>-4.0672380402132884</v>
      </c>
    </row>
    <row r="298" spans="1:24" ht="15" customHeight="1">
      <c r="A298" s="72" t="s">
        <v>277</v>
      </c>
      <c r="B298" s="60">
        <f>'Расчет субсидий'!AF298</f>
        <v>-38.727272727272748</v>
      </c>
      <c r="C298" s="61">
        <f>'Расчет субсидий'!D298-1</f>
        <v>-0.17806207030285948</v>
      </c>
      <c r="D298" s="61">
        <f>C298*'Расчет субсидий'!E298</f>
        <v>-2.6709310545428924</v>
      </c>
      <c r="E298" s="62">
        <f t="shared" si="18"/>
        <v>-71.120542670632673</v>
      </c>
      <c r="F298" s="61">
        <f>'Расчет субсидий'!F298-1</f>
        <v>0</v>
      </c>
      <c r="G298" s="61">
        <f>F298*'Расчет субсидий'!G298</f>
        <v>0</v>
      </c>
      <c r="H298" s="62">
        <f t="shared" si="19"/>
        <v>0</v>
      </c>
      <c r="I298" s="61">
        <f>'Расчет субсидий'!J298-1</f>
        <v>0.121652883120698</v>
      </c>
      <c r="J298" s="61">
        <f>I298*'Расчет субсидий'!K298</f>
        <v>1.21652883120698</v>
      </c>
      <c r="K298" s="62">
        <f t="shared" si="20"/>
        <v>32.393269943359932</v>
      </c>
      <c r="L298" s="61" t="s">
        <v>400</v>
      </c>
      <c r="M298" s="61" t="s">
        <v>400</v>
      </c>
      <c r="N298" s="63" t="s">
        <v>400</v>
      </c>
      <c r="O298" s="61" t="s">
        <v>400</v>
      </c>
      <c r="P298" s="61" t="s">
        <v>400</v>
      </c>
      <c r="Q298" s="63" t="s">
        <v>400</v>
      </c>
      <c r="R298" s="61" t="s">
        <v>400</v>
      </c>
      <c r="S298" s="61" t="s">
        <v>400</v>
      </c>
      <c r="T298" s="63" t="s">
        <v>400</v>
      </c>
      <c r="U298" s="61" t="s">
        <v>400</v>
      </c>
      <c r="V298" s="61" t="s">
        <v>400</v>
      </c>
      <c r="W298" s="63" t="s">
        <v>400</v>
      </c>
      <c r="X298" s="64">
        <f t="shared" si="21"/>
        <v>-1.4544022233359124</v>
      </c>
    </row>
    <row r="299" spans="1:24" ht="15" customHeight="1">
      <c r="A299" s="72" t="s">
        <v>278</v>
      </c>
      <c r="B299" s="60">
        <f>'Расчет субсидий'!AF299</f>
        <v>-75.127272727272697</v>
      </c>
      <c r="C299" s="61">
        <f>'Расчет субсидий'!D299-1</f>
        <v>-0.62759124483934658</v>
      </c>
      <c r="D299" s="61">
        <f>C299*'Расчет субсидий'!E299</f>
        <v>-9.4138686725901994</v>
      </c>
      <c r="E299" s="62">
        <f t="shared" si="18"/>
        <v>-86.276559575340613</v>
      </c>
      <c r="F299" s="61">
        <f>'Расчет субсидий'!F299-1</f>
        <v>0</v>
      </c>
      <c r="G299" s="61">
        <f>F299*'Расчет субсидий'!G299</f>
        <v>0</v>
      </c>
      <c r="H299" s="62">
        <f t="shared" si="19"/>
        <v>0</v>
      </c>
      <c r="I299" s="61">
        <f>'Расчет субсидий'!J299-1</f>
        <v>0.121652883120698</v>
      </c>
      <c r="J299" s="61">
        <f>I299*'Расчет субсидий'!K299</f>
        <v>1.21652883120698</v>
      </c>
      <c r="K299" s="62">
        <f t="shared" si="20"/>
        <v>11.149286848067918</v>
      </c>
      <c r="L299" s="61" t="s">
        <v>400</v>
      </c>
      <c r="M299" s="61" t="s">
        <v>400</v>
      </c>
      <c r="N299" s="63" t="s">
        <v>400</v>
      </c>
      <c r="O299" s="61" t="s">
        <v>400</v>
      </c>
      <c r="P299" s="61" t="s">
        <v>400</v>
      </c>
      <c r="Q299" s="63" t="s">
        <v>400</v>
      </c>
      <c r="R299" s="61" t="s">
        <v>400</v>
      </c>
      <c r="S299" s="61" t="s">
        <v>400</v>
      </c>
      <c r="T299" s="63" t="s">
        <v>400</v>
      </c>
      <c r="U299" s="61" t="s">
        <v>400</v>
      </c>
      <c r="V299" s="61" t="s">
        <v>400</v>
      </c>
      <c r="W299" s="63" t="s">
        <v>400</v>
      </c>
      <c r="X299" s="64">
        <f t="shared" si="21"/>
        <v>-8.1973398413832186</v>
      </c>
    </row>
    <row r="300" spans="1:24" ht="15" customHeight="1">
      <c r="A300" s="72" t="s">
        <v>279</v>
      </c>
      <c r="B300" s="60">
        <f>'Расчет субсидий'!AF300</f>
        <v>21.209090909090946</v>
      </c>
      <c r="C300" s="61">
        <f>'Расчет субсидий'!D300-1</f>
        <v>0.11182046693558267</v>
      </c>
      <c r="D300" s="61">
        <f>C300*'Расчет субсидий'!E300</f>
        <v>1.6773070040337401</v>
      </c>
      <c r="E300" s="62">
        <f t="shared" si="18"/>
        <v>12.293080449757916</v>
      </c>
      <c r="F300" s="61">
        <f>'Расчет субсидий'!F300-1</f>
        <v>0</v>
      </c>
      <c r="G300" s="61">
        <f>F300*'Расчет субсидий'!G300</f>
        <v>0</v>
      </c>
      <c r="H300" s="62">
        <f t="shared" si="19"/>
        <v>0</v>
      </c>
      <c r="I300" s="61">
        <f>'Расчет субсидий'!J300-1</f>
        <v>0.121652883120698</v>
      </c>
      <c r="J300" s="61">
        <f>I300*'Расчет субсидий'!K300</f>
        <v>1.21652883120698</v>
      </c>
      <c r="K300" s="62">
        <f t="shared" si="20"/>
        <v>8.9160104593330285</v>
      </c>
      <c r="L300" s="61" t="s">
        <v>400</v>
      </c>
      <c r="M300" s="61" t="s">
        <v>400</v>
      </c>
      <c r="N300" s="63" t="s">
        <v>400</v>
      </c>
      <c r="O300" s="61" t="s">
        <v>400</v>
      </c>
      <c r="P300" s="61" t="s">
        <v>400</v>
      </c>
      <c r="Q300" s="63" t="s">
        <v>400</v>
      </c>
      <c r="R300" s="61" t="s">
        <v>400</v>
      </c>
      <c r="S300" s="61" t="s">
        <v>400</v>
      </c>
      <c r="T300" s="63" t="s">
        <v>400</v>
      </c>
      <c r="U300" s="61" t="s">
        <v>400</v>
      </c>
      <c r="V300" s="61" t="s">
        <v>400</v>
      </c>
      <c r="W300" s="63" t="s">
        <v>400</v>
      </c>
      <c r="X300" s="64">
        <f t="shared" si="21"/>
        <v>2.8938358352407203</v>
      </c>
    </row>
    <row r="301" spans="1:24" ht="15" customHeight="1">
      <c r="A301" s="72" t="s">
        <v>280</v>
      </c>
      <c r="B301" s="60">
        <f>'Расчет субсидий'!AF301</f>
        <v>-5.8727272727272748</v>
      </c>
      <c r="C301" s="61">
        <f>'Расчет субсидий'!D301-1</f>
        <v>-9.5161025874727856E-2</v>
      </c>
      <c r="D301" s="61">
        <f>C301*'Расчет субсидий'!E301</f>
        <v>-1.4274153881209179</v>
      </c>
      <c r="E301" s="62">
        <f t="shared" si="18"/>
        <v>-39.750382395162823</v>
      </c>
      <c r="F301" s="61">
        <f>'Расчет субсидий'!F301-1</f>
        <v>0</v>
      </c>
      <c r="G301" s="61">
        <f>F301*'Расчет субсидий'!G301</f>
        <v>0</v>
      </c>
      <c r="H301" s="62">
        <f t="shared" si="19"/>
        <v>0</v>
      </c>
      <c r="I301" s="61">
        <f>'Расчет субсидий'!J301-1</f>
        <v>0.121652883120698</v>
      </c>
      <c r="J301" s="61">
        <f>I301*'Расчет субсидий'!K301</f>
        <v>1.21652883120698</v>
      </c>
      <c r="K301" s="62">
        <f t="shared" si="20"/>
        <v>33.877655122435549</v>
      </c>
      <c r="L301" s="61" t="s">
        <v>400</v>
      </c>
      <c r="M301" s="61" t="s">
        <v>400</v>
      </c>
      <c r="N301" s="63" t="s">
        <v>400</v>
      </c>
      <c r="O301" s="61" t="s">
        <v>400</v>
      </c>
      <c r="P301" s="61" t="s">
        <v>400</v>
      </c>
      <c r="Q301" s="63" t="s">
        <v>400</v>
      </c>
      <c r="R301" s="61" t="s">
        <v>400</v>
      </c>
      <c r="S301" s="61" t="s">
        <v>400</v>
      </c>
      <c r="T301" s="63" t="s">
        <v>400</v>
      </c>
      <c r="U301" s="61" t="s">
        <v>400</v>
      </c>
      <c r="V301" s="61" t="s">
        <v>400</v>
      </c>
      <c r="W301" s="63" t="s">
        <v>400</v>
      </c>
      <c r="X301" s="64">
        <f t="shared" si="21"/>
        <v>-0.21088655691393798</v>
      </c>
    </row>
    <row r="302" spans="1:24" ht="15" customHeight="1">
      <c r="A302" s="72" t="s">
        <v>281</v>
      </c>
      <c r="B302" s="60">
        <f>'Расчет субсидий'!AF302</f>
        <v>5.9181818181818215</v>
      </c>
      <c r="C302" s="61">
        <f>'Расчет субсидий'!D302-1</f>
        <v>0.2338171009193899</v>
      </c>
      <c r="D302" s="61">
        <f>C302*'Расчет субсидий'!E302</f>
        <v>3.5072565137908485</v>
      </c>
      <c r="E302" s="62">
        <f t="shared" si="18"/>
        <v>4.3940569301262986</v>
      </c>
      <c r="F302" s="61">
        <f>'Расчет субсидий'!F302-1</f>
        <v>0</v>
      </c>
      <c r="G302" s="61">
        <f>F302*'Расчет субсидий'!G302</f>
        <v>0</v>
      </c>
      <c r="H302" s="62">
        <f t="shared" si="19"/>
        <v>0</v>
      </c>
      <c r="I302" s="61">
        <f>'Расчет субсидий'!J302-1</f>
        <v>0.121652883120698</v>
      </c>
      <c r="J302" s="61">
        <f>I302*'Расчет субсидий'!K302</f>
        <v>1.21652883120698</v>
      </c>
      <c r="K302" s="62">
        <f t="shared" si="20"/>
        <v>1.5241248880555218</v>
      </c>
      <c r="L302" s="61" t="s">
        <v>400</v>
      </c>
      <c r="M302" s="61" t="s">
        <v>400</v>
      </c>
      <c r="N302" s="63" t="s">
        <v>400</v>
      </c>
      <c r="O302" s="61" t="s">
        <v>400</v>
      </c>
      <c r="P302" s="61" t="s">
        <v>400</v>
      </c>
      <c r="Q302" s="63" t="s">
        <v>400</v>
      </c>
      <c r="R302" s="61" t="s">
        <v>400</v>
      </c>
      <c r="S302" s="61" t="s">
        <v>400</v>
      </c>
      <c r="T302" s="63" t="s">
        <v>400</v>
      </c>
      <c r="U302" s="61" t="s">
        <v>400</v>
      </c>
      <c r="V302" s="61" t="s">
        <v>400</v>
      </c>
      <c r="W302" s="63" t="s">
        <v>400</v>
      </c>
      <c r="X302" s="64">
        <f t="shared" si="21"/>
        <v>4.7237853449978289</v>
      </c>
    </row>
    <row r="303" spans="1:24" ht="15" customHeight="1">
      <c r="A303" s="72" t="s">
        <v>282</v>
      </c>
      <c r="B303" s="60">
        <f>'Расчет субсидий'!AF303</f>
        <v>-17.190909090909145</v>
      </c>
      <c r="C303" s="61">
        <f>'Расчет субсидий'!D303-1</f>
        <v>-0.14452094272804972</v>
      </c>
      <c r="D303" s="61">
        <f>C303*'Расчет субсидий'!E303</f>
        <v>-2.1678141409207456</v>
      </c>
      <c r="E303" s="62">
        <f t="shared" si="18"/>
        <v>-39.175098618698428</v>
      </c>
      <c r="F303" s="61">
        <f>'Расчет субсидий'!F303-1</f>
        <v>0</v>
      </c>
      <c r="G303" s="61">
        <f>F303*'Расчет субсидий'!G303</f>
        <v>0</v>
      </c>
      <c r="H303" s="62">
        <f t="shared" si="19"/>
        <v>0</v>
      </c>
      <c r="I303" s="61">
        <f>'Расчет субсидий'!J303-1</f>
        <v>0.121652883120698</v>
      </c>
      <c r="J303" s="61">
        <f>I303*'Расчет субсидий'!K303</f>
        <v>1.21652883120698</v>
      </c>
      <c r="K303" s="62">
        <f t="shared" si="20"/>
        <v>21.984189527789276</v>
      </c>
      <c r="L303" s="61" t="s">
        <v>400</v>
      </c>
      <c r="M303" s="61" t="s">
        <v>400</v>
      </c>
      <c r="N303" s="63" t="s">
        <v>400</v>
      </c>
      <c r="O303" s="61" t="s">
        <v>400</v>
      </c>
      <c r="P303" s="61" t="s">
        <v>400</v>
      </c>
      <c r="Q303" s="63" t="s">
        <v>400</v>
      </c>
      <c r="R303" s="61" t="s">
        <v>400</v>
      </c>
      <c r="S303" s="61" t="s">
        <v>400</v>
      </c>
      <c r="T303" s="63" t="s">
        <v>400</v>
      </c>
      <c r="U303" s="61" t="s">
        <v>400</v>
      </c>
      <c r="V303" s="61" t="s">
        <v>400</v>
      </c>
      <c r="W303" s="63" t="s">
        <v>400</v>
      </c>
      <c r="X303" s="64">
        <f t="shared" si="21"/>
        <v>-0.95128530971376568</v>
      </c>
    </row>
    <row r="304" spans="1:24" ht="15" customHeight="1">
      <c r="A304" s="72" t="s">
        <v>283</v>
      </c>
      <c r="B304" s="60">
        <f>'Расчет субсидий'!AF304</f>
        <v>0.11818181818181728</v>
      </c>
      <c r="C304" s="61">
        <f>'Расчет субсидий'!D304-1</f>
        <v>-7.184404679655465E-2</v>
      </c>
      <c r="D304" s="61">
        <f>C304*'Расчет субсидий'!E304</f>
        <v>-1.0776607019483198</v>
      </c>
      <c r="E304" s="62">
        <f t="shared" si="18"/>
        <v>-0.9171283707734067</v>
      </c>
      <c r="F304" s="61">
        <f>'Расчет субсидий'!F304-1</f>
        <v>0</v>
      </c>
      <c r="G304" s="61">
        <f>F304*'Расчет субсидий'!G304</f>
        <v>0</v>
      </c>
      <c r="H304" s="62">
        <f t="shared" si="19"/>
        <v>0</v>
      </c>
      <c r="I304" s="61">
        <f>'Расчет субсидий'!J304-1</f>
        <v>0.121652883120698</v>
      </c>
      <c r="J304" s="61">
        <f>I304*'Расчет субсидий'!K304</f>
        <v>1.21652883120698</v>
      </c>
      <c r="K304" s="62">
        <f t="shared" si="20"/>
        <v>1.0353101889552241</v>
      </c>
      <c r="L304" s="61" t="s">
        <v>400</v>
      </c>
      <c r="M304" s="61" t="s">
        <v>400</v>
      </c>
      <c r="N304" s="63" t="s">
        <v>400</v>
      </c>
      <c r="O304" s="61" t="s">
        <v>400</v>
      </c>
      <c r="P304" s="61" t="s">
        <v>400</v>
      </c>
      <c r="Q304" s="63" t="s">
        <v>400</v>
      </c>
      <c r="R304" s="61" t="s">
        <v>400</v>
      </c>
      <c r="S304" s="61" t="s">
        <v>400</v>
      </c>
      <c r="T304" s="63" t="s">
        <v>400</v>
      </c>
      <c r="U304" s="61" t="s">
        <v>400</v>
      </c>
      <c r="V304" s="61" t="s">
        <v>400</v>
      </c>
      <c r="W304" s="63" t="s">
        <v>400</v>
      </c>
      <c r="X304" s="64">
        <f t="shared" si="21"/>
        <v>0.13886812925866021</v>
      </c>
    </row>
    <row r="305" spans="1:24" ht="15" customHeight="1">
      <c r="A305" s="72" t="s">
        <v>284</v>
      </c>
      <c r="B305" s="60">
        <f>'Расчет субсидий'!AF305</f>
        <v>1.1636363636363569</v>
      </c>
      <c r="C305" s="61">
        <f>'Расчет субсидий'!D305-1</f>
        <v>-5.5423084762018959E-2</v>
      </c>
      <c r="D305" s="61">
        <f>C305*'Расчет субсидий'!E305</f>
        <v>-0.83134627143028439</v>
      </c>
      <c r="E305" s="62">
        <f t="shared" si="18"/>
        <v>-2.5114967634324055</v>
      </c>
      <c r="F305" s="61">
        <f>'Расчет субсидий'!F305-1</f>
        <v>0</v>
      </c>
      <c r="G305" s="61">
        <f>F305*'Расчет субсидий'!G305</f>
        <v>0</v>
      </c>
      <c r="H305" s="62">
        <f t="shared" si="19"/>
        <v>0</v>
      </c>
      <c r="I305" s="61">
        <f>'Расчет субсидий'!J305-1</f>
        <v>0.121652883120698</v>
      </c>
      <c r="J305" s="61">
        <f>I305*'Расчет субсидий'!K305</f>
        <v>1.21652883120698</v>
      </c>
      <c r="K305" s="62">
        <f t="shared" si="20"/>
        <v>3.6751331270687619</v>
      </c>
      <c r="L305" s="61" t="s">
        <v>400</v>
      </c>
      <c r="M305" s="61" t="s">
        <v>400</v>
      </c>
      <c r="N305" s="63" t="s">
        <v>400</v>
      </c>
      <c r="O305" s="61" t="s">
        <v>400</v>
      </c>
      <c r="P305" s="61" t="s">
        <v>400</v>
      </c>
      <c r="Q305" s="63" t="s">
        <v>400</v>
      </c>
      <c r="R305" s="61" t="s">
        <v>400</v>
      </c>
      <c r="S305" s="61" t="s">
        <v>400</v>
      </c>
      <c r="T305" s="63" t="s">
        <v>400</v>
      </c>
      <c r="U305" s="61" t="s">
        <v>400</v>
      </c>
      <c r="V305" s="61" t="s">
        <v>400</v>
      </c>
      <c r="W305" s="63" t="s">
        <v>400</v>
      </c>
      <c r="X305" s="64">
        <f t="shared" si="21"/>
        <v>0.38518255977669558</v>
      </c>
    </row>
    <row r="306" spans="1:24" ht="15" customHeight="1">
      <c r="A306" s="72" t="s">
        <v>285</v>
      </c>
      <c r="B306" s="60">
        <f>'Расчет субсидий'!AF306</f>
        <v>-3.6181818181818173</v>
      </c>
      <c r="C306" s="61">
        <f>'Расчет субсидий'!D306-1</f>
        <v>-0.387535453026295</v>
      </c>
      <c r="D306" s="61">
        <f>C306*'Расчет субсидий'!E306</f>
        <v>-5.8130317953944246</v>
      </c>
      <c r="E306" s="62">
        <f t="shared" si="18"/>
        <v>-4.5757842678400173</v>
      </c>
      <c r="F306" s="61">
        <f>'Расчет субсидий'!F306-1</f>
        <v>0</v>
      </c>
      <c r="G306" s="61">
        <f>F306*'Расчет субсидий'!G306</f>
        <v>0</v>
      </c>
      <c r="H306" s="62">
        <f t="shared" si="19"/>
        <v>0</v>
      </c>
      <c r="I306" s="61">
        <f>'Расчет субсидий'!J306-1</f>
        <v>0.121652883120698</v>
      </c>
      <c r="J306" s="61">
        <f>I306*'Расчет субсидий'!K306</f>
        <v>1.21652883120698</v>
      </c>
      <c r="K306" s="62">
        <f t="shared" si="20"/>
        <v>0.95760244965819941</v>
      </c>
      <c r="L306" s="61" t="s">
        <v>400</v>
      </c>
      <c r="M306" s="61" t="s">
        <v>400</v>
      </c>
      <c r="N306" s="63" t="s">
        <v>400</v>
      </c>
      <c r="O306" s="61" t="s">
        <v>400</v>
      </c>
      <c r="P306" s="61" t="s">
        <v>400</v>
      </c>
      <c r="Q306" s="63" t="s">
        <v>400</v>
      </c>
      <c r="R306" s="61" t="s">
        <v>400</v>
      </c>
      <c r="S306" s="61" t="s">
        <v>400</v>
      </c>
      <c r="T306" s="63" t="s">
        <v>400</v>
      </c>
      <c r="U306" s="61" t="s">
        <v>400</v>
      </c>
      <c r="V306" s="61" t="s">
        <v>400</v>
      </c>
      <c r="W306" s="63" t="s">
        <v>400</v>
      </c>
      <c r="X306" s="64">
        <f t="shared" si="21"/>
        <v>-4.5965029641874446</v>
      </c>
    </row>
    <row r="307" spans="1:24" ht="15" customHeight="1">
      <c r="A307" s="72" t="s">
        <v>286</v>
      </c>
      <c r="B307" s="60">
        <f>'Расчет субсидий'!AF307</f>
        <v>-1.0545454545454547</v>
      </c>
      <c r="C307" s="61">
        <f>'Расчет субсидий'!D307-1</f>
        <v>-0.29296746388700556</v>
      </c>
      <c r="D307" s="61">
        <f>C307*'Расчет субсидий'!E307</f>
        <v>-4.3945119583050838</v>
      </c>
      <c r="E307" s="62">
        <f t="shared" si="18"/>
        <v>-1.4582244226097849</v>
      </c>
      <c r="F307" s="61">
        <f>'Расчет субсидий'!F307-1</f>
        <v>0</v>
      </c>
      <c r="G307" s="61">
        <f>F307*'Расчет субсидий'!G307</f>
        <v>0</v>
      </c>
      <c r="H307" s="62">
        <f t="shared" si="19"/>
        <v>0</v>
      </c>
      <c r="I307" s="61">
        <f>'Расчет субсидий'!J307-1</f>
        <v>0.121652883120698</v>
      </c>
      <c r="J307" s="61">
        <f>I307*'Расчет субсидий'!K307</f>
        <v>1.21652883120698</v>
      </c>
      <c r="K307" s="62">
        <f t="shared" si="20"/>
        <v>0.40367896806433012</v>
      </c>
      <c r="L307" s="61" t="s">
        <v>400</v>
      </c>
      <c r="M307" s="61" t="s">
        <v>400</v>
      </c>
      <c r="N307" s="63" t="s">
        <v>400</v>
      </c>
      <c r="O307" s="61" t="s">
        <v>400</v>
      </c>
      <c r="P307" s="61" t="s">
        <v>400</v>
      </c>
      <c r="Q307" s="63" t="s">
        <v>400</v>
      </c>
      <c r="R307" s="61" t="s">
        <v>400</v>
      </c>
      <c r="S307" s="61" t="s">
        <v>400</v>
      </c>
      <c r="T307" s="63" t="s">
        <v>400</v>
      </c>
      <c r="U307" s="61" t="s">
        <v>400</v>
      </c>
      <c r="V307" s="61" t="s">
        <v>400</v>
      </c>
      <c r="W307" s="63" t="s">
        <v>400</v>
      </c>
      <c r="X307" s="64">
        <f t="shared" si="21"/>
        <v>-3.1779831270981038</v>
      </c>
    </row>
    <row r="308" spans="1:24" ht="15" customHeight="1">
      <c r="A308" s="72" t="s">
        <v>287</v>
      </c>
      <c r="B308" s="60">
        <f>'Расчет субсидий'!AF308</f>
        <v>-31.381818181818119</v>
      </c>
      <c r="C308" s="61">
        <f>'Расчет субсидий'!D308-1</f>
        <v>-0.23473146571044368</v>
      </c>
      <c r="D308" s="61">
        <f>C308*'Расчет субсидий'!E308</f>
        <v>-3.5209719856566553</v>
      </c>
      <c r="E308" s="62">
        <f t="shared" si="18"/>
        <v>-47.948460982340656</v>
      </c>
      <c r="F308" s="61">
        <f>'Расчет субсидий'!F308-1</f>
        <v>0</v>
      </c>
      <c r="G308" s="61">
        <f>F308*'Расчет субсидий'!G308</f>
        <v>0</v>
      </c>
      <c r="H308" s="62">
        <f t="shared" si="19"/>
        <v>0</v>
      </c>
      <c r="I308" s="61">
        <f>'Расчет субсидий'!J308-1</f>
        <v>0.121652883120698</v>
      </c>
      <c r="J308" s="61">
        <f>I308*'Расчет субсидий'!K308</f>
        <v>1.21652883120698</v>
      </c>
      <c r="K308" s="62">
        <f t="shared" si="20"/>
        <v>16.566642800522533</v>
      </c>
      <c r="L308" s="61" t="s">
        <v>400</v>
      </c>
      <c r="M308" s="61" t="s">
        <v>400</v>
      </c>
      <c r="N308" s="63" t="s">
        <v>400</v>
      </c>
      <c r="O308" s="61" t="s">
        <v>400</v>
      </c>
      <c r="P308" s="61" t="s">
        <v>400</v>
      </c>
      <c r="Q308" s="63" t="s">
        <v>400</v>
      </c>
      <c r="R308" s="61" t="s">
        <v>400</v>
      </c>
      <c r="S308" s="61" t="s">
        <v>400</v>
      </c>
      <c r="T308" s="63" t="s">
        <v>400</v>
      </c>
      <c r="U308" s="61" t="s">
        <v>400</v>
      </c>
      <c r="V308" s="61" t="s">
        <v>400</v>
      </c>
      <c r="W308" s="63" t="s">
        <v>400</v>
      </c>
      <c r="X308" s="64">
        <f t="shared" si="21"/>
        <v>-2.3044431544496753</v>
      </c>
    </row>
    <row r="309" spans="1:24" ht="15" customHeight="1">
      <c r="A309" s="72" t="s">
        <v>288</v>
      </c>
      <c r="B309" s="60">
        <f>'Расчет субсидий'!AF309</f>
        <v>-158.17272727272723</v>
      </c>
      <c r="C309" s="61">
        <f>'Расчет субсидий'!D309-1</f>
        <v>-0.57290481821055961</v>
      </c>
      <c r="D309" s="61">
        <f>C309*'Расчет субсидий'!E309</f>
        <v>-8.5935722731583937</v>
      </c>
      <c r="E309" s="62">
        <f t="shared" si="18"/>
        <v>-184.25657570767842</v>
      </c>
      <c r="F309" s="61">
        <f>'Расчет субсидий'!F309-1</f>
        <v>0</v>
      </c>
      <c r="G309" s="61">
        <f>F309*'Расчет субсидий'!G309</f>
        <v>0</v>
      </c>
      <c r="H309" s="62">
        <f t="shared" si="19"/>
        <v>0</v>
      </c>
      <c r="I309" s="61">
        <f>'Расчет субсидий'!J309-1</f>
        <v>0.121652883120698</v>
      </c>
      <c r="J309" s="61">
        <f>I309*'Расчет субсидий'!K309</f>
        <v>1.21652883120698</v>
      </c>
      <c r="K309" s="62">
        <f t="shared" si="20"/>
        <v>26.083848434951182</v>
      </c>
      <c r="L309" s="61" t="s">
        <v>400</v>
      </c>
      <c r="M309" s="61" t="s">
        <v>400</v>
      </c>
      <c r="N309" s="63" t="s">
        <v>400</v>
      </c>
      <c r="O309" s="61" t="s">
        <v>400</v>
      </c>
      <c r="P309" s="61" t="s">
        <v>400</v>
      </c>
      <c r="Q309" s="63" t="s">
        <v>400</v>
      </c>
      <c r="R309" s="61" t="s">
        <v>400</v>
      </c>
      <c r="S309" s="61" t="s">
        <v>400</v>
      </c>
      <c r="T309" s="63" t="s">
        <v>400</v>
      </c>
      <c r="U309" s="61" t="s">
        <v>400</v>
      </c>
      <c r="V309" s="61" t="s">
        <v>400</v>
      </c>
      <c r="W309" s="63" t="s">
        <v>400</v>
      </c>
      <c r="X309" s="64">
        <f t="shared" si="21"/>
        <v>-7.3770434419514137</v>
      </c>
    </row>
    <row r="310" spans="1:24" ht="15" customHeight="1">
      <c r="A310" s="72" t="s">
        <v>289</v>
      </c>
      <c r="B310" s="60">
        <f>'Расчет субсидий'!AF310</f>
        <v>-133.9727272727273</v>
      </c>
      <c r="C310" s="61">
        <f>'Расчет субсидий'!D310-1</f>
        <v>-0.42053821101362954</v>
      </c>
      <c r="D310" s="61">
        <f>C310*'Расчет субсидий'!E310</f>
        <v>-6.3080731652044433</v>
      </c>
      <c r="E310" s="62">
        <f t="shared" si="18"/>
        <v>-165.98299265221829</v>
      </c>
      <c r="F310" s="61">
        <f>'Расчет субсидий'!F310-1</f>
        <v>0</v>
      </c>
      <c r="G310" s="61">
        <f>F310*'Расчет субсидий'!G310</f>
        <v>0</v>
      </c>
      <c r="H310" s="62">
        <f t="shared" si="19"/>
        <v>0</v>
      </c>
      <c r="I310" s="61">
        <f>'Расчет субсидий'!J310-1</f>
        <v>0.121652883120698</v>
      </c>
      <c r="J310" s="61">
        <f>I310*'Расчет субсидий'!K310</f>
        <v>1.21652883120698</v>
      </c>
      <c r="K310" s="62">
        <f t="shared" si="20"/>
        <v>32.010265379490974</v>
      </c>
      <c r="L310" s="61" t="s">
        <v>400</v>
      </c>
      <c r="M310" s="61" t="s">
        <v>400</v>
      </c>
      <c r="N310" s="63" t="s">
        <v>400</v>
      </c>
      <c r="O310" s="61" t="s">
        <v>400</v>
      </c>
      <c r="P310" s="61" t="s">
        <v>400</v>
      </c>
      <c r="Q310" s="63" t="s">
        <v>400</v>
      </c>
      <c r="R310" s="61" t="s">
        <v>400</v>
      </c>
      <c r="S310" s="61" t="s">
        <v>400</v>
      </c>
      <c r="T310" s="63" t="s">
        <v>400</v>
      </c>
      <c r="U310" s="61" t="s">
        <v>400</v>
      </c>
      <c r="V310" s="61" t="s">
        <v>400</v>
      </c>
      <c r="W310" s="63" t="s">
        <v>400</v>
      </c>
      <c r="X310" s="64">
        <f t="shared" si="21"/>
        <v>-5.0915443339974633</v>
      </c>
    </row>
    <row r="311" spans="1:24" ht="15" customHeight="1">
      <c r="A311" s="72" t="s">
        <v>290</v>
      </c>
      <c r="B311" s="60">
        <f>'Расчет субсидий'!AF311</f>
        <v>-2.7090909090909108</v>
      </c>
      <c r="C311" s="61">
        <f>'Расчет субсидий'!D311-1</f>
        <v>-0.20701715824986733</v>
      </c>
      <c r="D311" s="61">
        <f>C311*'Расчет субсидий'!E311</f>
        <v>-3.1052573737480098</v>
      </c>
      <c r="E311" s="62">
        <f t="shared" si="18"/>
        <v>-4.454014609368091</v>
      </c>
      <c r="F311" s="61">
        <f>'Расчет субсидий'!F311-1</f>
        <v>0</v>
      </c>
      <c r="G311" s="61">
        <f>F311*'Расчет субсидий'!G311</f>
        <v>0</v>
      </c>
      <c r="H311" s="62">
        <f t="shared" si="19"/>
        <v>0</v>
      </c>
      <c r="I311" s="61">
        <f>'Расчет субсидий'!J311-1</f>
        <v>0.121652883120698</v>
      </c>
      <c r="J311" s="61">
        <f>I311*'Расчет субсидий'!K311</f>
        <v>1.21652883120698</v>
      </c>
      <c r="K311" s="62">
        <f t="shared" si="20"/>
        <v>1.7449237002771809</v>
      </c>
      <c r="L311" s="61" t="s">
        <v>400</v>
      </c>
      <c r="M311" s="61" t="s">
        <v>400</v>
      </c>
      <c r="N311" s="63" t="s">
        <v>400</v>
      </c>
      <c r="O311" s="61" t="s">
        <v>400</v>
      </c>
      <c r="P311" s="61" t="s">
        <v>400</v>
      </c>
      <c r="Q311" s="63" t="s">
        <v>400</v>
      </c>
      <c r="R311" s="61" t="s">
        <v>400</v>
      </c>
      <c r="S311" s="61" t="s">
        <v>400</v>
      </c>
      <c r="T311" s="63" t="s">
        <v>400</v>
      </c>
      <c r="U311" s="61" t="s">
        <v>400</v>
      </c>
      <c r="V311" s="61" t="s">
        <v>400</v>
      </c>
      <c r="W311" s="63" t="s">
        <v>400</v>
      </c>
      <c r="X311" s="64">
        <f t="shared" si="21"/>
        <v>-1.8887285425410298</v>
      </c>
    </row>
    <row r="312" spans="1:24" ht="15" customHeight="1">
      <c r="A312" s="72" t="s">
        <v>291</v>
      </c>
      <c r="B312" s="60">
        <f>'Расчет субсидий'!AF312</f>
        <v>-14.590909090909065</v>
      </c>
      <c r="C312" s="61">
        <f>'Расчет субсидий'!D312-1</f>
        <v>-0.22385000361010821</v>
      </c>
      <c r="D312" s="61">
        <f>C312*'Расчет субсидий'!E312</f>
        <v>-3.357750054151623</v>
      </c>
      <c r="E312" s="62">
        <f t="shared" si="18"/>
        <v>-22.880693160114419</v>
      </c>
      <c r="F312" s="61">
        <f>'Расчет субсидий'!F312-1</f>
        <v>0</v>
      </c>
      <c r="G312" s="61">
        <f>F312*'Расчет субсидий'!G312</f>
        <v>0</v>
      </c>
      <c r="H312" s="62">
        <f t="shared" si="19"/>
        <v>0</v>
      </c>
      <c r="I312" s="61">
        <f>'Расчет субсидий'!J312-1</f>
        <v>0.121652883120698</v>
      </c>
      <c r="J312" s="61">
        <f>I312*'Расчет субсидий'!K312</f>
        <v>1.21652883120698</v>
      </c>
      <c r="K312" s="62">
        <f t="shared" si="20"/>
        <v>8.2897840692053517</v>
      </c>
      <c r="L312" s="61" t="s">
        <v>400</v>
      </c>
      <c r="M312" s="61" t="s">
        <v>400</v>
      </c>
      <c r="N312" s="63" t="s">
        <v>400</v>
      </c>
      <c r="O312" s="61" t="s">
        <v>400</v>
      </c>
      <c r="P312" s="61" t="s">
        <v>400</v>
      </c>
      <c r="Q312" s="63" t="s">
        <v>400</v>
      </c>
      <c r="R312" s="61" t="s">
        <v>400</v>
      </c>
      <c r="S312" s="61" t="s">
        <v>400</v>
      </c>
      <c r="T312" s="63" t="s">
        <v>400</v>
      </c>
      <c r="U312" s="61" t="s">
        <v>400</v>
      </c>
      <c r="V312" s="61" t="s">
        <v>400</v>
      </c>
      <c r="W312" s="63" t="s">
        <v>400</v>
      </c>
      <c r="X312" s="64">
        <f t="shared" si="21"/>
        <v>-2.141221222944643</v>
      </c>
    </row>
    <row r="313" spans="1:24" ht="15" customHeight="1">
      <c r="A313" s="72" t="s">
        <v>292</v>
      </c>
      <c r="B313" s="60">
        <f>'Расчет субсидий'!AF313</f>
        <v>-10.609090909090924</v>
      </c>
      <c r="C313" s="61">
        <f>'Расчет субсидий'!D313-1</f>
        <v>-0.18089740250901754</v>
      </c>
      <c r="D313" s="61">
        <f>C313*'Расчет субсидий'!E313</f>
        <v>-2.713461037635263</v>
      </c>
      <c r="E313" s="62">
        <f t="shared" ref="E313:E376" si="22">$B313*D313/$X313</f>
        <v>-19.230900840350031</v>
      </c>
      <c r="F313" s="61">
        <f>'Расчет субсидий'!F313-1</f>
        <v>0</v>
      </c>
      <c r="G313" s="61">
        <f>F313*'Расчет субсидий'!G313</f>
        <v>0</v>
      </c>
      <c r="H313" s="62">
        <f t="shared" ref="H313:H376" si="23">$B313*G313/$X313</f>
        <v>0</v>
      </c>
      <c r="I313" s="61">
        <f>'Расчет субсидий'!J313-1</f>
        <v>0.121652883120698</v>
      </c>
      <c r="J313" s="61">
        <f>I313*'Расчет субсидий'!K313</f>
        <v>1.21652883120698</v>
      </c>
      <c r="K313" s="62">
        <f t="shared" ref="K313:K376" si="24">$B313*J313/$X313</f>
        <v>8.6218099312591061</v>
      </c>
      <c r="L313" s="61" t="s">
        <v>400</v>
      </c>
      <c r="M313" s="61" t="s">
        <v>400</v>
      </c>
      <c r="N313" s="63" t="s">
        <v>400</v>
      </c>
      <c r="O313" s="61" t="s">
        <v>400</v>
      </c>
      <c r="P313" s="61" t="s">
        <v>400</v>
      </c>
      <c r="Q313" s="63" t="s">
        <v>400</v>
      </c>
      <c r="R313" s="61" t="s">
        <v>400</v>
      </c>
      <c r="S313" s="61" t="s">
        <v>400</v>
      </c>
      <c r="T313" s="63" t="s">
        <v>400</v>
      </c>
      <c r="U313" s="61" t="s">
        <v>400</v>
      </c>
      <c r="V313" s="61" t="s">
        <v>400</v>
      </c>
      <c r="W313" s="63" t="s">
        <v>400</v>
      </c>
      <c r="X313" s="64">
        <f t="shared" ref="X313:X376" si="25">D313+G313+J313</f>
        <v>-1.4969322064282831</v>
      </c>
    </row>
    <row r="314" spans="1:24" ht="15" customHeight="1">
      <c r="A314" s="72" t="s">
        <v>293</v>
      </c>
      <c r="B314" s="60">
        <f>'Расчет субсидий'!AF314</f>
        <v>-62.154545454545428</v>
      </c>
      <c r="C314" s="61">
        <f>'Расчет субсидий'!D314-1</f>
        <v>-0.40814173899465189</v>
      </c>
      <c r="D314" s="61">
        <f>C314*'Расчет субсидий'!E314</f>
        <v>-6.1221260849197785</v>
      </c>
      <c r="E314" s="62">
        <f t="shared" si="22"/>
        <v>-77.56812154434607</v>
      </c>
      <c r="F314" s="61">
        <f>'Расчет субсидий'!F314-1</f>
        <v>0</v>
      </c>
      <c r="G314" s="61">
        <f>F314*'Расчет субсидий'!G314</f>
        <v>0</v>
      </c>
      <c r="H314" s="62">
        <f t="shared" si="23"/>
        <v>0</v>
      </c>
      <c r="I314" s="61">
        <f>'Расчет субсидий'!J314-1</f>
        <v>0.121652883120698</v>
      </c>
      <c r="J314" s="61">
        <f>I314*'Расчет субсидий'!K314</f>
        <v>1.21652883120698</v>
      </c>
      <c r="K314" s="62">
        <f t="shared" si="24"/>
        <v>15.413576089800637</v>
      </c>
      <c r="L314" s="61" t="s">
        <v>400</v>
      </c>
      <c r="M314" s="61" t="s">
        <v>400</v>
      </c>
      <c r="N314" s="63" t="s">
        <v>400</v>
      </c>
      <c r="O314" s="61" t="s">
        <v>400</v>
      </c>
      <c r="P314" s="61" t="s">
        <v>400</v>
      </c>
      <c r="Q314" s="63" t="s">
        <v>400</v>
      </c>
      <c r="R314" s="61" t="s">
        <v>400</v>
      </c>
      <c r="S314" s="61" t="s">
        <v>400</v>
      </c>
      <c r="T314" s="63" t="s">
        <v>400</v>
      </c>
      <c r="U314" s="61" t="s">
        <v>400</v>
      </c>
      <c r="V314" s="61" t="s">
        <v>400</v>
      </c>
      <c r="W314" s="63" t="s">
        <v>400</v>
      </c>
      <c r="X314" s="64">
        <f t="shared" si="25"/>
        <v>-4.9055972537127985</v>
      </c>
    </row>
    <row r="315" spans="1:24" ht="15" customHeight="1">
      <c r="A315" s="68" t="s">
        <v>294</v>
      </c>
      <c r="B315" s="69"/>
      <c r="C315" s="70"/>
      <c r="D315" s="70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</row>
    <row r="316" spans="1:24" ht="15" customHeight="1">
      <c r="A316" s="72" t="s">
        <v>295</v>
      </c>
      <c r="B316" s="60">
        <f>'Расчет субсидий'!AF316</f>
        <v>-3.5636363636363697</v>
      </c>
      <c r="C316" s="61">
        <f>'Расчет субсидий'!D316-1</f>
        <v>-0.15381969281327901</v>
      </c>
      <c r="D316" s="61">
        <f>C316*'Расчет субсидий'!E316</f>
        <v>-2.307295392199185</v>
      </c>
      <c r="E316" s="62">
        <f t="shared" si="22"/>
        <v>-3.4559010629238873</v>
      </c>
      <c r="F316" s="61">
        <f>'Расчет субсидий'!F316-1</f>
        <v>0</v>
      </c>
      <c r="G316" s="61">
        <f>F316*'Расчет субсидий'!G316</f>
        <v>0</v>
      </c>
      <c r="H316" s="62">
        <f t="shared" si="23"/>
        <v>0</v>
      </c>
      <c r="I316" s="61">
        <f>'Расчет субсидий'!J316-1</f>
        <v>-7.1928321553509367E-3</v>
      </c>
      <c r="J316" s="61">
        <f>I316*'Расчет субсидий'!K316</f>
        <v>-7.1928321553509367E-2</v>
      </c>
      <c r="K316" s="62">
        <f t="shared" si="24"/>
        <v>-0.10773530071248238</v>
      </c>
      <c r="L316" s="61" t="s">
        <v>400</v>
      </c>
      <c r="M316" s="61" t="s">
        <v>400</v>
      </c>
      <c r="N316" s="63" t="s">
        <v>400</v>
      </c>
      <c r="O316" s="61" t="s">
        <v>400</v>
      </c>
      <c r="P316" s="61" t="s">
        <v>400</v>
      </c>
      <c r="Q316" s="63" t="s">
        <v>400</v>
      </c>
      <c r="R316" s="61" t="s">
        <v>400</v>
      </c>
      <c r="S316" s="61" t="s">
        <v>400</v>
      </c>
      <c r="T316" s="63" t="s">
        <v>400</v>
      </c>
      <c r="U316" s="61" t="s">
        <v>400</v>
      </c>
      <c r="V316" s="61" t="s">
        <v>400</v>
      </c>
      <c r="W316" s="63" t="s">
        <v>400</v>
      </c>
      <c r="X316" s="64">
        <f t="shared" si="25"/>
        <v>-2.3792237137526944</v>
      </c>
    </row>
    <row r="317" spans="1:24" ht="15" customHeight="1">
      <c r="A317" s="72" t="s">
        <v>296</v>
      </c>
      <c r="B317" s="60">
        <f>'Расчет субсидий'!AF317</f>
        <v>-11.772727272727266</v>
      </c>
      <c r="C317" s="61">
        <f>'Расчет субсидий'!D317-1</f>
        <v>-0.26323017272227411</v>
      </c>
      <c r="D317" s="61">
        <f>C317*'Расчет субсидий'!E317</f>
        <v>-3.9484525908341119</v>
      </c>
      <c r="E317" s="62">
        <f t="shared" si="22"/>
        <v>-11.562102326661746</v>
      </c>
      <c r="F317" s="61">
        <f>'Расчет субсидий'!F317-1</f>
        <v>0</v>
      </c>
      <c r="G317" s="61">
        <f>F317*'Расчет субсидий'!G317</f>
        <v>0</v>
      </c>
      <c r="H317" s="62">
        <f t="shared" si="23"/>
        <v>0</v>
      </c>
      <c r="I317" s="61">
        <f>'Расчет субсидий'!J317-1</f>
        <v>-7.1928321553509367E-3</v>
      </c>
      <c r="J317" s="61">
        <f>I317*'Расчет субсидий'!K317</f>
        <v>-7.1928321553509367E-2</v>
      </c>
      <c r="K317" s="62">
        <f t="shared" si="24"/>
        <v>-0.21062494606552185</v>
      </c>
      <c r="L317" s="61" t="s">
        <v>400</v>
      </c>
      <c r="M317" s="61" t="s">
        <v>400</v>
      </c>
      <c r="N317" s="63" t="s">
        <v>400</v>
      </c>
      <c r="O317" s="61" t="s">
        <v>400</v>
      </c>
      <c r="P317" s="61" t="s">
        <v>400</v>
      </c>
      <c r="Q317" s="63" t="s">
        <v>400</v>
      </c>
      <c r="R317" s="61" t="s">
        <v>400</v>
      </c>
      <c r="S317" s="61" t="s">
        <v>400</v>
      </c>
      <c r="T317" s="63" t="s">
        <v>400</v>
      </c>
      <c r="U317" s="61" t="s">
        <v>400</v>
      </c>
      <c r="V317" s="61" t="s">
        <v>400</v>
      </c>
      <c r="W317" s="63" t="s">
        <v>400</v>
      </c>
      <c r="X317" s="64">
        <f t="shared" si="25"/>
        <v>-4.0203809123876209</v>
      </c>
    </row>
    <row r="318" spans="1:24" ht="15" customHeight="1">
      <c r="A318" s="72" t="s">
        <v>297</v>
      </c>
      <c r="B318" s="60">
        <f>'Расчет субсидий'!AF318</f>
        <v>-58.354545454545359</v>
      </c>
      <c r="C318" s="61">
        <f>'Расчет субсидий'!D318-1</f>
        <v>-0.23051915189433436</v>
      </c>
      <c r="D318" s="61">
        <f>C318*'Расчет субсидий'!E318</f>
        <v>-3.4577872784150152</v>
      </c>
      <c r="E318" s="62">
        <f t="shared" si="22"/>
        <v>-57.165400213041806</v>
      </c>
      <c r="F318" s="61">
        <f>'Расчет субсидий'!F318-1</f>
        <v>0</v>
      </c>
      <c r="G318" s="61">
        <f>F318*'Расчет субсидий'!G318</f>
        <v>0</v>
      </c>
      <c r="H318" s="62">
        <f t="shared" si="23"/>
        <v>0</v>
      </c>
      <c r="I318" s="61">
        <f>'Расчет субсидий'!J318-1</f>
        <v>-7.1928321553509367E-3</v>
      </c>
      <c r="J318" s="61">
        <f>I318*'Расчет субсидий'!K318</f>
        <v>-7.1928321553509367E-2</v>
      </c>
      <c r="K318" s="62">
        <f t="shared" si="24"/>
        <v>-1.1891452415035495</v>
      </c>
      <c r="L318" s="61" t="s">
        <v>400</v>
      </c>
      <c r="M318" s="61" t="s">
        <v>400</v>
      </c>
      <c r="N318" s="63" t="s">
        <v>400</v>
      </c>
      <c r="O318" s="61" t="s">
        <v>400</v>
      </c>
      <c r="P318" s="61" t="s">
        <v>400</v>
      </c>
      <c r="Q318" s="63" t="s">
        <v>400</v>
      </c>
      <c r="R318" s="61" t="s">
        <v>400</v>
      </c>
      <c r="S318" s="61" t="s">
        <v>400</v>
      </c>
      <c r="T318" s="63" t="s">
        <v>400</v>
      </c>
      <c r="U318" s="61" t="s">
        <v>400</v>
      </c>
      <c r="V318" s="61" t="s">
        <v>400</v>
      </c>
      <c r="W318" s="63" t="s">
        <v>400</v>
      </c>
      <c r="X318" s="64">
        <f t="shared" si="25"/>
        <v>-3.5297155999685246</v>
      </c>
    </row>
    <row r="319" spans="1:24" ht="15" customHeight="1">
      <c r="A319" s="72" t="s">
        <v>298</v>
      </c>
      <c r="B319" s="60">
        <f>'Расчет субсидий'!AF319</f>
        <v>-157.39999999999998</v>
      </c>
      <c r="C319" s="61">
        <f>'Расчет субсидий'!D319-1</f>
        <v>-0.44365771812080534</v>
      </c>
      <c r="D319" s="61">
        <f>C319*'Расчет субсидий'!E319</f>
        <v>-6.6548657718120801</v>
      </c>
      <c r="E319" s="62">
        <f t="shared" si="22"/>
        <v>-155.71695193053577</v>
      </c>
      <c r="F319" s="61">
        <f>'Расчет субсидий'!F319-1</f>
        <v>0</v>
      </c>
      <c r="G319" s="61">
        <f>F319*'Расчет субсидий'!G319</f>
        <v>0</v>
      </c>
      <c r="H319" s="62">
        <f t="shared" si="23"/>
        <v>0</v>
      </c>
      <c r="I319" s="61">
        <f>'Расчет субсидий'!J319-1</f>
        <v>-7.1928321553509367E-3</v>
      </c>
      <c r="J319" s="61">
        <f>I319*'Расчет субсидий'!K319</f>
        <v>-7.1928321553509367E-2</v>
      </c>
      <c r="K319" s="62">
        <f t="shared" si="24"/>
        <v>-1.6830480694642349</v>
      </c>
      <c r="L319" s="61" t="s">
        <v>400</v>
      </c>
      <c r="M319" s="61" t="s">
        <v>400</v>
      </c>
      <c r="N319" s="63" t="s">
        <v>400</v>
      </c>
      <c r="O319" s="61" t="s">
        <v>400</v>
      </c>
      <c r="P319" s="61" t="s">
        <v>400</v>
      </c>
      <c r="Q319" s="63" t="s">
        <v>400</v>
      </c>
      <c r="R319" s="61" t="s">
        <v>400</v>
      </c>
      <c r="S319" s="61" t="s">
        <v>400</v>
      </c>
      <c r="T319" s="63" t="s">
        <v>400</v>
      </c>
      <c r="U319" s="61" t="s">
        <v>400</v>
      </c>
      <c r="V319" s="61" t="s">
        <v>400</v>
      </c>
      <c r="W319" s="63" t="s">
        <v>400</v>
      </c>
      <c r="X319" s="64">
        <f t="shared" si="25"/>
        <v>-6.726794093365589</v>
      </c>
    </row>
    <row r="320" spans="1:24" ht="15" customHeight="1">
      <c r="A320" s="72" t="s">
        <v>299</v>
      </c>
      <c r="B320" s="60">
        <f>'Расчет субсидий'!AF320</f>
        <v>-50.445454545454595</v>
      </c>
      <c r="C320" s="61">
        <f>'Расчет субсидий'!D320-1</f>
        <v>-0.17766858783917605</v>
      </c>
      <c r="D320" s="61">
        <f>C320*'Расчет субсидий'!E320</f>
        <v>-2.6650288175876407</v>
      </c>
      <c r="E320" s="62">
        <f t="shared" si="22"/>
        <v>-49.119727947997902</v>
      </c>
      <c r="F320" s="61">
        <f>'Расчет субсидий'!F320-1</f>
        <v>0</v>
      </c>
      <c r="G320" s="61">
        <f>F320*'Расчет субсидий'!G320</f>
        <v>0</v>
      </c>
      <c r="H320" s="62">
        <f t="shared" si="23"/>
        <v>0</v>
      </c>
      <c r="I320" s="61">
        <f>'Расчет субсидий'!J320-1</f>
        <v>-7.1928321553509367E-3</v>
      </c>
      <c r="J320" s="61">
        <f>I320*'Расчет субсидий'!K320</f>
        <v>-7.1928321553509367E-2</v>
      </c>
      <c r="K320" s="62">
        <f t="shared" si="24"/>
        <v>-1.3257265974566921</v>
      </c>
      <c r="L320" s="61" t="s">
        <v>400</v>
      </c>
      <c r="M320" s="61" t="s">
        <v>400</v>
      </c>
      <c r="N320" s="63" t="s">
        <v>400</v>
      </c>
      <c r="O320" s="61" t="s">
        <v>400</v>
      </c>
      <c r="P320" s="61" t="s">
        <v>400</v>
      </c>
      <c r="Q320" s="63" t="s">
        <v>400</v>
      </c>
      <c r="R320" s="61" t="s">
        <v>400</v>
      </c>
      <c r="S320" s="61" t="s">
        <v>400</v>
      </c>
      <c r="T320" s="63" t="s">
        <v>400</v>
      </c>
      <c r="U320" s="61" t="s">
        <v>400</v>
      </c>
      <c r="V320" s="61" t="s">
        <v>400</v>
      </c>
      <c r="W320" s="63" t="s">
        <v>400</v>
      </c>
      <c r="X320" s="64">
        <f t="shared" si="25"/>
        <v>-2.73695713914115</v>
      </c>
    </row>
    <row r="321" spans="1:24" ht="15" customHeight="1">
      <c r="A321" s="72" t="s">
        <v>300</v>
      </c>
      <c r="B321" s="60">
        <f>'Расчет субсидий'!AF321</f>
        <v>-14.68181818181813</v>
      </c>
      <c r="C321" s="61">
        <f>'Расчет субсидий'!D321-1</f>
        <v>-6.4596039091097568E-2</v>
      </c>
      <c r="D321" s="61">
        <f>C321*'Расчет субсидий'!E321</f>
        <v>-0.96894058636646352</v>
      </c>
      <c r="E321" s="62">
        <f t="shared" si="22"/>
        <v>-13.667244174335943</v>
      </c>
      <c r="F321" s="61">
        <f>'Расчет субсидий'!F321-1</f>
        <v>0</v>
      </c>
      <c r="G321" s="61">
        <f>F321*'Расчет субсидий'!G321</f>
        <v>0</v>
      </c>
      <c r="H321" s="62">
        <f t="shared" si="23"/>
        <v>0</v>
      </c>
      <c r="I321" s="61">
        <f>'Расчет субсидий'!J321-1</f>
        <v>-7.1928321553509367E-3</v>
      </c>
      <c r="J321" s="61">
        <f>I321*'Расчет субсидий'!K321</f>
        <v>-7.1928321553509367E-2</v>
      </c>
      <c r="K321" s="62">
        <f t="shared" si="24"/>
        <v>-1.0145740074821872</v>
      </c>
      <c r="L321" s="61" t="s">
        <v>400</v>
      </c>
      <c r="M321" s="61" t="s">
        <v>400</v>
      </c>
      <c r="N321" s="63" t="s">
        <v>400</v>
      </c>
      <c r="O321" s="61" t="s">
        <v>400</v>
      </c>
      <c r="P321" s="61" t="s">
        <v>400</v>
      </c>
      <c r="Q321" s="63" t="s">
        <v>400</v>
      </c>
      <c r="R321" s="61" t="s">
        <v>400</v>
      </c>
      <c r="S321" s="61" t="s">
        <v>400</v>
      </c>
      <c r="T321" s="63" t="s">
        <v>400</v>
      </c>
      <c r="U321" s="61" t="s">
        <v>400</v>
      </c>
      <c r="V321" s="61" t="s">
        <v>400</v>
      </c>
      <c r="W321" s="63" t="s">
        <v>400</v>
      </c>
      <c r="X321" s="64">
        <f t="shared" si="25"/>
        <v>-1.0408689079199729</v>
      </c>
    </row>
    <row r="322" spans="1:24" ht="15" customHeight="1">
      <c r="A322" s="72" t="s">
        <v>301</v>
      </c>
      <c r="B322" s="60">
        <f>'Расчет субсидий'!AF322</f>
        <v>-4.1454545454545446</v>
      </c>
      <c r="C322" s="61">
        <f>'Расчет субсидий'!D322-1</f>
        <v>-0.61012443431007679</v>
      </c>
      <c r="D322" s="61">
        <f>C322*'Расчет субсидий'!E322</f>
        <v>-9.151866514651152</v>
      </c>
      <c r="E322" s="62">
        <f t="shared" si="22"/>
        <v>-4.1131277653357445</v>
      </c>
      <c r="F322" s="61">
        <f>'Расчет субсидий'!F322-1</f>
        <v>0</v>
      </c>
      <c r="G322" s="61">
        <f>F322*'Расчет субсидий'!G322</f>
        <v>0</v>
      </c>
      <c r="H322" s="62">
        <f t="shared" si="23"/>
        <v>0</v>
      </c>
      <c r="I322" s="61">
        <f>'Расчет субсидий'!J322-1</f>
        <v>-7.1928321553509367E-3</v>
      </c>
      <c r="J322" s="61">
        <f>I322*'Расчет субсидий'!K322</f>
        <v>-7.1928321553509367E-2</v>
      </c>
      <c r="K322" s="62">
        <f t="shared" si="24"/>
        <v>-3.2326780118800059E-2</v>
      </c>
      <c r="L322" s="61" t="s">
        <v>400</v>
      </c>
      <c r="M322" s="61" t="s">
        <v>400</v>
      </c>
      <c r="N322" s="63" t="s">
        <v>400</v>
      </c>
      <c r="O322" s="61" t="s">
        <v>400</v>
      </c>
      <c r="P322" s="61" t="s">
        <v>400</v>
      </c>
      <c r="Q322" s="63" t="s">
        <v>400</v>
      </c>
      <c r="R322" s="61" t="s">
        <v>400</v>
      </c>
      <c r="S322" s="61" t="s">
        <v>400</v>
      </c>
      <c r="T322" s="63" t="s">
        <v>400</v>
      </c>
      <c r="U322" s="61" t="s">
        <v>400</v>
      </c>
      <c r="V322" s="61" t="s">
        <v>400</v>
      </c>
      <c r="W322" s="63" t="s">
        <v>400</v>
      </c>
      <c r="X322" s="64">
        <f t="shared" si="25"/>
        <v>-9.2237948362046609</v>
      </c>
    </row>
    <row r="323" spans="1:24" ht="15" customHeight="1">
      <c r="A323" s="72" t="s">
        <v>302</v>
      </c>
      <c r="B323" s="60">
        <f>'Расчет субсидий'!AF323</f>
        <v>-71.07272727272732</v>
      </c>
      <c r="C323" s="61">
        <f>'Расчет субсидий'!D323-1</f>
        <v>-0.34688329145728636</v>
      </c>
      <c r="D323" s="61">
        <f>C323*'Расчет субсидий'!E323</f>
        <v>-5.2032493718592949</v>
      </c>
      <c r="E323" s="62">
        <f t="shared" si="22"/>
        <v>-70.103633475689691</v>
      </c>
      <c r="F323" s="61">
        <f>'Расчет субсидий'!F323-1</f>
        <v>0</v>
      </c>
      <c r="G323" s="61">
        <f>F323*'Расчет субсидий'!G323</f>
        <v>0</v>
      </c>
      <c r="H323" s="62">
        <f t="shared" si="23"/>
        <v>0</v>
      </c>
      <c r="I323" s="61">
        <f>'Расчет субсидий'!J323-1</f>
        <v>-7.1928321553509367E-3</v>
      </c>
      <c r="J323" s="61">
        <f>I323*'Расчет субсидий'!K323</f>
        <v>-7.1928321553509367E-2</v>
      </c>
      <c r="K323" s="62">
        <f t="shared" si="24"/>
        <v>-0.96909379703762699</v>
      </c>
      <c r="L323" s="61" t="s">
        <v>400</v>
      </c>
      <c r="M323" s="61" t="s">
        <v>400</v>
      </c>
      <c r="N323" s="63" t="s">
        <v>400</v>
      </c>
      <c r="O323" s="61" t="s">
        <v>400</v>
      </c>
      <c r="P323" s="61" t="s">
        <v>400</v>
      </c>
      <c r="Q323" s="63" t="s">
        <v>400</v>
      </c>
      <c r="R323" s="61" t="s">
        <v>400</v>
      </c>
      <c r="S323" s="61" t="s">
        <v>400</v>
      </c>
      <c r="T323" s="63" t="s">
        <v>400</v>
      </c>
      <c r="U323" s="61" t="s">
        <v>400</v>
      </c>
      <c r="V323" s="61" t="s">
        <v>400</v>
      </c>
      <c r="W323" s="63" t="s">
        <v>400</v>
      </c>
      <c r="X323" s="64">
        <f t="shared" si="25"/>
        <v>-5.2751776934128038</v>
      </c>
    </row>
    <row r="324" spans="1:24" ht="15" customHeight="1">
      <c r="A324" s="72" t="s">
        <v>303</v>
      </c>
      <c r="B324" s="60">
        <f>'Расчет субсидий'!AF324</f>
        <v>-11.463636363636283</v>
      </c>
      <c r="C324" s="61">
        <f>'Расчет субсидий'!D324-1</f>
        <v>-2.5649141228530459E-2</v>
      </c>
      <c r="D324" s="61">
        <f>C324*'Расчет субсидий'!E324</f>
        <v>-0.38473711842795688</v>
      </c>
      <c r="E324" s="62">
        <f t="shared" si="22"/>
        <v>-9.6580254057113795</v>
      </c>
      <c r="F324" s="61">
        <f>'Расчет субсидий'!F324-1</f>
        <v>0</v>
      </c>
      <c r="G324" s="61">
        <f>F324*'Расчет субсидий'!G324</f>
        <v>0</v>
      </c>
      <c r="H324" s="62">
        <f t="shared" si="23"/>
        <v>0</v>
      </c>
      <c r="I324" s="61">
        <f>'Расчет субсидий'!J324-1</f>
        <v>-7.1928321553509367E-3</v>
      </c>
      <c r="J324" s="61">
        <f>I324*'Расчет субсидий'!K324</f>
        <v>-7.1928321553509367E-2</v>
      </c>
      <c r="K324" s="62">
        <f t="shared" si="24"/>
        <v>-1.8056109579249049</v>
      </c>
      <c r="L324" s="61" t="s">
        <v>400</v>
      </c>
      <c r="M324" s="61" t="s">
        <v>400</v>
      </c>
      <c r="N324" s="63" t="s">
        <v>400</v>
      </c>
      <c r="O324" s="61" t="s">
        <v>400</v>
      </c>
      <c r="P324" s="61" t="s">
        <v>400</v>
      </c>
      <c r="Q324" s="63" t="s">
        <v>400</v>
      </c>
      <c r="R324" s="61" t="s">
        <v>400</v>
      </c>
      <c r="S324" s="61" t="s">
        <v>400</v>
      </c>
      <c r="T324" s="63" t="s">
        <v>400</v>
      </c>
      <c r="U324" s="61" t="s">
        <v>400</v>
      </c>
      <c r="V324" s="61" t="s">
        <v>400</v>
      </c>
      <c r="W324" s="63" t="s">
        <v>400</v>
      </c>
      <c r="X324" s="64">
        <f t="shared" si="25"/>
        <v>-0.45666543998146625</v>
      </c>
    </row>
    <row r="325" spans="1:24" ht="15" customHeight="1">
      <c r="A325" s="72" t="s">
        <v>304</v>
      </c>
      <c r="B325" s="60">
        <f>'Расчет субсидий'!AF325</f>
        <v>-34.345454545454544</v>
      </c>
      <c r="C325" s="61">
        <f>'Расчет субсидий'!D325-1</f>
        <v>-0.37044699910214796</v>
      </c>
      <c r="D325" s="61">
        <f>C325*'Расчет субсидий'!E325</f>
        <v>-5.5567049865322193</v>
      </c>
      <c r="E325" s="62">
        <f t="shared" si="22"/>
        <v>-33.906553881078693</v>
      </c>
      <c r="F325" s="61">
        <f>'Расчет субсидий'!F325-1</f>
        <v>0</v>
      </c>
      <c r="G325" s="61">
        <f>F325*'Расчет субсидий'!G325</f>
        <v>0</v>
      </c>
      <c r="H325" s="62">
        <f t="shared" si="23"/>
        <v>0</v>
      </c>
      <c r="I325" s="61">
        <f>'Расчет субсидий'!J325-1</f>
        <v>-7.1928321553509367E-3</v>
      </c>
      <c r="J325" s="61">
        <f>I325*'Расчет субсидий'!K325</f>
        <v>-7.1928321553509367E-2</v>
      </c>
      <c r="K325" s="62">
        <f t="shared" si="24"/>
        <v>-0.43890066437585529</v>
      </c>
      <c r="L325" s="61" t="s">
        <v>400</v>
      </c>
      <c r="M325" s="61" t="s">
        <v>400</v>
      </c>
      <c r="N325" s="63" t="s">
        <v>400</v>
      </c>
      <c r="O325" s="61" t="s">
        <v>400</v>
      </c>
      <c r="P325" s="61" t="s">
        <v>400</v>
      </c>
      <c r="Q325" s="63" t="s">
        <v>400</v>
      </c>
      <c r="R325" s="61" t="s">
        <v>400</v>
      </c>
      <c r="S325" s="61" t="s">
        <v>400</v>
      </c>
      <c r="T325" s="63" t="s">
        <v>400</v>
      </c>
      <c r="U325" s="61" t="s">
        <v>400</v>
      </c>
      <c r="V325" s="61" t="s">
        <v>400</v>
      </c>
      <c r="W325" s="63" t="s">
        <v>400</v>
      </c>
      <c r="X325" s="64">
        <f t="shared" si="25"/>
        <v>-5.6286333080857283</v>
      </c>
    </row>
    <row r="326" spans="1:24" ht="15" customHeight="1">
      <c r="A326" s="72" t="s">
        <v>305</v>
      </c>
      <c r="B326" s="60">
        <f>'Расчет субсидий'!AF326</f>
        <v>-153.39090909090908</v>
      </c>
      <c r="C326" s="61">
        <f>'Расчет субсидий'!D326-1</f>
        <v>-0.40757876022655759</v>
      </c>
      <c r="D326" s="61">
        <f>C326*'Расчет субсидий'!E326</f>
        <v>-6.1136814033983642</v>
      </c>
      <c r="E326" s="62">
        <f t="shared" si="22"/>
        <v>-151.60722872259066</v>
      </c>
      <c r="F326" s="61">
        <f>'Расчет субсидий'!F326-1</f>
        <v>0</v>
      </c>
      <c r="G326" s="61">
        <f>F326*'Расчет субсидий'!G326</f>
        <v>0</v>
      </c>
      <c r="H326" s="62">
        <f t="shared" si="23"/>
        <v>0</v>
      </c>
      <c r="I326" s="61">
        <f>'Расчет субсидий'!J326-1</f>
        <v>-7.1928321553509367E-3</v>
      </c>
      <c r="J326" s="61">
        <f>I326*'Расчет субсидий'!K326</f>
        <v>-7.1928321553509367E-2</v>
      </c>
      <c r="K326" s="62">
        <f t="shared" si="24"/>
        <v>-1.7836803683183993</v>
      </c>
      <c r="L326" s="61" t="s">
        <v>400</v>
      </c>
      <c r="M326" s="61" t="s">
        <v>400</v>
      </c>
      <c r="N326" s="63" t="s">
        <v>400</v>
      </c>
      <c r="O326" s="61" t="s">
        <v>400</v>
      </c>
      <c r="P326" s="61" t="s">
        <v>400</v>
      </c>
      <c r="Q326" s="63" t="s">
        <v>400</v>
      </c>
      <c r="R326" s="61" t="s">
        <v>400</v>
      </c>
      <c r="S326" s="61" t="s">
        <v>400</v>
      </c>
      <c r="T326" s="63" t="s">
        <v>400</v>
      </c>
      <c r="U326" s="61" t="s">
        <v>400</v>
      </c>
      <c r="V326" s="61" t="s">
        <v>400</v>
      </c>
      <c r="W326" s="63" t="s">
        <v>400</v>
      </c>
      <c r="X326" s="64">
        <f t="shared" si="25"/>
        <v>-6.185609724951874</v>
      </c>
    </row>
    <row r="327" spans="1:24" ht="15" customHeight="1">
      <c r="A327" s="72" t="s">
        <v>306</v>
      </c>
      <c r="B327" s="60">
        <f>'Расчет субсидий'!AF327</f>
        <v>-32.781818181818153</v>
      </c>
      <c r="C327" s="61">
        <f>'Расчет субсидий'!D327-1</f>
        <v>-9.0729409080538614E-2</v>
      </c>
      <c r="D327" s="61">
        <f>C327*'Расчет субсидий'!E327</f>
        <v>-1.3609411362080792</v>
      </c>
      <c r="E327" s="62">
        <f t="shared" si="22"/>
        <v>-31.13621037957353</v>
      </c>
      <c r="F327" s="61">
        <f>'Расчет субсидий'!F327-1</f>
        <v>0</v>
      </c>
      <c r="G327" s="61">
        <f>F327*'Расчет субсидий'!G327</f>
        <v>0</v>
      </c>
      <c r="H327" s="62">
        <f t="shared" si="23"/>
        <v>0</v>
      </c>
      <c r="I327" s="61">
        <f>'Расчет субсидий'!J327-1</f>
        <v>-7.1928321553509367E-3</v>
      </c>
      <c r="J327" s="61">
        <f>I327*'Расчет субсидий'!K327</f>
        <v>-7.1928321553509367E-2</v>
      </c>
      <c r="K327" s="62">
        <f t="shared" si="24"/>
        <v>-1.6456078022446252</v>
      </c>
      <c r="L327" s="61" t="s">
        <v>400</v>
      </c>
      <c r="M327" s="61" t="s">
        <v>400</v>
      </c>
      <c r="N327" s="63" t="s">
        <v>400</v>
      </c>
      <c r="O327" s="61" t="s">
        <v>400</v>
      </c>
      <c r="P327" s="61" t="s">
        <v>400</v>
      </c>
      <c r="Q327" s="63" t="s">
        <v>400</v>
      </c>
      <c r="R327" s="61" t="s">
        <v>400</v>
      </c>
      <c r="S327" s="61" t="s">
        <v>400</v>
      </c>
      <c r="T327" s="63" t="s">
        <v>400</v>
      </c>
      <c r="U327" s="61" t="s">
        <v>400</v>
      </c>
      <c r="V327" s="61" t="s">
        <v>400</v>
      </c>
      <c r="W327" s="63" t="s">
        <v>400</v>
      </c>
      <c r="X327" s="64">
        <f t="shared" si="25"/>
        <v>-1.4328694577615886</v>
      </c>
    </row>
    <row r="328" spans="1:24" ht="15" customHeight="1">
      <c r="A328" s="72" t="s">
        <v>307</v>
      </c>
      <c r="B328" s="60">
        <f>'Расчет субсидий'!AF328</f>
        <v>-240.63636363636374</v>
      </c>
      <c r="C328" s="61">
        <f>'Расчет субсидий'!D328-1</f>
        <v>-0.58826110614382432</v>
      </c>
      <c r="D328" s="61">
        <f>C328*'Расчет субсидий'!E328</f>
        <v>-8.8239165921573655</v>
      </c>
      <c r="E328" s="62">
        <f t="shared" si="22"/>
        <v>-238.69067214679805</v>
      </c>
      <c r="F328" s="61">
        <f>'Расчет субсидий'!F328-1</f>
        <v>0</v>
      </c>
      <c r="G328" s="61">
        <f>F328*'Расчет субсидий'!G328</f>
        <v>0</v>
      </c>
      <c r="H328" s="62">
        <f t="shared" si="23"/>
        <v>0</v>
      </c>
      <c r="I328" s="61">
        <f>'Расчет субсидий'!J328-1</f>
        <v>-7.1928321553509367E-3</v>
      </c>
      <c r="J328" s="61">
        <f>I328*'Расчет субсидий'!K328</f>
        <v>-7.1928321553509367E-2</v>
      </c>
      <c r="K328" s="62">
        <f t="shared" si="24"/>
        <v>-1.9456914895657014</v>
      </c>
      <c r="L328" s="61" t="s">
        <v>400</v>
      </c>
      <c r="M328" s="61" t="s">
        <v>400</v>
      </c>
      <c r="N328" s="63" t="s">
        <v>400</v>
      </c>
      <c r="O328" s="61" t="s">
        <v>400</v>
      </c>
      <c r="P328" s="61" t="s">
        <v>400</v>
      </c>
      <c r="Q328" s="63" t="s">
        <v>400</v>
      </c>
      <c r="R328" s="61" t="s">
        <v>400</v>
      </c>
      <c r="S328" s="61" t="s">
        <v>400</v>
      </c>
      <c r="T328" s="63" t="s">
        <v>400</v>
      </c>
      <c r="U328" s="61" t="s">
        <v>400</v>
      </c>
      <c r="V328" s="61" t="s">
        <v>400</v>
      </c>
      <c r="W328" s="63" t="s">
        <v>400</v>
      </c>
      <c r="X328" s="64">
        <f t="shared" si="25"/>
        <v>-8.8958449137108744</v>
      </c>
    </row>
    <row r="329" spans="1:24" ht="15" customHeight="1">
      <c r="A329" s="72" t="s">
        <v>308</v>
      </c>
      <c r="B329" s="60">
        <f>'Расчет субсидий'!AF329</f>
        <v>3.9272727272727934</v>
      </c>
      <c r="C329" s="61">
        <f>'Расчет субсидий'!D329-1</f>
        <v>1.4618134461989341E-2</v>
      </c>
      <c r="D329" s="61">
        <f>C329*'Расчет субсидий'!E329</f>
        <v>0.21927201692984011</v>
      </c>
      <c r="E329" s="62">
        <f t="shared" si="22"/>
        <v>5.8444374545053845</v>
      </c>
      <c r="F329" s="61">
        <f>'Расчет субсидий'!F329-1</f>
        <v>0</v>
      </c>
      <c r="G329" s="61">
        <f>F329*'Расчет субсидий'!G329</f>
        <v>0</v>
      </c>
      <c r="H329" s="62">
        <f t="shared" si="23"/>
        <v>0</v>
      </c>
      <c r="I329" s="61">
        <f>'Расчет субсидий'!J329-1</f>
        <v>-7.1928321553509367E-3</v>
      </c>
      <c r="J329" s="61">
        <f>I329*'Расчет субсидий'!K329</f>
        <v>-7.1928321553509367E-2</v>
      </c>
      <c r="K329" s="62">
        <f t="shared" si="24"/>
        <v>-1.9171647272325916</v>
      </c>
      <c r="L329" s="61" t="s">
        <v>400</v>
      </c>
      <c r="M329" s="61" t="s">
        <v>400</v>
      </c>
      <c r="N329" s="63" t="s">
        <v>400</v>
      </c>
      <c r="O329" s="61" t="s">
        <v>400</v>
      </c>
      <c r="P329" s="61" t="s">
        <v>400</v>
      </c>
      <c r="Q329" s="63" t="s">
        <v>400</v>
      </c>
      <c r="R329" s="61" t="s">
        <v>400</v>
      </c>
      <c r="S329" s="61" t="s">
        <v>400</v>
      </c>
      <c r="T329" s="63" t="s">
        <v>400</v>
      </c>
      <c r="U329" s="61" t="s">
        <v>400</v>
      </c>
      <c r="V329" s="61" t="s">
        <v>400</v>
      </c>
      <c r="W329" s="63" t="s">
        <v>400</v>
      </c>
      <c r="X329" s="64">
        <f t="shared" si="25"/>
        <v>0.14734369537633074</v>
      </c>
    </row>
    <row r="330" spans="1:24" ht="15" customHeight="1">
      <c r="A330" s="72" t="s">
        <v>309</v>
      </c>
      <c r="B330" s="60">
        <f>'Расчет субсидий'!AF330</f>
        <v>-106.23636363636365</v>
      </c>
      <c r="C330" s="61">
        <f>'Расчет субсидий'!D330-1</f>
        <v>-0.48533164628145642</v>
      </c>
      <c r="D330" s="61">
        <f>C330*'Расчет субсидий'!E330</f>
        <v>-7.2799746942218464</v>
      </c>
      <c r="E330" s="62">
        <f t="shared" si="22"/>
        <v>-105.19698603468481</v>
      </c>
      <c r="F330" s="61">
        <f>'Расчет субсидий'!F330-1</f>
        <v>0</v>
      </c>
      <c r="G330" s="61">
        <f>F330*'Расчет субсидий'!G330</f>
        <v>0</v>
      </c>
      <c r="H330" s="62">
        <f t="shared" si="23"/>
        <v>0</v>
      </c>
      <c r="I330" s="61">
        <f>'Расчет субсидий'!J330-1</f>
        <v>-7.1928321553509367E-3</v>
      </c>
      <c r="J330" s="61">
        <f>I330*'Расчет субсидий'!K330</f>
        <v>-7.1928321553509367E-2</v>
      </c>
      <c r="K330" s="62">
        <f t="shared" si="24"/>
        <v>-1.0393776016788256</v>
      </c>
      <c r="L330" s="61" t="s">
        <v>400</v>
      </c>
      <c r="M330" s="61" t="s">
        <v>400</v>
      </c>
      <c r="N330" s="63" t="s">
        <v>400</v>
      </c>
      <c r="O330" s="61" t="s">
        <v>400</v>
      </c>
      <c r="P330" s="61" t="s">
        <v>400</v>
      </c>
      <c r="Q330" s="63" t="s">
        <v>400</v>
      </c>
      <c r="R330" s="61" t="s">
        <v>400</v>
      </c>
      <c r="S330" s="61" t="s">
        <v>400</v>
      </c>
      <c r="T330" s="63" t="s">
        <v>400</v>
      </c>
      <c r="U330" s="61" t="s">
        <v>400</v>
      </c>
      <c r="V330" s="61" t="s">
        <v>400</v>
      </c>
      <c r="W330" s="63" t="s">
        <v>400</v>
      </c>
      <c r="X330" s="64">
        <f t="shared" si="25"/>
        <v>-7.3519030157753562</v>
      </c>
    </row>
    <row r="331" spans="1:24" ht="15" customHeight="1">
      <c r="A331" s="68" t="s">
        <v>310</v>
      </c>
      <c r="B331" s="69"/>
      <c r="C331" s="70"/>
      <c r="D331" s="70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</row>
    <row r="332" spans="1:24" ht="15" customHeight="1">
      <c r="A332" s="72" t="s">
        <v>311</v>
      </c>
      <c r="B332" s="60">
        <f>'Расчет субсидий'!AF332</f>
        <v>171.42727272727257</v>
      </c>
      <c r="C332" s="61">
        <f>'Расчет субсидий'!D332-1</f>
        <v>0.20339988579940416</v>
      </c>
      <c r="D332" s="61">
        <f>C332*'Расчет субсидий'!E332</f>
        <v>3.0509982869910623</v>
      </c>
      <c r="E332" s="62">
        <f t="shared" si="22"/>
        <v>141.53640512362165</v>
      </c>
      <c r="F332" s="61">
        <f>'Расчет субсидий'!F332-1</f>
        <v>0</v>
      </c>
      <c r="G332" s="61">
        <f>F332*'Расчет субсидий'!G332</f>
        <v>0</v>
      </c>
      <c r="H332" s="62">
        <f t="shared" si="23"/>
        <v>0</v>
      </c>
      <c r="I332" s="61">
        <f>'Расчет субсидий'!J332-1</f>
        <v>6.4433589206792208E-2</v>
      </c>
      <c r="J332" s="61">
        <f>I332*'Расчет субсидий'!K332</f>
        <v>0.64433589206792208</v>
      </c>
      <c r="K332" s="62">
        <f t="shared" si="24"/>
        <v>29.890867603650914</v>
      </c>
      <c r="L332" s="61" t="s">
        <v>400</v>
      </c>
      <c r="M332" s="61" t="s">
        <v>400</v>
      </c>
      <c r="N332" s="63" t="s">
        <v>400</v>
      </c>
      <c r="O332" s="61" t="s">
        <v>400</v>
      </c>
      <c r="P332" s="61" t="s">
        <v>400</v>
      </c>
      <c r="Q332" s="63" t="s">
        <v>400</v>
      </c>
      <c r="R332" s="61" t="s">
        <v>400</v>
      </c>
      <c r="S332" s="61" t="s">
        <v>400</v>
      </c>
      <c r="T332" s="63" t="s">
        <v>400</v>
      </c>
      <c r="U332" s="61" t="s">
        <v>400</v>
      </c>
      <c r="V332" s="61" t="s">
        <v>400</v>
      </c>
      <c r="W332" s="63" t="s">
        <v>400</v>
      </c>
      <c r="X332" s="64">
        <f t="shared" si="25"/>
        <v>3.6953341790589844</v>
      </c>
    </row>
    <row r="333" spans="1:24" ht="15" customHeight="1">
      <c r="A333" s="72" t="s">
        <v>312</v>
      </c>
      <c r="B333" s="60">
        <f>'Расчет субсидий'!AF333</f>
        <v>-129.60909090909081</v>
      </c>
      <c r="C333" s="61">
        <f>'Расчет субсидий'!D333-1</f>
        <v>-0.25486055333955693</v>
      </c>
      <c r="D333" s="61">
        <f>C333*'Расчет субсидий'!E333</f>
        <v>-3.8229083000933537</v>
      </c>
      <c r="E333" s="62">
        <f t="shared" si="22"/>
        <v>-155.88245469975556</v>
      </c>
      <c r="F333" s="61">
        <f>'Расчет субсидий'!F333-1</f>
        <v>0</v>
      </c>
      <c r="G333" s="61">
        <f>F333*'Расчет субсидий'!G333</f>
        <v>0</v>
      </c>
      <c r="H333" s="62">
        <f t="shared" si="23"/>
        <v>0</v>
      </c>
      <c r="I333" s="61">
        <f>'Расчет субсидий'!J333-1</f>
        <v>6.4433589206792208E-2</v>
      </c>
      <c r="J333" s="61">
        <f>I333*'Расчет субсидий'!K333</f>
        <v>0.64433589206792208</v>
      </c>
      <c r="K333" s="62">
        <f t="shared" si="24"/>
        <v>26.273363790664749</v>
      </c>
      <c r="L333" s="61" t="s">
        <v>400</v>
      </c>
      <c r="M333" s="61" t="s">
        <v>400</v>
      </c>
      <c r="N333" s="63" t="s">
        <v>400</v>
      </c>
      <c r="O333" s="61" t="s">
        <v>400</v>
      </c>
      <c r="P333" s="61" t="s">
        <v>400</v>
      </c>
      <c r="Q333" s="63" t="s">
        <v>400</v>
      </c>
      <c r="R333" s="61" t="s">
        <v>400</v>
      </c>
      <c r="S333" s="61" t="s">
        <v>400</v>
      </c>
      <c r="T333" s="63" t="s">
        <v>400</v>
      </c>
      <c r="U333" s="61" t="s">
        <v>400</v>
      </c>
      <c r="V333" s="61" t="s">
        <v>400</v>
      </c>
      <c r="W333" s="63" t="s">
        <v>400</v>
      </c>
      <c r="X333" s="64">
        <f t="shared" si="25"/>
        <v>-3.1785724080254316</v>
      </c>
    </row>
    <row r="334" spans="1:24" ht="15" customHeight="1">
      <c r="A334" s="72" t="s">
        <v>265</v>
      </c>
      <c r="B334" s="60">
        <f>'Расчет субсидий'!AF334</f>
        <v>181.72727272727252</v>
      </c>
      <c r="C334" s="61">
        <f>'Расчет субсидий'!D334-1</f>
        <v>0.30000000000000004</v>
      </c>
      <c r="D334" s="61">
        <f>C334*'Расчет субсидий'!E334</f>
        <v>4.5000000000000009</v>
      </c>
      <c r="E334" s="62">
        <f t="shared" si="22"/>
        <v>158.96565551515681</v>
      </c>
      <c r="F334" s="61">
        <f>'Расчет субсидий'!F334-1</f>
        <v>0</v>
      </c>
      <c r="G334" s="61">
        <f>F334*'Расчет субсидий'!G334</f>
        <v>0</v>
      </c>
      <c r="H334" s="62">
        <v>0</v>
      </c>
      <c r="I334" s="61">
        <f>'Расчет субсидий'!J334-1</f>
        <v>6.4433589206792208E-2</v>
      </c>
      <c r="J334" s="61">
        <f>I334*'Расчет субсидий'!K334</f>
        <v>0.64433589206792208</v>
      </c>
      <c r="K334" s="62">
        <f t="shared" si="24"/>
        <v>22.761617212115681</v>
      </c>
      <c r="L334" s="61" t="s">
        <v>400</v>
      </c>
      <c r="M334" s="61" t="s">
        <v>400</v>
      </c>
      <c r="N334" s="63" t="s">
        <v>400</v>
      </c>
      <c r="O334" s="61" t="s">
        <v>400</v>
      </c>
      <c r="P334" s="61" t="s">
        <v>400</v>
      </c>
      <c r="Q334" s="63" t="s">
        <v>400</v>
      </c>
      <c r="R334" s="61" t="s">
        <v>400</v>
      </c>
      <c r="S334" s="61" t="s">
        <v>400</v>
      </c>
      <c r="T334" s="63" t="s">
        <v>400</v>
      </c>
      <c r="U334" s="61" t="s">
        <v>400</v>
      </c>
      <c r="V334" s="61" t="s">
        <v>400</v>
      </c>
      <c r="W334" s="63" t="s">
        <v>400</v>
      </c>
      <c r="X334" s="64">
        <f t="shared" si="25"/>
        <v>5.1443358920679234</v>
      </c>
    </row>
    <row r="335" spans="1:24" ht="15" customHeight="1">
      <c r="A335" s="72" t="s">
        <v>313</v>
      </c>
      <c r="B335" s="60">
        <f>'Расчет субсидий'!AF335</f>
        <v>143.01818181818157</v>
      </c>
      <c r="C335" s="61">
        <f>'Расчет субсидий'!D335-1</f>
        <v>0.12408589716236396</v>
      </c>
      <c r="D335" s="61">
        <f>C335*'Расчет субсидий'!E335</f>
        <v>1.8612884574354593</v>
      </c>
      <c r="E335" s="62">
        <f t="shared" si="22"/>
        <v>106.24022354921163</v>
      </c>
      <c r="F335" s="61">
        <f>'Расчет субсидий'!F335-1</f>
        <v>0</v>
      </c>
      <c r="G335" s="61">
        <f>F335*'Расчет субсидий'!G335</f>
        <v>0</v>
      </c>
      <c r="H335" s="62">
        <f t="shared" si="23"/>
        <v>0</v>
      </c>
      <c r="I335" s="61">
        <f>'Расчет субсидий'!J335-1</f>
        <v>6.4433589206792208E-2</v>
      </c>
      <c r="J335" s="61">
        <f>I335*'Расчет субсидий'!K335</f>
        <v>0.64433589206792208</v>
      </c>
      <c r="K335" s="62">
        <f t="shared" si="24"/>
        <v>36.777958268969932</v>
      </c>
      <c r="L335" s="61" t="s">
        <v>400</v>
      </c>
      <c r="M335" s="61" t="s">
        <v>400</v>
      </c>
      <c r="N335" s="63" t="s">
        <v>400</v>
      </c>
      <c r="O335" s="61" t="s">
        <v>400</v>
      </c>
      <c r="P335" s="61" t="s">
        <v>400</v>
      </c>
      <c r="Q335" s="63" t="s">
        <v>400</v>
      </c>
      <c r="R335" s="61" t="s">
        <v>400</v>
      </c>
      <c r="S335" s="61" t="s">
        <v>400</v>
      </c>
      <c r="T335" s="63" t="s">
        <v>400</v>
      </c>
      <c r="U335" s="61" t="s">
        <v>400</v>
      </c>
      <c r="V335" s="61" t="s">
        <v>400</v>
      </c>
      <c r="W335" s="63" t="s">
        <v>400</v>
      </c>
      <c r="X335" s="64">
        <f t="shared" si="25"/>
        <v>2.5056243495033814</v>
      </c>
    </row>
    <row r="336" spans="1:24" ht="15" customHeight="1">
      <c r="A336" s="72" t="s">
        <v>314</v>
      </c>
      <c r="B336" s="60">
        <f>'Расчет субсидий'!AF336</f>
        <v>-196.01818181818203</v>
      </c>
      <c r="C336" s="61">
        <f>'Расчет субсидий'!D336-1</f>
        <v>-0.25197800895184685</v>
      </c>
      <c r="D336" s="61">
        <f>C336*'Расчет субсидий'!E336</f>
        <v>-3.779670134277703</v>
      </c>
      <c r="E336" s="62">
        <f t="shared" si="22"/>
        <v>-236.3014627338184</v>
      </c>
      <c r="F336" s="61">
        <f>'Расчет субсидий'!F336-1</f>
        <v>0</v>
      </c>
      <c r="G336" s="61">
        <f>F336*'Расчет субсидий'!G336</f>
        <v>0</v>
      </c>
      <c r="H336" s="62">
        <f t="shared" si="23"/>
        <v>0</v>
      </c>
      <c r="I336" s="61">
        <f>'Расчет субсидий'!J336-1</f>
        <v>6.4433589206792208E-2</v>
      </c>
      <c r="J336" s="61">
        <f>I336*'Расчет субсидий'!K336</f>
        <v>0.64433589206792208</v>
      </c>
      <c r="K336" s="62">
        <f t="shared" si="24"/>
        <v>40.283280915636361</v>
      </c>
      <c r="L336" s="61" t="s">
        <v>400</v>
      </c>
      <c r="M336" s="61" t="s">
        <v>400</v>
      </c>
      <c r="N336" s="63" t="s">
        <v>400</v>
      </c>
      <c r="O336" s="61" t="s">
        <v>400</v>
      </c>
      <c r="P336" s="61" t="s">
        <v>400</v>
      </c>
      <c r="Q336" s="63" t="s">
        <v>400</v>
      </c>
      <c r="R336" s="61" t="s">
        <v>400</v>
      </c>
      <c r="S336" s="61" t="s">
        <v>400</v>
      </c>
      <c r="T336" s="63" t="s">
        <v>400</v>
      </c>
      <c r="U336" s="61" t="s">
        <v>400</v>
      </c>
      <c r="V336" s="61" t="s">
        <v>400</v>
      </c>
      <c r="W336" s="63" t="s">
        <v>400</v>
      </c>
      <c r="X336" s="64">
        <f t="shared" si="25"/>
        <v>-3.135334242209781</v>
      </c>
    </row>
    <row r="337" spans="1:24" ht="15" customHeight="1">
      <c r="A337" s="72" t="s">
        <v>315</v>
      </c>
      <c r="B337" s="60">
        <f>'Расчет субсидий'!AF337</f>
        <v>142.30909090909108</v>
      </c>
      <c r="C337" s="61">
        <f>'Расчет субсидий'!D337-1</f>
        <v>0.10549560409924497</v>
      </c>
      <c r="D337" s="61">
        <f>C337*'Расчет субсидий'!E337</f>
        <v>1.5824340614886745</v>
      </c>
      <c r="E337" s="62">
        <f t="shared" si="22"/>
        <v>101.13067690461379</v>
      </c>
      <c r="F337" s="61">
        <f>'Расчет субсидий'!F337-1</f>
        <v>0</v>
      </c>
      <c r="G337" s="61">
        <f>F337*'Расчет субсидий'!G337</f>
        <v>0</v>
      </c>
      <c r="H337" s="62">
        <f t="shared" si="23"/>
        <v>0</v>
      </c>
      <c r="I337" s="61">
        <f>'Расчет субсидий'!J337-1</f>
        <v>6.4433589206792208E-2</v>
      </c>
      <c r="J337" s="61">
        <f>I337*'Расчет субсидий'!K337</f>
        <v>0.64433589206792208</v>
      </c>
      <c r="K337" s="62">
        <f t="shared" si="24"/>
        <v>41.178414004477304</v>
      </c>
      <c r="L337" s="61" t="s">
        <v>400</v>
      </c>
      <c r="M337" s="61" t="s">
        <v>400</v>
      </c>
      <c r="N337" s="63" t="s">
        <v>400</v>
      </c>
      <c r="O337" s="61" t="s">
        <v>400</v>
      </c>
      <c r="P337" s="61" t="s">
        <v>400</v>
      </c>
      <c r="Q337" s="63" t="s">
        <v>400</v>
      </c>
      <c r="R337" s="61" t="s">
        <v>400</v>
      </c>
      <c r="S337" s="61" t="s">
        <v>400</v>
      </c>
      <c r="T337" s="63" t="s">
        <v>400</v>
      </c>
      <c r="U337" s="61" t="s">
        <v>400</v>
      </c>
      <c r="V337" s="61" t="s">
        <v>400</v>
      </c>
      <c r="W337" s="63" t="s">
        <v>400</v>
      </c>
      <c r="X337" s="64">
        <f t="shared" si="25"/>
        <v>2.2267699535565963</v>
      </c>
    </row>
    <row r="338" spans="1:24" ht="15" customHeight="1">
      <c r="A338" s="72" t="s">
        <v>316</v>
      </c>
      <c r="B338" s="60">
        <f>'Расчет субсидий'!AF338</f>
        <v>-62.345454545454459</v>
      </c>
      <c r="C338" s="61">
        <f>'Расчет субсидий'!D338-1</f>
        <v>-0.12517511166159978</v>
      </c>
      <c r="D338" s="61">
        <f>C338*'Расчет субсидий'!E338</f>
        <v>-1.8776266749239967</v>
      </c>
      <c r="E338" s="62">
        <f t="shared" si="22"/>
        <v>-94.917995124972833</v>
      </c>
      <c r="F338" s="61">
        <f>'Расчет субсидий'!F338-1</f>
        <v>0</v>
      </c>
      <c r="G338" s="61">
        <f>F338*'Расчет субсидий'!G338</f>
        <v>0</v>
      </c>
      <c r="H338" s="62">
        <f t="shared" si="23"/>
        <v>0</v>
      </c>
      <c r="I338" s="61">
        <f>'Расчет субсидий'!J338-1</f>
        <v>6.4433589206792208E-2</v>
      </c>
      <c r="J338" s="61">
        <f>I338*'Расчет субсидий'!K338</f>
        <v>0.64433589206792208</v>
      </c>
      <c r="K338" s="62">
        <f t="shared" si="24"/>
        <v>32.572540579518382</v>
      </c>
      <c r="L338" s="61" t="s">
        <v>400</v>
      </c>
      <c r="M338" s="61" t="s">
        <v>400</v>
      </c>
      <c r="N338" s="63" t="s">
        <v>400</v>
      </c>
      <c r="O338" s="61" t="s">
        <v>400</v>
      </c>
      <c r="P338" s="61" t="s">
        <v>400</v>
      </c>
      <c r="Q338" s="63" t="s">
        <v>400</v>
      </c>
      <c r="R338" s="61" t="s">
        <v>400</v>
      </c>
      <c r="S338" s="61" t="s">
        <v>400</v>
      </c>
      <c r="T338" s="63" t="s">
        <v>400</v>
      </c>
      <c r="U338" s="61" t="s">
        <v>400</v>
      </c>
      <c r="V338" s="61" t="s">
        <v>400</v>
      </c>
      <c r="W338" s="63" t="s">
        <v>400</v>
      </c>
      <c r="X338" s="64">
        <f t="shared" si="25"/>
        <v>-1.2332907828560746</v>
      </c>
    </row>
    <row r="339" spans="1:24" ht="15" customHeight="1">
      <c r="A339" s="72" t="s">
        <v>317</v>
      </c>
      <c r="B339" s="60">
        <f>'Расчет субсидий'!AF339</f>
        <v>-234.20000000000005</v>
      </c>
      <c r="C339" s="61">
        <f>'Расчет субсидий'!D339-1</f>
        <v>-0.45600698049042443</v>
      </c>
      <c r="D339" s="61">
        <f>C339*'Расчет субсидий'!E339</f>
        <v>-6.8401047073563666</v>
      </c>
      <c r="E339" s="62">
        <f t="shared" si="22"/>
        <v>-258.55589035374339</v>
      </c>
      <c r="F339" s="61">
        <f>'Расчет субсидий'!F339-1</f>
        <v>0</v>
      </c>
      <c r="G339" s="61">
        <f>F339*'Расчет субсидий'!G339</f>
        <v>0</v>
      </c>
      <c r="H339" s="62">
        <f t="shared" si="23"/>
        <v>0</v>
      </c>
      <c r="I339" s="61">
        <f>'Расчет субсидий'!J339-1</f>
        <v>6.4433589206792208E-2</v>
      </c>
      <c r="J339" s="61">
        <f>I339*'Расчет субсидий'!K339</f>
        <v>0.64433589206792208</v>
      </c>
      <c r="K339" s="62">
        <f t="shared" si="24"/>
        <v>24.355890353743305</v>
      </c>
      <c r="L339" s="61" t="s">
        <v>400</v>
      </c>
      <c r="M339" s="61" t="s">
        <v>400</v>
      </c>
      <c r="N339" s="63" t="s">
        <v>400</v>
      </c>
      <c r="O339" s="61" t="s">
        <v>400</v>
      </c>
      <c r="P339" s="61" t="s">
        <v>400</v>
      </c>
      <c r="Q339" s="63" t="s">
        <v>400</v>
      </c>
      <c r="R339" s="61" t="s">
        <v>400</v>
      </c>
      <c r="S339" s="61" t="s">
        <v>400</v>
      </c>
      <c r="T339" s="63" t="s">
        <v>400</v>
      </c>
      <c r="U339" s="61" t="s">
        <v>400</v>
      </c>
      <c r="V339" s="61" t="s">
        <v>400</v>
      </c>
      <c r="W339" s="63" t="s">
        <v>400</v>
      </c>
      <c r="X339" s="64">
        <f t="shared" si="25"/>
        <v>-6.195768815288444</v>
      </c>
    </row>
    <row r="340" spans="1:24" ht="15" customHeight="1">
      <c r="A340" s="72" t="s">
        <v>318</v>
      </c>
      <c r="B340" s="60">
        <f>'Расчет субсидий'!AF340</f>
        <v>-209.1272727272725</v>
      </c>
      <c r="C340" s="61">
        <f>'Расчет субсидий'!D340-1</f>
        <v>-0.44272819783968109</v>
      </c>
      <c r="D340" s="61">
        <f>C340*'Расчет субсидий'!E340</f>
        <v>-6.6409229675952162</v>
      </c>
      <c r="E340" s="62">
        <f t="shared" si="22"/>
        <v>-231.59808923194404</v>
      </c>
      <c r="F340" s="61">
        <f>'Расчет субсидий'!F340-1</f>
        <v>0</v>
      </c>
      <c r="G340" s="61">
        <f>F340*'Расчет субсидий'!G340</f>
        <v>0</v>
      </c>
      <c r="H340" s="62">
        <f t="shared" si="23"/>
        <v>0</v>
      </c>
      <c r="I340" s="61">
        <f>'Расчет субсидий'!J340-1</f>
        <v>6.4433589206792208E-2</v>
      </c>
      <c r="J340" s="61">
        <f>I340*'Расчет субсидий'!K340</f>
        <v>0.64433589206792208</v>
      </c>
      <c r="K340" s="62">
        <f t="shared" si="24"/>
        <v>22.470816504671539</v>
      </c>
      <c r="L340" s="61" t="s">
        <v>400</v>
      </c>
      <c r="M340" s="61" t="s">
        <v>400</v>
      </c>
      <c r="N340" s="63" t="s">
        <v>400</v>
      </c>
      <c r="O340" s="61" t="s">
        <v>400</v>
      </c>
      <c r="P340" s="61" t="s">
        <v>400</v>
      </c>
      <c r="Q340" s="63" t="s">
        <v>400</v>
      </c>
      <c r="R340" s="61" t="s">
        <v>400</v>
      </c>
      <c r="S340" s="61" t="s">
        <v>400</v>
      </c>
      <c r="T340" s="63" t="s">
        <v>400</v>
      </c>
      <c r="U340" s="61" t="s">
        <v>400</v>
      </c>
      <c r="V340" s="61" t="s">
        <v>400</v>
      </c>
      <c r="W340" s="63" t="s">
        <v>400</v>
      </c>
      <c r="X340" s="64">
        <f t="shared" si="25"/>
        <v>-5.9965870755272945</v>
      </c>
    </row>
    <row r="341" spans="1:24" ht="15" customHeight="1">
      <c r="A341" s="72" t="s">
        <v>319</v>
      </c>
      <c r="B341" s="60">
        <f>'Расчет субсидий'!AF341</f>
        <v>-32.381818181818289</v>
      </c>
      <c r="C341" s="61">
        <f>'Расчет субсидий'!D341-1</f>
        <v>-8.9325087650954482E-2</v>
      </c>
      <c r="D341" s="61">
        <f>C341*'Расчет субсидий'!E341</f>
        <v>-1.3398763147643171</v>
      </c>
      <c r="E341" s="62">
        <f t="shared" si="22"/>
        <v>-62.379740695188389</v>
      </c>
      <c r="F341" s="61">
        <f>'Расчет субсидий'!F341-1</f>
        <v>0</v>
      </c>
      <c r="G341" s="61">
        <f>F341*'Расчет субсидий'!G341</f>
        <v>0</v>
      </c>
      <c r="H341" s="62">
        <f t="shared" si="23"/>
        <v>0</v>
      </c>
      <c r="I341" s="61">
        <f>'Расчет субсидий'!J341-1</f>
        <v>6.4433589206792208E-2</v>
      </c>
      <c r="J341" s="61">
        <f>I341*'Расчет субсидий'!K341</f>
        <v>0.64433589206792208</v>
      </c>
      <c r="K341" s="62">
        <f t="shared" si="24"/>
        <v>29.997922513370103</v>
      </c>
      <c r="L341" s="61" t="s">
        <v>400</v>
      </c>
      <c r="M341" s="61" t="s">
        <v>400</v>
      </c>
      <c r="N341" s="63" t="s">
        <v>400</v>
      </c>
      <c r="O341" s="61" t="s">
        <v>400</v>
      </c>
      <c r="P341" s="61" t="s">
        <v>400</v>
      </c>
      <c r="Q341" s="63" t="s">
        <v>400</v>
      </c>
      <c r="R341" s="61" t="s">
        <v>400</v>
      </c>
      <c r="S341" s="61" t="s">
        <v>400</v>
      </c>
      <c r="T341" s="63" t="s">
        <v>400</v>
      </c>
      <c r="U341" s="61" t="s">
        <v>400</v>
      </c>
      <c r="V341" s="61" t="s">
        <v>400</v>
      </c>
      <c r="W341" s="63" t="s">
        <v>400</v>
      </c>
      <c r="X341" s="64">
        <f t="shared" si="25"/>
        <v>-0.69554042269639504</v>
      </c>
    </row>
    <row r="342" spans="1:24" ht="15" customHeight="1">
      <c r="A342" s="72" t="s">
        <v>320</v>
      </c>
      <c r="B342" s="60">
        <f>'Расчет субсидий'!AF342</f>
        <v>-36.790909090908826</v>
      </c>
      <c r="C342" s="61">
        <f>'Расчет субсидий'!D342-1</f>
        <v>-6.902477564054077E-2</v>
      </c>
      <c r="D342" s="61">
        <f>C342*'Расчет субсидий'!E342</f>
        <v>-1.0353716346081114</v>
      </c>
      <c r="E342" s="62">
        <f t="shared" si="22"/>
        <v>-97.41376437029335</v>
      </c>
      <c r="F342" s="61">
        <f>'Расчет субсидий'!F342-1</f>
        <v>0</v>
      </c>
      <c r="G342" s="61">
        <f>F342*'Расчет субсидий'!G342</f>
        <v>0</v>
      </c>
      <c r="H342" s="62">
        <f t="shared" si="23"/>
        <v>0</v>
      </c>
      <c r="I342" s="61">
        <f>'Расчет субсидий'!J342-1</f>
        <v>6.4433589206792208E-2</v>
      </c>
      <c r="J342" s="61">
        <f>I342*'Расчет субсидий'!K342</f>
        <v>0.64433589206792208</v>
      </c>
      <c r="K342" s="62">
        <f t="shared" si="24"/>
        <v>60.622855279384517</v>
      </c>
      <c r="L342" s="61" t="s">
        <v>400</v>
      </c>
      <c r="M342" s="61" t="s">
        <v>400</v>
      </c>
      <c r="N342" s="63" t="s">
        <v>400</v>
      </c>
      <c r="O342" s="61" t="s">
        <v>400</v>
      </c>
      <c r="P342" s="61" t="s">
        <v>400</v>
      </c>
      <c r="Q342" s="63" t="s">
        <v>400</v>
      </c>
      <c r="R342" s="61" t="s">
        <v>400</v>
      </c>
      <c r="S342" s="61" t="s">
        <v>400</v>
      </c>
      <c r="T342" s="63" t="s">
        <v>400</v>
      </c>
      <c r="U342" s="61" t="s">
        <v>400</v>
      </c>
      <c r="V342" s="61" t="s">
        <v>400</v>
      </c>
      <c r="W342" s="63" t="s">
        <v>400</v>
      </c>
      <c r="X342" s="64">
        <f t="shared" si="25"/>
        <v>-0.39103574254018936</v>
      </c>
    </row>
    <row r="343" spans="1:24" ht="15" customHeight="1">
      <c r="A343" s="68" t="s">
        <v>321</v>
      </c>
      <c r="B343" s="69"/>
      <c r="C343" s="70"/>
      <c r="D343" s="70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</row>
    <row r="344" spans="1:24" ht="15" customHeight="1">
      <c r="A344" s="72" t="s">
        <v>322</v>
      </c>
      <c r="B344" s="60">
        <f>'Расчет субсидий'!AF344</f>
        <v>-31.590909090909008</v>
      </c>
      <c r="C344" s="61">
        <f>'Расчет субсидий'!D344-1</f>
        <v>-0.23251149653121916</v>
      </c>
      <c r="D344" s="61">
        <f>C344*'Расчет субсидий'!E344</f>
        <v>-3.4876724479682872</v>
      </c>
      <c r="E344" s="62">
        <f t="shared" si="22"/>
        <v>-107.12754000515275</v>
      </c>
      <c r="F344" s="61">
        <f>'Расчет субсидий'!F344-1</f>
        <v>0</v>
      </c>
      <c r="G344" s="61">
        <f>F344*'Расчет субсидий'!G344</f>
        <v>0</v>
      </c>
      <c r="H344" s="62">
        <f t="shared" si="23"/>
        <v>0</v>
      </c>
      <c r="I344" s="61">
        <f>'Расчет субсидий'!J344-1</f>
        <v>0.24591904793042563</v>
      </c>
      <c r="J344" s="61">
        <f>I344*'Расчет субсидий'!K344</f>
        <v>2.4591904793042563</v>
      </c>
      <c r="K344" s="62">
        <f t="shared" si="24"/>
        <v>75.536630914243744</v>
      </c>
      <c r="L344" s="61" t="s">
        <v>400</v>
      </c>
      <c r="M344" s="61" t="s">
        <v>400</v>
      </c>
      <c r="N344" s="63" t="s">
        <v>400</v>
      </c>
      <c r="O344" s="61" t="s">
        <v>400</v>
      </c>
      <c r="P344" s="61" t="s">
        <v>400</v>
      </c>
      <c r="Q344" s="63" t="s">
        <v>400</v>
      </c>
      <c r="R344" s="61" t="s">
        <v>400</v>
      </c>
      <c r="S344" s="61" t="s">
        <v>400</v>
      </c>
      <c r="T344" s="63" t="s">
        <v>400</v>
      </c>
      <c r="U344" s="61" t="s">
        <v>400</v>
      </c>
      <c r="V344" s="61" t="s">
        <v>400</v>
      </c>
      <c r="W344" s="63" t="s">
        <v>400</v>
      </c>
      <c r="X344" s="64">
        <f t="shared" si="25"/>
        <v>-1.028481968664031</v>
      </c>
    </row>
    <row r="345" spans="1:24" ht="15" customHeight="1">
      <c r="A345" s="72" t="s">
        <v>323</v>
      </c>
      <c r="B345" s="60">
        <f>'Расчет субсидий'!AF345</f>
        <v>-39.263636363636351</v>
      </c>
      <c r="C345" s="61">
        <f>'Расчет субсидий'!D345-1</f>
        <v>-0.24826620093147045</v>
      </c>
      <c r="D345" s="61">
        <f>C345*'Расчет субсидий'!E345</f>
        <v>-3.7239930139720565</v>
      </c>
      <c r="E345" s="62">
        <f t="shared" si="22"/>
        <v>-115.60500830252126</v>
      </c>
      <c r="F345" s="61">
        <f>'Расчет субсидий'!F345-1</f>
        <v>0</v>
      </c>
      <c r="G345" s="61">
        <f>F345*'Расчет субсидий'!G345</f>
        <v>0</v>
      </c>
      <c r="H345" s="62">
        <f t="shared" si="23"/>
        <v>0</v>
      </c>
      <c r="I345" s="61">
        <f>'Расчет субсидий'!J345-1</f>
        <v>0.24591904793042563</v>
      </c>
      <c r="J345" s="61">
        <f>I345*'Расчет субсидий'!K345</f>
        <v>2.4591904793042563</v>
      </c>
      <c r="K345" s="62">
        <f t="shared" si="24"/>
        <v>76.341371938884905</v>
      </c>
      <c r="L345" s="61" t="s">
        <v>400</v>
      </c>
      <c r="M345" s="61" t="s">
        <v>400</v>
      </c>
      <c r="N345" s="63" t="s">
        <v>400</v>
      </c>
      <c r="O345" s="61" t="s">
        <v>400</v>
      </c>
      <c r="P345" s="61" t="s">
        <v>400</v>
      </c>
      <c r="Q345" s="63" t="s">
        <v>400</v>
      </c>
      <c r="R345" s="61" t="s">
        <v>400</v>
      </c>
      <c r="S345" s="61" t="s">
        <v>400</v>
      </c>
      <c r="T345" s="63" t="s">
        <v>400</v>
      </c>
      <c r="U345" s="61" t="s">
        <v>400</v>
      </c>
      <c r="V345" s="61" t="s">
        <v>400</v>
      </c>
      <c r="W345" s="63" t="s">
        <v>400</v>
      </c>
      <c r="X345" s="64">
        <f t="shared" si="25"/>
        <v>-1.2648025346678002</v>
      </c>
    </row>
    <row r="346" spans="1:24" ht="15" customHeight="1">
      <c r="A346" s="72" t="s">
        <v>324</v>
      </c>
      <c r="B346" s="60">
        <f>'Расчет субсидий'!AF346</f>
        <v>245.29090909090928</v>
      </c>
      <c r="C346" s="61">
        <f>'Расчет субсидий'!D346-1</f>
        <v>0.21342122588589407</v>
      </c>
      <c r="D346" s="61">
        <f>C346*'Расчет субсидий'!E346</f>
        <v>3.2013183882884109</v>
      </c>
      <c r="E346" s="62">
        <f t="shared" si="22"/>
        <v>138.72503623277004</v>
      </c>
      <c r="F346" s="61">
        <f>'Расчет субсидий'!F346-1</f>
        <v>0</v>
      </c>
      <c r="G346" s="61">
        <f>F346*'Расчет субсидий'!G346</f>
        <v>0</v>
      </c>
      <c r="H346" s="62">
        <f t="shared" si="23"/>
        <v>0</v>
      </c>
      <c r="I346" s="61">
        <f>'Расчет субсидий'!J346-1</f>
        <v>0.24591904793042563</v>
      </c>
      <c r="J346" s="61">
        <f>I346*'Расчет субсидий'!K346</f>
        <v>2.4591904793042563</v>
      </c>
      <c r="K346" s="62">
        <f t="shared" si="24"/>
        <v>106.56587285813926</v>
      </c>
      <c r="L346" s="61" t="s">
        <v>400</v>
      </c>
      <c r="M346" s="61" t="s">
        <v>400</v>
      </c>
      <c r="N346" s="63" t="s">
        <v>400</v>
      </c>
      <c r="O346" s="61" t="s">
        <v>400</v>
      </c>
      <c r="P346" s="61" t="s">
        <v>400</v>
      </c>
      <c r="Q346" s="63" t="s">
        <v>400</v>
      </c>
      <c r="R346" s="61" t="s">
        <v>400</v>
      </c>
      <c r="S346" s="61" t="s">
        <v>400</v>
      </c>
      <c r="T346" s="63" t="s">
        <v>400</v>
      </c>
      <c r="U346" s="61" t="s">
        <v>400</v>
      </c>
      <c r="V346" s="61" t="s">
        <v>400</v>
      </c>
      <c r="W346" s="63" t="s">
        <v>400</v>
      </c>
      <c r="X346" s="64">
        <f t="shared" si="25"/>
        <v>5.6605088675926671</v>
      </c>
    </row>
    <row r="347" spans="1:24" ht="15" customHeight="1">
      <c r="A347" s="72" t="s">
        <v>325</v>
      </c>
      <c r="B347" s="60">
        <f>'Расчет субсидий'!AF347</f>
        <v>-88.981818181818198</v>
      </c>
      <c r="C347" s="61">
        <f>'Расчет субсидий'!D347-1</f>
        <v>-0.33006978379786345</v>
      </c>
      <c r="D347" s="61">
        <f>C347*'Расчет субсидий'!E347</f>
        <v>-4.9510467569679513</v>
      </c>
      <c r="E347" s="62">
        <f t="shared" si="22"/>
        <v>-176.79717176596355</v>
      </c>
      <c r="F347" s="61">
        <f>'Расчет субсидий'!F347-1</f>
        <v>0</v>
      </c>
      <c r="G347" s="61">
        <f>F347*'Расчет субсидий'!G347</f>
        <v>0</v>
      </c>
      <c r="H347" s="62">
        <f t="shared" si="23"/>
        <v>0</v>
      </c>
      <c r="I347" s="61">
        <f>'Расчет субсидий'!J347-1</f>
        <v>0.24591904793042563</v>
      </c>
      <c r="J347" s="61">
        <f>I347*'Расчет субсидий'!K347</f>
        <v>2.4591904793042563</v>
      </c>
      <c r="K347" s="62">
        <f t="shared" si="24"/>
        <v>87.81535358414537</v>
      </c>
      <c r="L347" s="61" t="s">
        <v>400</v>
      </c>
      <c r="M347" s="61" t="s">
        <v>400</v>
      </c>
      <c r="N347" s="63" t="s">
        <v>400</v>
      </c>
      <c r="O347" s="61" t="s">
        <v>400</v>
      </c>
      <c r="P347" s="61" t="s">
        <v>400</v>
      </c>
      <c r="Q347" s="63" t="s">
        <v>400</v>
      </c>
      <c r="R347" s="61" t="s">
        <v>400</v>
      </c>
      <c r="S347" s="61" t="s">
        <v>400</v>
      </c>
      <c r="T347" s="63" t="s">
        <v>400</v>
      </c>
      <c r="U347" s="61" t="s">
        <v>400</v>
      </c>
      <c r="V347" s="61" t="s">
        <v>400</v>
      </c>
      <c r="W347" s="63" t="s">
        <v>400</v>
      </c>
      <c r="X347" s="64">
        <f t="shared" si="25"/>
        <v>-2.491856277663695</v>
      </c>
    </row>
    <row r="348" spans="1:24" ht="15" customHeight="1">
      <c r="A348" s="72" t="s">
        <v>326</v>
      </c>
      <c r="B348" s="60">
        <f>'Расчет субсидий'!AF348</f>
        <v>76.745454545454663</v>
      </c>
      <c r="C348" s="61">
        <f>'Расчет субсидий'!D348-1</f>
        <v>6.1364928590676104E-2</v>
      </c>
      <c r="D348" s="61">
        <f>C348*'Расчет субсидий'!E348</f>
        <v>0.92047392886014157</v>
      </c>
      <c r="E348" s="62">
        <f t="shared" si="22"/>
        <v>20.902131553937352</v>
      </c>
      <c r="F348" s="61">
        <f>'Расчет субсидий'!F348-1</f>
        <v>0</v>
      </c>
      <c r="G348" s="61">
        <f>F348*'Расчет субсидий'!G348</f>
        <v>0</v>
      </c>
      <c r="H348" s="62">
        <f t="shared" si="23"/>
        <v>0</v>
      </c>
      <c r="I348" s="61">
        <f>'Расчет субсидий'!J348-1</f>
        <v>0.24591904793042563</v>
      </c>
      <c r="J348" s="61">
        <f>I348*'Расчет субсидий'!K348</f>
        <v>2.4591904793042563</v>
      </c>
      <c r="K348" s="62">
        <f t="shared" si="24"/>
        <v>55.843322991517311</v>
      </c>
      <c r="L348" s="61" t="s">
        <v>400</v>
      </c>
      <c r="M348" s="61" t="s">
        <v>400</v>
      </c>
      <c r="N348" s="63" t="s">
        <v>400</v>
      </c>
      <c r="O348" s="61" t="s">
        <v>400</v>
      </c>
      <c r="P348" s="61" t="s">
        <v>400</v>
      </c>
      <c r="Q348" s="63" t="s">
        <v>400</v>
      </c>
      <c r="R348" s="61" t="s">
        <v>400</v>
      </c>
      <c r="S348" s="61" t="s">
        <v>400</v>
      </c>
      <c r="T348" s="63" t="s">
        <v>400</v>
      </c>
      <c r="U348" s="61" t="s">
        <v>400</v>
      </c>
      <c r="V348" s="61" t="s">
        <v>400</v>
      </c>
      <c r="W348" s="63" t="s">
        <v>400</v>
      </c>
      <c r="X348" s="64">
        <f t="shared" si="25"/>
        <v>3.3796644081643978</v>
      </c>
    </row>
    <row r="349" spans="1:24" ht="15" customHeight="1">
      <c r="A349" s="72" t="s">
        <v>327</v>
      </c>
      <c r="B349" s="60">
        <f>'Расчет субсидий'!AF349</f>
        <v>-124.11818181818171</v>
      </c>
      <c r="C349" s="61">
        <f>'Расчет субсидий'!D349-1</f>
        <v>-0.40945286645836165</v>
      </c>
      <c r="D349" s="61">
        <f>C349*'Расчет субсидий'!E349</f>
        <v>-6.1417929968754246</v>
      </c>
      <c r="E349" s="62">
        <f t="shared" si="22"/>
        <v>-207.00256849294544</v>
      </c>
      <c r="F349" s="61">
        <f>'Расчет субсидий'!F349-1</f>
        <v>0</v>
      </c>
      <c r="G349" s="61">
        <f>F349*'Расчет субсидий'!G349</f>
        <v>0</v>
      </c>
      <c r="H349" s="62">
        <f t="shared" si="23"/>
        <v>0</v>
      </c>
      <c r="I349" s="61">
        <f>'Расчет субсидий'!J349-1</f>
        <v>0.24591904793042563</v>
      </c>
      <c r="J349" s="61">
        <f>I349*'Расчет субсидий'!K349</f>
        <v>2.4591904793042563</v>
      </c>
      <c r="K349" s="62">
        <f t="shared" si="24"/>
        <v>82.884386674763732</v>
      </c>
      <c r="L349" s="61" t="s">
        <v>400</v>
      </c>
      <c r="M349" s="61" t="s">
        <v>400</v>
      </c>
      <c r="N349" s="63" t="s">
        <v>400</v>
      </c>
      <c r="O349" s="61" t="s">
        <v>400</v>
      </c>
      <c r="P349" s="61" t="s">
        <v>400</v>
      </c>
      <c r="Q349" s="63" t="s">
        <v>400</v>
      </c>
      <c r="R349" s="61" t="s">
        <v>400</v>
      </c>
      <c r="S349" s="61" t="s">
        <v>400</v>
      </c>
      <c r="T349" s="63" t="s">
        <v>400</v>
      </c>
      <c r="U349" s="61" t="s">
        <v>400</v>
      </c>
      <c r="V349" s="61" t="s">
        <v>400</v>
      </c>
      <c r="W349" s="63" t="s">
        <v>400</v>
      </c>
      <c r="X349" s="64">
        <f t="shared" si="25"/>
        <v>-3.6826025175711683</v>
      </c>
    </row>
    <row r="350" spans="1:24" ht="15" customHeight="1">
      <c r="A350" s="72" t="s">
        <v>328</v>
      </c>
      <c r="B350" s="60">
        <f>'Расчет субсидий'!AF350</f>
        <v>-144.12727272727273</v>
      </c>
      <c r="C350" s="61">
        <f>'Расчет субсидий'!D350-1</f>
        <v>-0.46381214041930774</v>
      </c>
      <c r="D350" s="61">
        <f>C350*'Расчет субсидий'!E350</f>
        <v>-6.9571821062896158</v>
      </c>
      <c r="E350" s="62">
        <f t="shared" si="22"/>
        <v>-222.92608924186621</v>
      </c>
      <c r="F350" s="61">
        <f>'Расчет субсидий'!F350-1</f>
        <v>0</v>
      </c>
      <c r="G350" s="61">
        <f>F350*'Расчет субсидий'!G350</f>
        <v>0</v>
      </c>
      <c r="H350" s="62">
        <f t="shared" si="23"/>
        <v>0</v>
      </c>
      <c r="I350" s="61">
        <f>'Расчет субсидий'!J350-1</f>
        <v>0.24591904793042563</v>
      </c>
      <c r="J350" s="61">
        <f>I350*'Расчет субсидий'!K350</f>
        <v>2.4591904793042563</v>
      </c>
      <c r="K350" s="62">
        <f t="shared" si="24"/>
        <v>78.798816514593469</v>
      </c>
      <c r="L350" s="61" t="s">
        <v>400</v>
      </c>
      <c r="M350" s="61" t="s">
        <v>400</v>
      </c>
      <c r="N350" s="63" t="s">
        <v>400</v>
      </c>
      <c r="O350" s="61" t="s">
        <v>400</v>
      </c>
      <c r="P350" s="61" t="s">
        <v>400</v>
      </c>
      <c r="Q350" s="63" t="s">
        <v>400</v>
      </c>
      <c r="R350" s="61" t="s">
        <v>400</v>
      </c>
      <c r="S350" s="61" t="s">
        <v>400</v>
      </c>
      <c r="T350" s="63" t="s">
        <v>400</v>
      </c>
      <c r="U350" s="61" t="s">
        <v>400</v>
      </c>
      <c r="V350" s="61" t="s">
        <v>400</v>
      </c>
      <c r="W350" s="63" t="s">
        <v>400</v>
      </c>
      <c r="X350" s="64">
        <f t="shared" si="25"/>
        <v>-4.4979916269853595</v>
      </c>
    </row>
    <row r="351" spans="1:24" ht="15" customHeight="1">
      <c r="A351" s="72" t="s">
        <v>329</v>
      </c>
      <c r="B351" s="60">
        <f>'Расчет субсидий'!AF351</f>
        <v>74.845454545454572</v>
      </c>
      <c r="C351" s="61">
        <f>'Расчет субсидий'!D351-1</f>
        <v>6.3487520480611792E-2</v>
      </c>
      <c r="D351" s="61">
        <f>C351*'Расчет субсидий'!E351</f>
        <v>0.95231280720917688</v>
      </c>
      <c r="E351" s="62">
        <f t="shared" si="22"/>
        <v>20.89292576876667</v>
      </c>
      <c r="F351" s="61">
        <f>'Расчет субсидий'!F351-1</f>
        <v>0</v>
      </c>
      <c r="G351" s="61">
        <f>F351*'Расчет субсидий'!G351</f>
        <v>0</v>
      </c>
      <c r="H351" s="62">
        <f t="shared" si="23"/>
        <v>0</v>
      </c>
      <c r="I351" s="61">
        <f>'Расчет субсидий'!J351-1</f>
        <v>0.24591904793042563</v>
      </c>
      <c r="J351" s="61">
        <f>I351*'Расчет субсидий'!K351</f>
        <v>2.4591904793042563</v>
      </c>
      <c r="K351" s="62">
        <f t="shared" si="24"/>
        <v>53.952528776687899</v>
      </c>
      <c r="L351" s="61" t="s">
        <v>400</v>
      </c>
      <c r="M351" s="61" t="s">
        <v>400</v>
      </c>
      <c r="N351" s="63" t="s">
        <v>400</v>
      </c>
      <c r="O351" s="61" t="s">
        <v>400</v>
      </c>
      <c r="P351" s="61" t="s">
        <v>400</v>
      </c>
      <c r="Q351" s="63" t="s">
        <v>400</v>
      </c>
      <c r="R351" s="61" t="s">
        <v>400</v>
      </c>
      <c r="S351" s="61" t="s">
        <v>400</v>
      </c>
      <c r="T351" s="63" t="s">
        <v>400</v>
      </c>
      <c r="U351" s="61" t="s">
        <v>400</v>
      </c>
      <c r="V351" s="61" t="s">
        <v>400</v>
      </c>
      <c r="W351" s="63" t="s">
        <v>400</v>
      </c>
      <c r="X351" s="64">
        <f t="shared" si="25"/>
        <v>3.4115032865134332</v>
      </c>
    </row>
    <row r="352" spans="1:24" ht="15" customHeight="1">
      <c r="A352" s="72" t="s">
        <v>330</v>
      </c>
      <c r="B352" s="60">
        <f>'Расчет субсидий'!AF352</f>
        <v>48.409090909090764</v>
      </c>
      <c r="C352" s="61">
        <f>'Расчет субсидий'!D352-1</f>
        <v>-9.0245725274725297E-2</v>
      </c>
      <c r="D352" s="61">
        <f>C352*'Расчет субсидий'!E352</f>
        <v>-1.3536858791208795</v>
      </c>
      <c r="E352" s="62">
        <f t="shared" si="22"/>
        <v>-59.276734600511951</v>
      </c>
      <c r="F352" s="61">
        <f>'Расчет субсидий'!F352-1</f>
        <v>0</v>
      </c>
      <c r="G352" s="61">
        <f>F352*'Расчет субсидий'!G352</f>
        <v>0</v>
      </c>
      <c r="H352" s="62">
        <f t="shared" si="23"/>
        <v>0</v>
      </c>
      <c r="I352" s="61">
        <f>'Расчет субсидий'!J352-1</f>
        <v>0.24591904793042563</v>
      </c>
      <c r="J352" s="61">
        <f>I352*'Расчет субсидий'!K352</f>
        <v>2.4591904793042563</v>
      </c>
      <c r="K352" s="62">
        <f t="shared" si="24"/>
        <v>107.68582550960271</v>
      </c>
      <c r="L352" s="61" t="s">
        <v>400</v>
      </c>
      <c r="M352" s="61" t="s">
        <v>400</v>
      </c>
      <c r="N352" s="63" t="s">
        <v>400</v>
      </c>
      <c r="O352" s="61" t="s">
        <v>400</v>
      </c>
      <c r="P352" s="61" t="s">
        <v>400</v>
      </c>
      <c r="Q352" s="63" t="s">
        <v>400</v>
      </c>
      <c r="R352" s="61" t="s">
        <v>400</v>
      </c>
      <c r="S352" s="61" t="s">
        <v>400</v>
      </c>
      <c r="T352" s="63" t="s">
        <v>400</v>
      </c>
      <c r="U352" s="61" t="s">
        <v>400</v>
      </c>
      <c r="V352" s="61" t="s">
        <v>400</v>
      </c>
      <c r="W352" s="63" t="s">
        <v>400</v>
      </c>
      <c r="X352" s="64">
        <f t="shared" si="25"/>
        <v>1.1055046001833768</v>
      </c>
    </row>
    <row r="353" spans="1:24" ht="15" customHeight="1">
      <c r="A353" s="72" t="s">
        <v>331</v>
      </c>
      <c r="B353" s="60">
        <f>'Расчет субсидий'!AF353</f>
        <v>-94.872727272727275</v>
      </c>
      <c r="C353" s="61">
        <f>'Расчет субсидий'!D353-1</f>
        <v>-0.47784362944851944</v>
      </c>
      <c r="D353" s="61">
        <f>C353*'Расчет субсидий'!E353</f>
        <v>-7.1676544417277919</v>
      </c>
      <c r="E353" s="62">
        <f t="shared" si="22"/>
        <v>-144.42394174876014</v>
      </c>
      <c r="F353" s="61">
        <f>'Расчет субсидий'!F353-1</f>
        <v>0</v>
      </c>
      <c r="G353" s="61">
        <f>F353*'Расчет субсидий'!G353</f>
        <v>0</v>
      </c>
      <c r="H353" s="62">
        <f t="shared" si="23"/>
        <v>0</v>
      </c>
      <c r="I353" s="61">
        <f>'Расчет субсидий'!J353-1</f>
        <v>0.24591904793042563</v>
      </c>
      <c r="J353" s="61">
        <f>I353*'Расчет субсидий'!K353</f>
        <v>2.4591904793042563</v>
      </c>
      <c r="K353" s="62">
        <f t="shared" si="24"/>
        <v>49.551214476032868</v>
      </c>
      <c r="L353" s="61" t="s">
        <v>400</v>
      </c>
      <c r="M353" s="61" t="s">
        <v>400</v>
      </c>
      <c r="N353" s="63" t="s">
        <v>400</v>
      </c>
      <c r="O353" s="61" t="s">
        <v>400</v>
      </c>
      <c r="P353" s="61" t="s">
        <v>400</v>
      </c>
      <c r="Q353" s="63" t="s">
        <v>400</v>
      </c>
      <c r="R353" s="61" t="s">
        <v>400</v>
      </c>
      <c r="S353" s="61" t="s">
        <v>400</v>
      </c>
      <c r="T353" s="63" t="s">
        <v>400</v>
      </c>
      <c r="U353" s="61" t="s">
        <v>400</v>
      </c>
      <c r="V353" s="61" t="s">
        <v>400</v>
      </c>
      <c r="W353" s="63" t="s">
        <v>400</v>
      </c>
      <c r="X353" s="64">
        <f t="shared" si="25"/>
        <v>-4.7084639624235356</v>
      </c>
    </row>
    <row r="354" spans="1:24" ht="15" customHeight="1">
      <c r="A354" s="72" t="s">
        <v>332</v>
      </c>
      <c r="B354" s="60">
        <f>'Расчет субсидий'!AF354</f>
        <v>-52.045454545454504</v>
      </c>
      <c r="C354" s="61">
        <f>'Расчет субсидий'!D354-1</f>
        <v>-0.27050605635995628</v>
      </c>
      <c r="D354" s="61">
        <f>C354*'Расчет субсидий'!E354</f>
        <v>-4.0575908453993446</v>
      </c>
      <c r="E354" s="62">
        <f t="shared" si="22"/>
        <v>-132.11906377636612</v>
      </c>
      <c r="F354" s="61">
        <f>'Расчет субсидий'!F354-1</f>
        <v>0</v>
      </c>
      <c r="G354" s="61">
        <f>F354*'Расчет субсидий'!G354</f>
        <v>0</v>
      </c>
      <c r="H354" s="62">
        <f t="shared" si="23"/>
        <v>0</v>
      </c>
      <c r="I354" s="61">
        <f>'Расчет субсидий'!J354-1</f>
        <v>0.24591904793042563</v>
      </c>
      <c r="J354" s="61">
        <f>I354*'Расчет субсидий'!K354</f>
        <v>2.4591904793042563</v>
      </c>
      <c r="K354" s="62">
        <f t="shared" si="24"/>
        <v>80.0736092309116</v>
      </c>
      <c r="L354" s="61" t="s">
        <v>400</v>
      </c>
      <c r="M354" s="61" t="s">
        <v>400</v>
      </c>
      <c r="N354" s="63" t="s">
        <v>400</v>
      </c>
      <c r="O354" s="61" t="s">
        <v>400</v>
      </c>
      <c r="P354" s="61" t="s">
        <v>400</v>
      </c>
      <c r="Q354" s="63" t="s">
        <v>400</v>
      </c>
      <c r="R354" s="61" t="s">
        <v>400</v>
      </c>
      <c r="S354" s="61" t="s">
        <v>400</v>
      </c>
      <c r="T354" s="63" t="s">
        <v>400</v>
      </c>
      <c r="U354" s="61" t="s">
        <v>400</v>
      </c>
      <c r="V354" s="61" t="s">
        <v>400</v>
      </c>
      <c r="W354" s="63" t="s">
        <v>400</v>
      </c>
      <c r="X354" s="64">
        <f t="shared" si="25"/>
        <v>-1.5984003660950883</v>
      </c>
    </row>
    <row r="355" spans="1:24" ht="15" customHeight="1">
      <c r="A355" s="68" t="s">
        <v>333</v>
      </c>
      <c r="B355" s="69"/>
      <c r="C355" s="70"/>
      <c r="D355" s="70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</row>
    <row r="356" spans="1:24" ht="15" customHeight="1">
      <c r="A356" s="72" t="s">
        <v>334</v>
      </c>
      <c r="B356" s="60">
        <f>'Расчет субсидий'!AF356</f>
        <v>-87.945454545454595</v>
      </c>
      <c r="C356" s="61">
        <f>'Расчет субсидий'!D356-1</f>
        <v>-0.40652053800170784</v>
      </c>
      <c r="D356" s="61">
        <f>C356*'Расчет субсидий'!E356</f>
        <v>-6.0978080700256179</v>
      </c>
      <c r="E356" s="62">
        <f t="shared" si="22"/>
        <v>-134.4091927376225</v>
      </c>
      <c r="F356" s="61">
        <f>'Расчет субсидий'!F356-1</f>
        <v>0</v>
      </c>
      <c r="G356" s="61">
        <f>F356*'Расчет субсидий'!G356</f>
        <v>0</v>
      </c>
      <c r="H356" s="62">
        <f t="shared" si="23"/>
        <v>0</v>
      </c>
      <c r="I356" s="61">
        <f>'Расчет субсидий'!J356-1</f>
        <v>0.21079433031402539</v>
      </c>
      <c r="J356" s="61">
        <f>I356*'Расчет субсидий'!K356</f>
        <v>2.1079433031402539</v>
      </c>
      <c r="K356" s="62">
        <f t="shared" si="24"/>
        <v>46.463738192167909</v>
      </c>
      <c r="L356" s="61" t="s">
        <v>400</v>
      </c>
      <c r="M356" s="61" t="s">
        <v>400</v>
      </c>
      <c r="N356" s="63" t="s">
        <v>400</v>
      </c>
      <c r="O356" s="61" t="s">
        <v>400</v>
      </c>
      <c r="P356" s="61" t="s">
        <v>400</v>
      </c>
      <c r="Q356" s="63" t="s">
        <v>400</v>
      </c>
      <c r="R356" s="61" t="s">
        <v>400</v>
      </c>
      <c r="S356" s="61" t="s">
        <v>400</v>
      </c>
      <c r="T356" s="63" t="s">
        <v>400</v>
      </c>
      <c r="U356" s="61" t="s">
        <v>400</v>
      </c>
      <c r="V356" s="61" t="s">
        <v>400</v>
      </c>
      <c r="W356" s="63" t="s">
        <v>400</v>
      </c>
      <c r="X356" s="64">
        <f t="shared" si="25"/>
        <v>-3.989864766885364</v>
      </c>
    </row>
    <row r="357" spans="1:24" ht="15" customHeight="1">
      <c r="A357" s="72" t="s">
        <v>49</v>
      </c>
      <c r="B357" s="60">
        <f>'Расчет субсидий'!AF357</f>
        <v>21.290909090908826</v>
      </c>
      <c r="C357" s="61">
        <f>'Расчет субсидий'!D357-1</f>
        <v>-0.11808544834819101</v>
      </c>
      <c r="D357" s="61">
        <f>C357*'Расчет субсидий'!E357</f>
        <v>-1.7712817252228652</v>
      </c>
      <c r="E357" s="62">
        <f t="shared" si="22"/>
        <v>-112.018123420553</v>
      </c>
      <c r="F357" s="61">
        <f>'Расчет субсидий'!F357-1</f>
        <v>0</v>
      </c>
      <c r="G357" s="61">
        <f>F357*'Расчет субсидий'!G357</f>
        <v>0</v>
      </c>
      <c r="H357" s="62">
        <f t="shared" si="23"/>
        <v>0</v>
      </c>
      <c r="I357" s="61">
        <f>'Расчет субсидий'!J357-1</f>
        <v>0.21079433031402539</v>
      </c>
      <c r="J357" s="61">
        <f>I357*'Расчет субсидий'!K357</f>
        <v>2.1079433031402539</v>
      </c>
      <c r="K357" s="62">
        <f t="shared" si="24"/>
        <v>133.30903251146182</v>
      </c>
      <c r="L357" s="61" t="s">
        <v>400</v>
      </c>
      <c r="M357" s="61" t="s">
        <v>400</v>
      </c>
      <c r="N357" s="63" t="s">
        <v>400</v>
      </c>
      <c r="O357" s="61" t="s">
        <v>400</v>
      </c>
      <c r="P357" s="61" t="s">
        <v>400</v>
      </c>
      <c r="Q357" s="63" t="s">
        <v>400</v>
      </c>
      <c r="R357" s="61" t="s">
        <v>400</v>
      </c>
      <c r="S357" s="61" t="s">
        <v>400</v>
      </c>
      <c r="T357" s="63" t="s">
        <v>400</v>
      </c>
      <c r="U357" s="61" t="s">
        <v>400</v>
      </c>
      <c r="V357" s="61" t="s">
        <v>400</v>
      </c>
      <c r="W357" s="63" t="s">
        <v>400</v>
      </c>
      <c r="X357" s="64">
        <f t="shared" si="25"/>
        <v>0.33666157791738871</v>
      </c>
    </row>
    <row r="358" spans="1:24" ht="15" customHeight="1">
      <c r="A358" s="72" t="s">
        <v>335</v>
      </c>
      <c r="B358" s="60">
        <f>'Расчет субсидий'!AF358</f>
        <v>-32.036363636363717</v>
      </c>
      <c r="C358" s="61">
        <f>'Расчет субсидий'!D358-1</f>
        <v>-0.22867333491348651</v>
      </c>
      <c r="D358" s="61">
        <f>C358*'Расчет субсидий'!E358</f>
        <v>-3.4301000237022978</v>
      </c>
      <c r="E358" s="62">
        <f t="shared" si="22"/>
        <v>-83.112637072036108</v>
      </c>
      <c r="F358" s="61">
        <f>'Расчет субсидий'!F358-1</f>
        <v>0</v>
      </c>
      <c r="G358" s="61">
        <f>F358*'Расчет субсидий'!G358</f>
        <v>0</v>
      </c>
      <c r="H358" s="62">
        <f t="shared" si="23"/>
        <v>0</v>
      </c>
      <c r="I358" s="61">
        <f>'Расчет субсидий'!J358-1</f>
        <v>0.21079433031402539</v>
      </c>
      <c r="J358" s="61">
        <f>I358*'Расчет субсидий'!K358</f>
        <v>2.1079433031402539</v>
      </c>
      <c r="K358" s="62">
        <f t="shared" si="24"/>
        <v>51.076273435672391</v>
      </c>
      <c r="L358" s="61" t="s">
        <v>400</v>
      </c>
      <c r="M358" s="61" t="s">
        <v>400</v>
      </c>
      <c r="N358" s="63" t="s">
        <v>400</v>
      </c>
      <c r="O358" s="61" t="s">
        <v>400</v>
      </c>
      <c r="P358" s="61" t="s">
        <v>400</v>
      </c>
      <c r="Q358" s="63" t="s">
        <v>400</v>
      </c>
      <c r="R358" s="61" t="s">
        <v>400</v>
      </c>
      <c r="S358" s="61" t="s">
        <v>400</v>
      </c>
      <c r="T358" s="63" t="s">
        <v>400</v>
      </c>
      <c r="U358" s="61" t="s">
        <v>400</v>
      </c>
      <c r="V358" s="61" t="s">
        <v>400</v>
      </c>
      <c r="W358" s="63" t="s">
        <v>400</v>
      </c>
      <c r="X358" s="64">
        <f t="shared" si="25"/>
        <v>-1.3221567205620439</v>
      </c>
    </row>
    <row r="359" spans="1:24" ht="15" customHeight="1">
      <c r="A359" s="72" t="s">
        <v>336</v>
      </c>
      <c r="B359" s="60">
        <f>'Расчет субсидий'!AF359</f>
        <v>117.92727272727279</v>
      </c>
      <c r="C359" s="61">
        <f>'Расчет субсидий'!D359-1</f>
        <v>0.19043703868782313</v>
      </c>
      <c r="D359" s="61">
        <f>C359*'Расчет субсидий'!E359</f>
        <v>2.8565555803173472</v>
      </c>
      <c r="E359" s="62">
        <f t="shared" si="22"/>
        <v>67.854947072942323</v>
      </c>
      <c r="F359" s="61">
        <f>'Расчет субсидий'!F359-1</f>
        <v>0</v>
      </c>
      <c r="G359" s="61">
        <f>F359*'Расчет субсидий'!G359</f>
        <v>0</v>
      </c>
      <c r="H359" s="62">
        <f t="shared" si="23"/>
        <v>0</v>
      </c>
      <c r="I359" s="61">
        <f>'Расчет субсидий'!J359-1</f>
        <v>0.21079433031402539</v>
      </c>
      <c r="J359" s="61">
        <f>I359*'Расчет субсидий'!K359</f>
        <v>2.1079433031402539</v>
      </c>
      <c r="K359" s="62">
        <f t="shared" si="24"/>
        <v>50.072325654330463</v>
      </c>
      <c r="L359" s="61" t="s">
        <v>400</v>
      </c>
      <c r="M359" s="61" t="s">
        <v>400</v>
      </c>
      <c r="N359" s="63" t="s">
        <v>400</v>
      </c>
      <c r="O359" s="61" t="s">
        <v>400</v>
      </c>
      <c r="P359" s="61" t="s">
        <v>400</v>
      </c>
      <c r="Q359" s="63" t="s">
        <v>400</v>
      </c>
      <c r="R359" s="61" t="s">
        <v>400</v>
      </c>
      <c r="S359" s="61" t="s">
        <v>400</v>
      </c>
      <c r="T359" s="63" t="s">
        <v>400</v>
      </c>
      <c r="U359" s="61" t="s">
        <v>400</v>
      </c>
      <c r="V359" s="61" t="s">
        <v>400</v>
      </c>
      <c r="W359" s="63" t="s">
        <v>400</v>
      </c>
      <c r="X359" s="64">
        <f t="shared" si="25"/>
        <v>4.9644988834576012</v>
      </c>
    </row>
    <row r="360" spans="1:24" ht="15" customHeight="1">
      <c r="A360" s="72" t="s">
        <v>337</v>
      </c>
      <c r="B360" s="60">
        <f>'Расчет субсидий'!AF360</f>
        <v>-17.709090909090833</v>
      </c>
      <c r="C360" s="61">
        <f>'Расчет субсидий'!D360-1</f>
        <v>-0.19060428411772001</v>
      </c>
      <c r="D360" s="61">
        <f>C360*'Расчет субсидий'!E360</f>
        <v>-2.8590642617658002</v>
      </c>
      <c r="E360" s="62">
        <f t="shared" si="22"/>
        <v>-67.407823393973928</v>
      </c>
      <c r="F360" s="61">
        <f>'Расчет субсидий'!F360-1</f>
        <v>0</v>
      </c>
      <c r="G360" s="61">
        <f>F360*'Расчет субсидий'!G360</f>
        <v>0</v>
      </c>
      <c r="H360" s="62">
        <f t="shared" si="23"/>
        <v>0</v>
      </c>
      <c r="I360" s="61">
        <f>'Расчет субсидий'!J360-1</f>
        <v>0.21079433031402539</v>
      </c>
      <c r="J360" s="61">
        <f>I360*'Расчет субсидий'!K360</f>
        <v>2.1079433031402539</v>
      </c>
      <c r="K360" s="62">
        <f t="shared" si="24"/>
        <v>49.698732484883095</v>
      </c>
      <c r="L360" s="61" t="s">
        <v>400</v>
      </c>
      <c r="M360" s="61" t="s">
        <v>400</v>
      </c>
      <c r="N360" s="63" t="s">
        <v>400</v>
      </c>
      <c r="O360" s="61" t="s">
        <v>400</v>
      </c>
      <c r="P360" s="61" t="s">
        <v>400</v>
      </c>
      <c r="Q360" s="63" t="s">
        <v>400</v>
      </c>
      <c r="R360" s="61" t="s">
        <v>400</v>
      </c>
      <c r="S360" s="61" t="s">
        <v>400</v>
      </c>
      <c r="T360" s="63" t="s">
        <v>400</v>
      </c>
      <c r="U360" s="61" t="s">
        <v>400</v>
      </c>
      <c r="V360" s="61" t="s">
        <v>400</v>
      </c>
      <c r="W360" s="63" t="s">
        <v>400</v>
      </c>
      <c r="X360" s="64">
        <f t="shared" si="25"/>
        <v>-0.75112095862554629</v>
      </c>
    </row>
    <row r="361" spans="1:24" ht="15" customHeight="1">
      <c r="A361" s="72" t="s">
        <v>338</v>
      </c>
      <c r="B361" s="60">
        <f>'Расчет субсидий'!AF361</f>
        <v>79.590909090909122</v>
      </c>
      <c r="C361" s="61">
        <f>'Расчет субсидий'!D361-1</f>
        <v>0.21803729845381414</v>
      </c>
      <c r="D361" s="61">
        <f>C361*'Расчет субсидий'!E361</f>
        <v>3.2705594768072119</v>
      </c>
      <c r="E361" s="62">
        <f t="shared" si="22"/>
        <v>48.397632695379329</v>
      </c>
      <c r="F361" s="61">
        <f>'Расчет субсидий'!F361-1</f>
        <v>0</v>
      </c>
      <c r="G361" s="61">
        <f>F361*'Расчет субсидий'!G361</f>
        <v>0</v>
      </c>
      <c r="H361" s="62">
        <f t="shared" si="23"/>
        <v>0</v>
      </c>
      <c r="I361" s="61">
        <f>'Расчет субсидий'!J361-1</f>
        <v>0.21079433031402539</v>
      </c>
      <c r="J361" s="61">
        <f>I361*'Расчет субсидий'!K361</f>
        <v>2.1079433031402539</v>
      </c>
      <c r="K361" s="62">
        <f t="shared" si="24"/>
        <v>31.193276395529786</v>
      </c>
      <c r="L361" s="61" t="s">
        <v>400</v>
      </c>
      <c r="M361" s="61" t="s">
        <v>400</v>
      </c>
      <c r="N361" s="63" t="s">
        <v>400</v>
      </c>
      <c r="O361" s="61" t="s">
        <v>400</v>
      </c>
      <c r="P361" s="61" t="s">
        <v>400</v>
      </c>
      <c r="Q361" s="63" t="s">
        <v>400</v>
      </c>
      <c r="R361" s="61" t="s">
        <v>400</v>
      </c>
      <c r="S361" s="61" t="s">
        <v>400</v>
      </c>
      <c r="T361" s="63" t="s">
        <v>400</v>
      </c>
      <c r="U361" s="61" t="s">
        <v>400</v>
      </c>
      <c r="V361" s="61" t="s">
        <v>400</v>
      </c>
      <c r="W361" s="63" t="s">
        <v>400</v>
      </c>
      <c r="X361" s="64">
        <f t="shared" si="25"/>
        <v>5.3785027799474658</v>
      </c>
    </row>
    <row r="362" spans="1:24" ht="15" customHeight="1">
      <c r="A362" s="72" t="s">
        <v>339</v>
      </c>
      <c r="B362" s="60">
        <f>'Расчет субсидий'!AF362</f>
        <v>12.200000000000045</v>
      </c>
      <c r="C362" s="61">
        <f>'Расчет субсидий'!D362-1</f>
        <v>-0.11291642791127543</v>
      </c>
      <c r="D362" s="61">
        <f>C362*'Расчет субсидий'!E362</f>
        <v>-1.6937464186691313</v>
      </c>
      <c r="E362" s="62">
        <f t="shared" si="22"/>
        <v>-49.888608732893871</v>
      </c>
      <c r="F362" s="61">
        <f>'Расчет субсидий'!F362-1</f>
        <v>0</v>
      </c>
      <c r="G362" s="61">
        <f>F362*'Расчет субсидий'!G362</f>
        <v>0</v>
      </c>
      <c r="H362" s="62">
        <f t="shared" si="23"/>
        <v>0</v>
      </c>
      <c r="I362" s="61">
        <f>'Расчет субсидий'!J362-1</f>
        <v>0.21079433031402539</v>
      </c>
      <c r="J362" s="61">
        <f>I362*'Расчет субсидий'!K362</f>
        <v>2.1079433031402539</v>
      </c>
      <c r="K362" s="62">
        <f t="shared" si="24"/>
        <v>62.088608732893917</v>
      </c>
      <c r="L362" s="61" t="s">
        <v>400</v>
      </c>
      <c r="M362" s="61" t="s">
        <v>400</v>
      </c>
      <c r="N362" s="63" t="s">
        <v>400</v>
      </c>
      <c r="O362" s="61" t="s">
        <v>400</v>
      </c>
      <c r="P362" s="61" t="s">
        <v>400</v>
      </c>
      <c r="Q362" s="63" t="s">
        <v>400</v>
      </c>
      <c r="R362" s="61" t="s">
        <v>400</v>
      </c>
      <c r="S362" s="61" t="s">
        <v>400</v>
      </c>
      <c r="T362" s="63" t="s">
        <v>400</v>
      </c>
      <c r="U362" s="61" t="s">
        <v>400</v>
      </c>
      <c r="V362" s="61" t="s">
        <v>400</v>
      </c>
      <c r="W362" s="63" t="s">
        <v>400</v>
      </c>
      <c r="X362" s="64">
        <f t="shared" si="25"/>
        <v>0.41419688447112257</v>
      </c>
    </row>
    <row r="363" spans="1:24" ht="15" customHeight="1">
      <c r="A363" s="72" t="s">
        <v>340</v>
      </c>
      <c r="B363" s="60">
        <f>'Расчет субсидий'!AF363</f>
        <v>-75.299999999999955</v>
      </c>
      <c r="C363" s="61">
        <f>'Расчет субсидий'!D363-1</f>
        <v>-0.30196956804157182</v>
      </c>
      <c r="D363" s="61">
        <f>C363*'Расчет субсидий'!E363</f>
        <v>-4.5295435206235775</v>
      </c>
      <c r="E363" s="62">
        <f t="shared" si="22"/>
        <v>-140.84679404985394</v>
      </c>
      <c r="F363" s="61">
        <f>'Расчет субсидий'!F363-1</f>
        <v>0</v>
      </c>
      <c r="G363" s="61">
        <f>F363*'Расчет субсидий'!G363</f>
        <v>0</v>
      </c>
      <c r="H363" s="62">
        <f t="shared" si="23"/>
        <v>0</v>
      </c>
      <c r="I363" s="61">
        <f>'Расчет субсидий'!J363-1</f>
        <v>0.21079433031402539</v>
      </c>
      <c r="J363" s="61">
        <f>I363*'Расчет субсидий'!K363</f>
        <v>2.1079433031402539</v>
      </c>
      <c r="K363" s="62">
        <f t="shared" si="24"/>
        <v>65.546794049853986</v>
      </c>
      <c r="L363" s="61" t="s">
        <v>400</v>
      </c>
      <c r="M363" s="61" t="s">
        <v>400</v>
      </c>
      <c r="N363" s="63" t="s">
        <v>400</v>
      </c>
      <c r="O363" s="61" t="s">
        <v>400</v>
      </c>
      <c r="P363" s="61" t="s">
        <v>400</v>
      </c>
      <c r="Q363" s="63" t="s">
        <v>400</v>
      </c>
      <c r="R363" s="61" t="s">
        <v>400</v>
      </c>
      <c r="S363" s="61" t="s">
        <v>400</v>
      </c>
      <c r="T363" s="63" t="s">
        <v>400</v>
      </c>
      <c r="U363" s="61" t="s">
        <v>400</v>
      </c>
      <c r="V363" s="61" t="s">
        <v>400</v>
      </c>
      <c r="W363" s="63" t="s">
        <v>400</v>
      </c>
      <c r="X363" s="64">
        <f t="shared" si="25"/>
        <v>-2.4216002174833235</v>
      </c>
    </row>
    <row r="364" spans="1:24" ht="15" customHeight="1">
      <c r="A364" s="72" t="s">
        <v>341</v>
      </c>
      <c r="B364" s="60">
        <f>'Расчет субсидий'!AF364</f>
        <v>-15.490909090909099</v>
      </c>
      <c r="C364" s="61">
        <f>'Расчет субсидий'!D364-1</f>
        <v>-0.18909307714872425</v>
      </c>
      <c r="D364" s="61">
        <f>C364*'Расчет субсидий'!E364</f>
        <v>-2.8363961572308636</v>
      </c>
      <c r="E364" s="62">
        <f t="shared" si="22"/>
        <v>-60.317362710204826</v>
      </c>
      <c r="F364" s="61">
        <f>'Расчет субсидий'!F364-1</f>
        <v>0</v>
      </c>
      <c r="G364" s="61">
        <f>F364*'Расчет субсидий'!G364</f>
        <v>0</v>
      </c>
      <c r="H364" s="62">
        <f t="shared" si="23"/>
        <v>0</v>
      </c>
      <c r="I364" s="61">
        <f>'Расчет субсидий'!J364-1</f>
        <v>0.21079433031402539</v>
      </c>
      <c r="J364" s="61">
        <f>I364*'Расчет субсидий'!K364</f>
        <v>2.1079433031402539</v>
      </c>
      <c r="K364" s="62">
        <f t="shared" si="24"/>
        <v>44.826453619295727</v>
      </c>
      <c r="L364" s="61" t="s">
        <v>400</v>
      </c>
      <c r="M364" s="61" t="s">
        <v>400</v>
      </c>
      <c r="N364" s="63" t="s">
        <v>400</v>
      </c>
      <c r="O364" s="61" t="s">
        <v>400</v>
      </c>
      <c r="P364" s="61" t="s">
        <v>400</v>
      </c>
      <c r="Q364" s="63" t="s">
        <v>400</v>
      </c>
      <c r="R364" s="61" t="s">
        <v>400</v>
      </c>
      <c r="S364" s="61" t="s">
        <v>400</v>
      </c>
      <c r="T364" s="63" t="s">
        <v>400</v>
      </c>
      <c r="U364" s="61" t="s">
        <v>400</v>
      </c>
      <c r="V364" s="61" t="s">
        <v>400</v>
      </c>
      <c r="W364" s="63" t="s">
        <v>400</v>
      </c>
      <c r="X364" s="64">
        <f t="shared" si="25"/>
        <v>-0.72845285409060967</v>
      </c>
    </row>
    <row r="365" spans="1:24" ht="15" customHeight="1">
      <c r="A365" s="72" t="s">
        <v>342</v>
      </c>
      <c r="B365" s="60">
        <f>'Расчет субсидий'!AF365</f>
        <v>-28.318181818181756</v>
      </c>
      <c r="C365" s="61">
        <f>'Расчет субсидий'!D365-1</f>
        <v>-0.18615092696001789</v>
      </c>
      <c r="D365" s="61">
        <f>C365*'Расчет субсидий'!E365</f>
        <v>-2.7922639044002686</v>
      </c>
      <c r="E365" s="62">
        <f t="shared" si="22"/>
        <v>-115.5479416863394</v>
      </c>
      <c r="F365" s="61">
        <f>'Расчет субсидий'!F365-1</f>
        <v>0</v>
      </c>
      <c r="G365" s="61">
        <f>F365*'Расчет субсидий'!G365</f>
        <v>0</v>
      </c>
      <c r="H365" s="62">
        <f t="shared" si="23"/>
        <v>0</v>
      </c>
      <c r="I365" s="61">
        <f>'Расчет субсидий'!J365-1</f>
        <v>0.21079433031402539</v>
      </c>
      <c r="J365" s="61">
        <f>I365*'Расчет субсидий'!K365</f>
        <v>2.1079433031402539</v>
      </c>
      <c r="K365" s="62">
        <f t="shared" si="24"/>
        <v>87.229759868157629</v>
      </c>
      <c r="L365" s="61" t="s">
        <v>400</v>
      </c>
      <c r="M365" s="61" t="s">
        <v>400</v>
      </c>
      <c r="N365" s="63" t="s">
        <v>400</v>
      </c>
      <c r="O365" s="61" t="s">
        <v>400</v>
      </c>
      <c r="P365" s="61" t="s">
        <v>400</v>
      </c>
      <c r="Q365" s="63" t="s">
        <v>400</v>
      </c>
      <c r="R365" s="61" t="s">
        <v>400</v>
      </c>
      <c r="S365" s="61" t="s">
        <v>400</v>
      </c>
      <c r="T365" s="63" t="s">
        <v>400</v>
      </c>
      <c r="U365" s="61" t="s">
        <v>400</v>
      </c>
      <c r="V365" s="61" t="s">
        <v>400</v>
      </c>
      <c r="W365" s="63" t="s">
        <v>400</v>
      </c>
      <c r="X365" s="64">
        <f t="shared" si="25"/>
        <v>-0.6843206012600147</v>
      </c>
    </row>
    <row r="366" spans="1:24" ht="15" customHeight="1">
      <c r="A366" s="68" t="s">
        <v>343</v>
      </c>
      <c r="B366" s="69"/>
      <c r="C366" s="70"/>
      <c r="D366" s="70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</row>
    <row r="367" spans="1:24" ht="15" customHeight="1">
      <c r="A367" s="72" t="s">
        <v>344</v>
      </c>
      <c r="B367" s="60">
        <f>'Расчет субсидий'!AF367</f>
        <v>-155.76363636363635</v>
      </c>
      <c r="C367" s="61">
        <f>'Расчет субсидий'!D367-1</f>
        <v>-0.27729656279508952</v>
      </c>
      <c r="D367" s="61">
        <f>C367*'Расчет субсидий'!E367</f>
        <v>-4.1594484419263429</v>
      </c>
      <c r="E367" s="62">
        <f t="shared" si="22"/>
        <v>-185.8691215881351</v>
      </c>
      <c r="F367" s="61">
        <f>'Расчет субсидий'!F367-1</f>
        <v>0</v>
      </c>
      <c r="G367" s="61">
        <f>F367*'Расчет субсидий'!G367</f>
        <v>0</v>
      </c>
      <c r="H367" s="62">
        <f t="shared" si="23"/>
        <v>0</v>
      </c>
      <c r="I367" s="61">
        <f>'Расчет субсидий'!J367-1</f>
        <v>6.7371176309724001E-2</v>
      </c>
      <c r="J367" s="61">
        <f>I367*'Расчет субсидий'!K367</f>
        <v>0.67371176309724001</v>
      </c>
      <c r="K367" s="62">
        <f t="shared" si="24"/>
        <v>30.105485224498722</v>
      </c>
      <c r="L367" s="61" t="s">
        <v>400</v>
      </c>
      <c r="M367" s="61" t="s">
        <v>400</v>
      </c>
      <c r="N367" s="63" t="s">
        <v>400</v>
      </c>
      <c r="O367" s="61" t="s">
        <v>400</v>
      </c>
      <c r="P367" s="61" t="s">
        <v>400</v>
      </c>
      <c r="Q367" s="63" t="s">
        <v>400</v>
      </c>
      <c r="R367" s="61" t="s">
        <v>400</v>
      </c>
      <c r="S367" s="61" t="s">
        <v>400</v>
      </c>
      <c r="T367" s="63" t="s">
        <v>400</v>
      </c>
      <c r="U367" s="61" t="s">
        <v>400</v>
      </c>
      <c r="V367" s="61" t="s">
        <v>400</v>
      </c>
      <c r="W367" s="63" t="s">
        <v>400</v>
      </c>
      <c r="X367" s="64">
        <f t="shared" si="25"/>
        <v>-3.4857366788291029</v>
      </c>
    </row>
    <row r="368" spans="1:24" ht="15" customHeight="1">
      <c r="A368" s="72" t="s">
        <v>345</v>
      </c>
      <c r="B368" s="60">
        <f>'Расчет субсидий'!AF368</f>
        <v>-432.00909090909079</v>
      </c>
      <c r="C368" s="61">
        <f>'Расчет субсидий'!D368-1</f>
        <v>-0.81980279135440448</v>
      </c>
      <c r="D368" s="61">
        <f>C368*'Расчет субсидий'!E368</f>
        <v>-12.297041870316066</v>
      </c>
      <c r="E368" s="62">
        <f t="shared" si="22"/>
        <v>-457.0492131137969</v>
      </c>
      <c r="F368" s="61">
        <f>'Расчет субсидий'!F368-1</f>
        <v>0</v>
      </c>
      <c r="G368" s="61">
        <f>F368*'Расчет субсидий'!G368</f>
        <v>0</v>
      </c>
      <c r="H368" s="62">
        <f t="shared" si="23"/>
        <v>0</v>
      </c>
      <c r="I368" s="61">
        <f>'Расчет субсидий'!J368-1</f>
        <v>6.7371176309724001E-2</v>
      </c>
      <c r="J368" s="61">
        <f>I368*'Расчет субсидий'!K368</f>
        <v>0.67371176309724001</v>
      </c>
      <c r="K368" s="62">
        <f t="shared" si="24"/>
        <v>25.040122204706126</v>
      </c>
      <c r="L368" s="61" t="s">
        <v>400</v>
      </c>
      <c r="M368" s="61" t="s">
        <v>400</v>
      </c>
      <c r="N368" s="63" t="s">
        <v>400</v>
      </c>
      <c r="O368" s="61" t="s">
        <v>400</v>
      </c>
      <c r="P368" s="61" t="s">
        <v>400</v>
      </c>
      <c r="Q368" s="63" t="s">
        <v>400</v>
      </c>
      <c r="R368" s="61" t="s">
        <v>400</v>
      </c>
      <c r="S368" s="61" t="s">
        <v>400</v>
      </c>
      <c r="T368" s="63" t="s">
        <v>400</v>
      </c>
      <c r="U368" s="61" t="s">
        <v>400</v>
      </c>
      <c r="V368" s="61" t="s">
        <v>400</v>
      </c>
      <c r="W368" s="63" t="s">
        <v>400</v>
      </c>
      <c r="X368" s="64">
        <f t="shared" si="25"/>
        <v>-11.623330107218827</v>
      </c>
    </row>
    <row r="369" spans="1:25" ht="15" customHeight="1">
      <c r="A369" s="72" t="s">
        <v>346</v>
      </c>
      <c r="B369" s="60">
        <f>'Расчет субсидий'!AF369</f>
        <v>-0.12727272727272876</v>
      </c>
      <c r="C369" s="61">
        <f>'Расчет субсидий'!D369-1</f>
        <v>-5.7434114581283002E-2</v>
      </c>
      <c r="D369" s="61">
        <f>C369*'Расчет субсидий'!E369</f>
        <v>-0.86151171871924503</v>
      </c>
      <c r="E369" s="62">
        <f t="shared" si="22"/>
        <v>-0.58384969078217741</v>
      </c>
      <c r="F369" s="61">
        <f>'Расчет субсидий'!F369-1</f>
        <v>0</v>
      </c>
      <c r="G369" s="61">
        <f>F369*'Расчет субсидий'!G369</f>
        <v>0</v>
      </c>
      <c r="H369" s="62">
        <f t="shared" si="23"/>
        <v>0</v>
      </c>
      <c r="I369" s="61">
        <f>'Расчет субсидий'!J369-1</f>
        <v>6.7371176309724001E-2</v>
      </c>
      <c r="J369" s="61">
        <f>I369*'Расчет субсидий'!K369</f>
        <v>0.67371176309724001</v>
      </c>
      <c r="K369" s="62">
        <f t="shared" si="24"/>
        <v>0.45657696350944871</v>
      </c>
      <c r="L369" s="61" t="s">
        <v>400</v>
      </c>
      <c r="M369" s="61" t="s">
        <v>400</v>
      </c>
      <c r="N369" s="63" t="s">
        <v>400</v>
      </c>
      <c r="O369" s="61" t="s">
        <v>400</v>
      </c>
      <c r="P369" s="61" t="s">
        <v>400</v>
      </c>
      <c r="Q369" s="63" t="s">
        <v>400</v>
      </c>
      <c r="R369" s="61" t="s">
        <v>400</v>
      </c>
      <c r="S369" s="61" t="s">
        <v>400</v>
      </c>
      <c r="T369" s="63" t="s">
        <v>400</v>
      </c>
      <c r="U369" s="61" t="s">
        <v>400</v>
      </c>
      <c r="V369" s="61" t="s">
        <v>400</v>
      </c>
      <c r="W369" s="63" t="s">
        <v>400</v>
      </c>
      <c r="X369" s="64">
        <f t="shared" si="25"/>
        <v>-0.18779995562200502</v>
      </c>
    </row>
    <row r="370" spans="1:25" ht="15" customHeight="1">
      <c r="A370" s="72" t="s">
        <v>347</v>
      </c>
      <c r="B370" s="60">
        <f>'Расчет субсидий'!AF370</f>
        <v>-46.436363636363694</v>
      </c>
      <c r="C370" s="61">
        <f>'Расчет субсидий'!D370-1</f>
        <v>-9.0695131683959263E-2</v>
      </c>
      <c r="D370" s="61">
        <f>C370*'Расчет субсидий'!E370</f>
        <v>-1.3604269752593889</v>
      </c>
      <c r="E370" s="62">
        <f t="shared" si="22"/>
        <v>-91.993421151920984</v>
      </c>
      <c r="F370" s="61">
        <f>'Расчет субсидий'!F370-1</f>
        <v>0</v>
      </c>
      <c r="G370" s="61">
        <f>F370*'Расчет субсидий'!G370</f>
        <v>0</v>
      </c>
      <c r="H370" s="62">
        <f t="shared" si="23"/>
        <v>0</v>
      </c>
      <c r="I370" s="61">
        <f>'Расчет субсидий'!J370-1</f>
        <v>6.7371176309724001E-2</v>
      </c>
      <c r="J370" s="61">
        <f>I370*'Расчет субсидий'!K370</f>
        <v>0.67371176309724001</v>
      </c>
      <c r="K370" s="62">
        <f t="shared" si="24"/>
        <v>45.55705751555729</v>
      </c>
      <c r="L370" s="61" t="s">
        <v>400</v>
      </c>
      <c r="M370" s="61" t="s">
        <v>400</v>
      </c>
      <c r="N370" s="63" t="s">
        <v>400</v>
      </c>
      <c r="O370" s="61" t="s">
        <v>400</v>
      </c>
      <c r="P370" s="61" t="s">
        <v>400</v>
      </c>
      <c r="Q370" s="63" t="s">
        <v>400</v>
      </c>
      <c r="R370" s="61" t="s">
        <v>400</v>
      </c>
      <c r="S370" s="61" t="s">
        <v>400</v>
      </c>
      <c r="T370" s="63" t="s">
        <v>400</v>
      </c>
      <c r="U370" s="61" t="s">
        <v>400</v>
      </c>
      <c r="V370" s="61" t="s">
        <v>400</v>
      </c>
      <c r="W370" s="63" t="s">
        <v>400</v>
      </c>
      <c r="X370" s="64">
        <f t="shared" si="25"/>
        <v>-0.68671521216214892</v>
      </c>
    </row>
    <row r="371" spans="1:25" ht="15" customHeight="1">
      <c r="A371" s="72" t="s">
        <v>348</v>
      </c>
      <c r="B371" s="60">
        <f>'Расчет субсидий'!AF371</f>
        <v>-83.772727272727479</v>
      </c>
      <c r="C371" s="61">
        <f>'Расчет субсидий'!D371-1</f>
        <v>-0.13522582460393051</v>
      </c>
      <c r="D371" s="61">
        <f>C371*'Расчет субсидий'!E371</f>
        <v>-2.0283873690589576</v>
      </c>
      <c r="E371" s="62">
        <f t="shared" si="22"/>
        <v>-125.43485770601764</v>
      </c>
      <c r="F371" s="61">
        <f>'Расчет субсидий'!F371-1</f>
        <v>0</v>
      </c>
      <c r="G371" s="61">
        <f>F371*'Расчет субсидий'!G371</f>
        <v>0</v>
      </c>
      <c r="H371" s="62">
        <f t="shared" si="23"/>
        <v>0</v>
      </c>
      <c r="I371" s="61">
        <f>'Расчет субсидий'!J371-1</f>
        <v>6.7371176309724001E-2</v>
      </c>
      <c r="J371" s="61">
        <f>I371*'Расчет субсидий'!K371</f>
        <v>0.67371176309724001</v>
      </c>
      <c r="K371" s="62">
        <f t="shared" si="24"/>
        <v>41.662130433290173</v>
      </c>
      <c r="L371" s="61" t="s">
        <v>400</v>
      </c>
      <c r="M371" s="61" t="s">
        <v>400</v>
      </c>
      <c r="N371" s="63" t="s">
        <v>400</v>
      </c>
      <c r="O371" s="61" t="s">
        <v>400</v>
      </c>
      <c r="P371" s="61" t="s">
        <v>400</v>
      </c>
      <c r="Q371" s="63" t="s">
        <v>400</v>
      </c>
      <c r="R371" s="61" t="s">
        <v>400</v>
      </c>
      <c r="S371" s="61" t="s">
        <v>400</v>
      </c>
      <c r="T371" s="63" t="s">
        <v>400</v>
      </c>
      <c r="U371" s="61" t="s">
        <v>400</v>
      </c>
      <c r="V371" s="61" t="s">
        <v>400</v>
      </c>
      <c r="W371" s="63" t="s">
        <v>400</v>
      </c>
      <c r="X371" s="64">
        <f t="shared" si="25"/>
        <v>-1.3546756059617175</v>
      </c>
    </row>
    <row r="372" spans="1:25" ht="15" customHeight="1">
      <c r="A372" s="72" t="s">
        <v>349</v>
      </c>
      <c r="B372" s="60">
        <f>'Расчет субсидий'!AF372</f>
        <v>39.690909090908917</v>
      </c>
      <c r="C372" s="61">
        <f>'Расчет субсидий'!D372-1</f>
        <v>-6.4384117582561018E-4</v>
      </c>
      <c r="D372" s="61">
        <f>C372*'Расчет субсидий'!E372</f>
        <v>-9.6576176373841527E-3</v>
      </c>
      <c r="E372" s="62">
        <f t="shared" si="22"/>
        <v>-0.57724151908535271</v>
      </c>
      <c r="F372" s="61">
        <f>'Расчет субсидий'!F372-1</f>
        <v>0</v>
      </c>
      <c r="G372" s="61">
        <f>F372*'Расчет субсидий'!G372</f>
        <v>0</v>
      </c>
      <c r="H372" s="62">
        <f t="shared" si="23"/>
        <v>0</v>
      </c>
      <c r="I372" s="61">
        <f>'Расчет субсидий'!J372-1</f>
        <v>6.7371176309724001E-2</v>
      </c>
      <c r="J372" s="61">
        <f>I372*'Расчет субсидий'!K372</f>
        <v>0.67371176309724001</v>
      </c>
      <c r="K372" s="62">
        <f t="shared" si="24"/>
        <v>40.268150609994272</v>
      </c>
      <c r="L372" s="61" t="s">
        <v>400</v>
      </c>
      <c r="M372" s="61" t="s">
        <v>400</v>
      </c>
      <c r="N372" s="63" t="s">
        <v>400</v>
      </c>
      <c r="O372" s="61" t="s">
        <v>400</v>
      </c>
      <c r="P372" s="61" t="s">
        <v>400</v>
      </c>
      <c r="Q372" s="63" t="s">
        <v>400</v>
      </c>
      <c r="R372" s="61" t="s">
        <v>400</v>
      </c>
      <c r="S372" s="61" t="s">
        <v>400</v>
      </c>
      <c r="T372" s="63" t="s">
        <v>400</v>
      </c>
      <c r="U372" s="61" t="s">
        <v>400</v>
      </c>
      <c r="V372" s="61" t="s">
        <v>400</v>
      </c>
      <c r="W372" s="63" t="s">
        <v>400</v>
      </c>
      <c r="X372" s="64">
        <f t="shared" si="25"/>
        <v>0.66405414545985586</v>
      </c>
    </row>
    <row r="373" spans="1:25" ht="15" customHeight="1">
      <c r="A373" s="72" t="s">
        <v>350</v>
      </c>
      <c r="B373" s="60">
        <f>'Расчет субсидий'!AF373</f>
        <v>-164.08181818181833</v>
      </c>
      <c r="C373" s="61">
        <f>'Расчет субсидий'!D373-1</f>
        <v>-0.33056542140641143</v>
      </c>
      <c r="D373" s="61">
        <f>C373*'Расчет субсидий'!E373</f>
        <v>-4.9584813210961718</v>
      </c>
      <c r="E373" s="62">
        <f t="shared" si="22"/>
        <v>-189.88107051572908</v>
      </c>
      <c r="F373" s="61">
        <f>'Расчет субсидий'!F373-1</f>
        <v>0</v>
      </c>
      <c r="G373" s="61">
        <f>F373*'Расчет субсидий'!G373</f>
        <v>0</v>
      </c>
      <c r="H373" s="62">
        <f t="shared" si="23"/>
        <v>0</v>
      </c>
      <c r="I373" s="61">
        <f>'Расчет субсидий'!J373-1</f>
        <v>6.7371176309724001E-2</v>
      </c>
      <c r="J373" s="61">
        <f>I373*'Расчет субсидий'!K373</f>
        <v>0.67371176309724001</v>
      </c>
      <c r="K373" s="62">
        <f t="shared" si="24"/>
        <v>25.799252333910736</v>
      </c>
      <c r="L373" s="61" t="s">
        <v>400</v>
      </c>
      <c r="M373" s="61" t="s">
        <v>400</v>
      </c>
      <c r="N373" s="63" t="s">
        <v>400</v>
      </c>
      <c r="O373" s="61" t="s">
        <v>400</v>
      </c>
      <c r="P373" s="61" t="s">
        <v>400</v>
      </c>
      <c r="Q373" s="63" t="s">
        <v>400</v>
      </c>
      <c r="R373" s="61" t="s">
        <v>400</v>
      </c>
      <c r="S373" s="61" t="s">
        <v>400</v>
      </c>
      <c r="T373" s="63" t="s">
        <v>400</v>
      </c>
      <c r="U373" s="61" t="s">
        <v>400</v>
      </c>
      <c r="V373" s="61" t="s">
        <v>400</v>
      </c>
      <c r="W373" s="63" t="s">
        <v>400</v>
      </c>
      <c r="X373" s="64">
        <f t="shared" si="25"/>
        <v>-4.2847695579989313</v>
      </c>
    </row>
    <row r="374" spans="1:25" ht="15" customHeight="1">
      <c r="A374" s="72" t="s">
        <v>351</v>
      </c>
      <c r="B374" s="60">
        <f>'Расчет субсидий'!AF374</f>
        <v>-103.74545454545455</v>
      </c>
      <c r="C374" s="61">
        <f>'Расчет субсидий'!D374-1</f>
        <v>-0.25884517412935326</v>
      </c>
      <c r="D374" s="61">
        <f>C374*'Расчет субсидий'!E374</f>
        <v>-3.882677611940299</v>
      </c>
      <c r="E374" s="62">
        <f t="shared" si="22"/>
        <v>-125.52646948531192</v>
      </c>
      <c r="F374" s="61">
        <f>'Расчет субсидий'!F374-1</f>
        <v>0</v>
      </c>
      <c r="G374" s="61">
        <f>F374*'Расчет субсидий'!G374</f>
        <v>0</v>
      </c>
      <c r="H374" s="62">
        <f t="shared" si="23"/>
        <v>0</v>
      </c>
      <c r="I374" s="61">
        <f>'Расчет субсидий'!J374-1</f>
        <v>6.7371176309724001E-2</v>
      </c>
      <c r="J374" s="61">
        <f>I374*'Расчет субсидий'!K374</f>
        <v>0.67371176309724001</v>
      </c>
      <c r="K374" s="62">
        <f t="shared" si="24"/>
        <v>21.781014939857371</v>
      </c>
      <c r="L374" s="61" t="s">
        <v>400</v>
      </c>
      <c r="M374" s="61" t="s">
        <v>400</v>
      </c>
      <c r="N374" s="63" t="s">
        <v>400</v>
      </c>
      <c r="O374" s="61" t="s">
        <v>400</v>
      </c>
      <c r="P374" s="61" t="s">
        <v>400</v>
      </c>
      <c r="Q374" s="63" t="s">
        <v>400</v>
      </c>
      <c r="R374" s="61" t="s">
        <v>400</v>
      </c>
      <c r="S374" s="61" t="s">
        <v>400</v>
      </c>
      <c r="T374" s="63" t="s">
        <v>400</v>
      </c>
      <c r="U374" s="61" t="s">
        <v>400</v>
      </c>
      <c r="V374" s="61" t="s">
        <v>400</v>
      </c>
      <c r="W374" s="63" t="s">
        <v>400</v>
      </c>
      <c r="X374" s="64">
        <f t="shared" si="25"/>
        <v>-3.208965848843059</v>
      </c>
    </row>
    <row r="375" spans="1:25" ht="15" customHeight="1">
      <c r="A375" s="72" t="s">
        <v>352</v>
      </c>
      <c r="B375" s="60">
        <f>'Расчет субсидий'!AF375</f>
        <v>-153.65454545454554</v>
      </c>
      <c r="C375" s="61">
        <f>'Расчет субсидий'!D375-1</f>
        <v>-0.26844278445883463</v>
      </c>
      <c r="D375" s="61">
        <f>C375*'Расчет субсидий'!E375</f>
        <v>-4.0266417668825198</v>
      </c>
      <c r="E375" s="62">
        <f t="shared" si="22"/>
        <v>-184.52869869043761</v>
      </c>
      <c r="F375" s="61">
        <f>'Расчет субсидий'!F375-1</f>
        <v>0</v>
      </c>
      <c r="G375" s="61">
        <f>F375*'Расчет субсидий'!G375</f>
        <v>0</v>
      </c>
      <c r="H375" s="62">
        <f t="shared" si="23"/>
        <v>0</v>
      </c>
      <c r="I375" s="61">
        <f>'Расчет субсидий'!J375-1</f>
        <v>6.7371176309724001E-2</v>
      </c>
      <c r="J375" s="61">
        <f>I375*'Расчет субсидий'!K375</f>
        <v>0.67371176309724001</v>
      </c>
      <c r="K375" s="62">
        <f t="shared" si="24"/>
        <v>30.874153235892059</v>
      </c>
      <c r="L375" s="61" t="s">
        <v>400</v>
      </c>
      <c r="M375" s="61" t="s">
        <v>400</v>
      </c>
      <c r="N375" s="63" t="s">
        <v>400</v>
      </c>
      <c r="O375" s="61" t="s">
        <v>400</v>
      </c>
      <c r="P375" s="61" t="s">
        <v>400</v>
      </c>
      <c r="Q375" s="63" t="s">
        <v>400</v>
      </c>
      <c r="R375" s="61" t="s">
        <v>400</v>
      </c>
      <c r="S375" s="61" t="s">
        <v>400</v>
      </c>
      <c r="T375" s="63" t="s">
        <v>400</v>
      </c>
      <c r="U375" s="61" t="s">
        <v>400</v>
      </c>
      <c r="V375" s="61" t="s">
        <v>400</v>
      </c>
      <c r="W375" s="63" t="s">
        <v>400</v>
      </c>
      <c r="X375" s="64">
        <f t="shared" si="25"/>
        <v>-3.3529300037852798</v>
      </c>
    </row>
    <row r="376" spans="1:25" ht="15" customHeight="1">
      <c r="A376" s="72" t="s">
        <v>353</v>
      </c>
      <c r="B376" s="60">
        <f>'Расчет субсидий'!AF376</f>
        <v>-61.081818181818335</v>
      </c>
      <c r="C376" s="61">
        <f>'Расчет субсидий'!D376-1</f>
        <v>-0.14842394779771595</v>
      </c>
      <c r="D376" s="61">
        <f>C376*'Расчет субсидий'!E376</f>
        <v>-2.2263592169657391</v>
      </c>
      <c r="E376" s="62">
        <f t="shared" si="22"/>
        <v>-87.585928511517935</v>
      </c>
      <c r="F376" s="61">
        <f>'Расчет субсидий'!F376-1</f>
        <v>0</v>
      </c>
      <c r="G376" s="61">
        <f>F376*'Расчет субсидий'!G376</f>
        <v>0</v>
      </c>
      <c r="H376" s="62">
        <f t="shared" si="23"/>
        <v>0</v>
      </c>
      <c r="I376" s="61">
        <f>'Расчет субсидий'!J376-1</f>
        <v>6.7371176309724001E-2</v>
      </c>
      <c r="J376" s="61">
        <f>I376*'Расчет субсидий'!K376</f>
        <v>0.67371176309724001</v>
      </c>
      <c r="K376" s="62">
        <f t="shared" si="24"/>
        <v>26.504110329699607</v>
      </c>
      <c r="L376" s="61" t="s">
        <v>400</v>
      </c>
      <c r="M376" s="61" t="s">
        <v>400</v>
      </c>
      <c r="N376" s="63" t="s">
        <v>400</v>
      </c>
      <c r="O376" s="61" t="s">
        <v>400</v>
      </c>
      <c r="P376" s="61" t="s">
        <v>400</v>
      </c>
      <c r="Q376" s="63" t="s">
        <v>400</v>
      </c>
      <c r="R376" s="61" t="s">
        <v>400</v>
      </c>
      <c r="S376" s="61" t="s">
        <v>400</v>
      </c>
      <c r="T376" s="63" t="s">
        <v>400</v>
      </c>
      <c r="U376" s="61" t="s">
        <v>400</v>
      </c>
      <c r="V376" s="61" t="s">
        <v>400</v>
      </c>
      <c r="W376" s="63" t="s">
        <v>400</v>
      </c>
      <c r="X376" s="64">
        <f t="shared" si="25"/>
        <v>-1.5526474538684991</v>
      </c>
    </row>
    <row r="377" spans="1:25" ht="15" customHeight="1">
      <c r="A377" s="72" t="s">
        <v>354</v>
      </c>
      <c r="B377" s="60">
        <f>'Расчет субсидий'!AF377</f>
        <v>-78.154545454545541</v>
      </c>
      <c r="C377" s="61">
        <f>'Расчет субсидий'!D377-1</f>
        <v>-0.20166088470657983</v>
      </c>
      <c r="D377" s="61">
        <f>C377*'Расчет субсидий'!E377</f>
        <v>-3.0249132705986974</v>
      </c>
      <c r="E377" s="62">
        <f t="shared" ref="E377:E378" si="26">$B377*D377/$X377</f>
        <v>-100.54889848819876</v>
      </c>
      <c r="F377" s="61">
        <f>'Расчет субсидий'!F377-1</f>
        <v>0</v>
      </c>
      <c r="G377" s="61">
        <f>F377*'Расчет субсидий'!G377</f>
        <v>0</v>
      </c>
      <c r="H377" s="62">
        <f t="shared" ref="H377:H378" si="27">$B377*G377/$X377</f>
        <v>0</v>
      </c>
      <c r="I377" s="61">
        <f>'Расчет субсидий'!J377-1</f>
        <v>6.7371176309724001E-2</v>
      </c>
      <c r="J377" s="61">
        <f>I377*'Расчет субсидий'!K377</f>
        <v>0.67371176309724001</v>
      </c>
      <c r="K377" s="62">
        <f t="shared" ref="K377:K378" si="28">$B377*J377/$X377</f>
        <v>22.394353033653211</v>
      </c>
      <c r="L377" s="61" t="s">
        <v>400</v>
      </c>
      <c r="M377" s="61" t="s">
        <v>400</v>
      </c>
      <c r="N377" s="63" t="s">
        <v>400</v>
      </c>
      <c r="O377" s="61" t="s">
        <v>400</v>
      </c>
      <c r="P377" s="61" t="s">
        <v>400</v>
      </c>
      <c r="Q377" s="63" t="s">
        <v>400</v>
      </c>
      <c r="R377" s="61" t="s">
        <v>400</v>
      </c>
      <c r="S377" s="61" t="s">
        <v>400</v>
      </c>
      <c r="T377" s="63" t="s">
        <v>400</v>
      </c>
      <c r="U377" s="61" t="s">
        <v>400</v>
      </c>
      <c r="V377" s="61" t="s">
        <v>400</v>
      </c>
      <c r="W377" s="63" t="s">
        <v>400</v>
      </c>
      <c r="X377" s="64">
        <f t="shared" ref="X377:X378" si="29">D377+G377+J377</f>
        <v>-2.3512015075014574</v>
      </c>
    </row>
    <row r="378" spans="1:25" ht="15" customHeight="1">
      <c r="A378" s="72" t="s">
        <v>355</v>
      </c>
      <c r="B378" s="60">
        <f>'Расчет субсидий'!AF378</f>
        <v>-29.272727272727479</v>
      </c>
      <c r="C378" s="61">
        <f>'Расчет субсидий'!D378-1</f>
        <v>-0.10406653851472825</v>
      </c>
      <c r="D378" s="61">
        <f>C378*'Расчет субсидий'!E378</f>
        <v>-1.5609980777209236</v>
      </c>
      <c r="E378" s="62">
        <f t="shared" si="26"/>
        <v>-51.499352857433067</v>
      </c>
      <c r="F378" s="61">
        <f>'Расчет субсидий'!F378-1</f>
        <v>0</v>
      </c>
      <c r="G378" s="61">
        <f>F378*'Расчет субсидий'!G378</f>
        <v>0</v>
      </c>
      <c r="H378" s="62">
        <f t="shared" si="27"/>
        <v>0</v>
      </c>
      <c r="I378" s="61">
        <f>'Расчет субсидий'!J378-1</f>
        <v>6.7371176309724001E-2</v>
      </c>
      <c r="J378" s="61">
        <f>I378*'Расчет субсидий'!K378</f>
        <v>0.67371176309724001</v>
      </c>
      <c r="K378" s="62">
        <f t="shared" si="28"/>
        <v>22.226625584705584</v>
      </c>
      <c r="L378" s="61" t="s">
        <v>400</v>
      </c>
      <c r="M378" s="61" t="s">
        <v>400</v>
      </c>
      <c r="N378" s="63" t="s">
        <v>400</v>
      </c>
      <c r="O378" s="61" t="s">
        <v>400</v>
      </c>
      <c r="P378" s="61" t="s">
        <v>400</v>
      </c>
      <c r="Q378" s="63" t="s">
        <v>400</v>
      </c>
      <c r="R378" s="61" t="s">
        <v>400</v>
      </c>
      <c r="S378" s="61" t="s">
        <v>400</v>
      </c>
      <c r="T378" s="63" t="s">
        <v>400</v>
      </c>
      <c r="U378" s="61" t="s">
        <v>400</v>
      </c>
      <c r="V378" s="61" t="s">
        <v>400</v>
      </c>
      <c r="W378" s="63" t="s">
        <v>400</v>
      </c>
      <c r="X378" s="64">
        <f t="shared" si="29"/>
        <v>-0.88728631462368357</v>
      </c>
    </row>
    <row r="379" spans="1:25" s="75" customFormat="1" ht="15" customHeight="1">
      <c r="A379" s="73" t="s">
        <v>359</v>
      </c>
      <c r="B379" s="74">
        <f>SUM(B6:B378)-B6-B17-B27-B55</f>
        <v>-7613.672727272824</v>
      </c>
      <c r="C379" s="74"/>
      <c r="D379" s="74"/>
      <c r="E379" s="74">
        <f>E6+E17+E27+E55</f>
        <v>-72754.702200850224</v>
      </c>
      <c r="F379" s="74"/>
      <c r="G379" s="74"/>
      <c r="H379" s="74">
        <f>H6+H17+H27+H55</f>
        <v>0</v>
      </c>
      <c r="I379" s="74"/>
      <c r="J379" s="74"/>
      <c r="K379" s="74">
        <f>K6+K17+K27+K55</f>
        <v>65141.029473577451</v>
      </c>
      <c r="L379" s="74"/>
      <c r="M379" s="74"/>
      <c r="N379" s="74">
        <f>N6+N17+N27+N55</f>
        <v>0</v>
      </c>
      <c r="O379" s="74"/>
      <c r="P379" s="74"/>
      <c r="Q379" s="74">
        <f>Q27+Q55</f>
        <v>0</v>
      </c>
      <c r="R379" s="74"/>
      <c r="S379" s="74"/>
      <c r="T379" s="74">
        <f>T27+T55</f>
        <v>0</v>
      </c>
      <c r="U379" s="74"/>
      <c r="V379" s="74"/>
      <c r="W379" s="74"/>
      <c r="X379" s="74"/>
      <c r="Y379" s="50"/>
    </row>
  </sheetData>
  <mergeCells count="11">
    <mergeCell ref="X3:X4"/>
    <mergeCell ref="A1:X1"/>
    <mergeCell ref="A3:A4"/>
    <mergeCell ref="B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6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2018-10-19T05:07:07Z</cp:lastPrinted>
  <dcterms:created xsi:type="dcterms:W3CDTF">2010-02-05T14:48:49Z</dcterms:created>
  <dcterms:modified xsi:type="dcterms:W3CDTF">2018-10-19T12:42:01Z</dcterms:modified>
</cp:coreProperties>
</file>